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O4" i="8" l="1"/>
  <c r="P4" i="8"/>
  <c r="Q4" i="8"/>
  <c r="R4" i="8"/>
  <c r="S4" i="8"/>
  <c r="T4" i="8"/>
  <c r="O5" i="8"/>
  <c r="P5" i="8"/>
  <c r="Q5" i="8"/>
  <c r="R5" i="8"/>
  <c r="S5" i="8"/>
  <c r="T5" i="8"/>
  <c r="O6" i="8"/>
  <c r="P6" i="8"/>
  <c r="Q6" i="8"/>
  <c r="R6" i="8"/>
  <c r="S6" i="8"/>
  <c r="T6" i="8"/>
  <c r="O7" i="8"/>
  <c r="P7" i="8"/>
  <c r="Q7" i="8"/>
  <c r="R7" i="8"/>
  <c r="S7" i="8"/>
  <c r="T7" i="8"/>
  <c r="O8" i="8"/>
  <c r="P8" i="8"/>
  <c r="Q8" i="8"/>
  <c r="R8" i="8"/>
  <c r="S8" i="8"/>
  <c r="T8" i="8"/>
  <c r="O9" i="8"/>
  <c r="P9" i="8"/>
  <c r="Q9" i="8"/>
  <c r="R9" i="8"/>
  <c r="S9" i="8"/>
  <c r="T9" i="8"/>
  <c r="O10" i="8"/>
  <c r="P10" i="8"/>
  <c r="Q10" i="8"/>
  <c r="R10" i="8"/>
  <c r="S10" i="8"/>
  <c r="T10" i="8"/>
  <c r="O11" i="8"/>
  <c r="P11" i="8"/>
  <c r="Q11" i="8"/>
  <c r="R11" i="8"/>
  <c r="S11" i="8"/>
  <c r="T11" i="8"/>
  <c r="O12" i="8"/>
  <c r="P12" i="8"/>
  <c r="Q12" i="8"/>
  <c r="R12" i="8"/>
  <c r="S12" i="8"/>
  <c r="T12" i="8"/>
  <c r="O13" i="8"/>
  <c r="P13" i="8"/>
  <c r="Q13" i="8"/>
  <c r="R13" i="8"/>
  <c r="S13" i="8"/>
  <c r="T13" i="8"/>
  <c r="O14" i="8"/>
  <c r="P14" i="8"/>
  <c r="Q14" i="8"/>
  <c r="R14" i="8"/>
  <c r="S14" i="8"/>
  <c r="T14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O19" i="8"/>
  <c r="P19" i="8"/>
  <c r="Q19" i="8"/>
  <c r="R19" i="8"/>
  <c r="S19" i="8"/>
  <c r="T19" i="8"/>
  <c r="O20" i="8"/>
  <c r="P20" i="8"/>
  <c r="Q20" i="8"/>
  <c r="R20" i="8"/>
  <c r="S20" i="8"/>
  <c r="T20" i="8"/>
  <c r="O21" i="8"/>
  <c r="P21" i="8"/>
  <c r="Q21" i="8"/>
  <c r="R21" i="8"/>
  <c r="S21" i="8"/>
  <c r="T21" i="8"/>
  <c r="O22" i="8"/>
  <c r="P22" i="8"/>
  <c r="Q22" i="8"/>
  <c r="R22" i="8"/>
  <c r="S22" i="8"/>
  <c r="T22" i="8"/>
  <c r="O23" i="8"/>
  <c r="P23" i="8"/>
  <c r="Q23" i="8"/>
  <c r="R23" i="8"/>
  <c r="S23" i="8"/>
  <c r="T23" i="8"/>
  <c r="O24" i="8"/>
  <c r="P24" i="8"/>
  <c r="Q24" i="8"/>
  <c r="R24" i="8"/>
  <c r="S24" i="8"/>
  <c r="T24" i="8"/>
  <c r="O25" i="8"/>
  <c r="P25" i="8"/>
  <c r="Q25" i="8"/>
  <c r="R25" i="8"/>
  <c r="S25" i="8"/>
  <c r="T25" i="8"/>
  <c r="O26" i="8"/>
  <c r="P26" i="8"/>
  <c r="Q26" i="8"/>
  <c r="R26" i="8"/>
  <c r="S26" i="8"/>
  <c r="T26" i="8"/>
  <c r="O27" i="8"/>
  <c r="P27" i="8"/>
  <c r="Q27" i="8"/>
  <c r="R27" i="8"/>
  <c r="S27" i="8"/>
  <c r="T27" i="8"/>
  <c r="O28" i="8"/>
  <c r="P28" i="8"/>
  <c r="Q28" i="8"/>
  <c r="R28" i="8"/>
  <c r="S28" i="8"/>
  <c r="T28" i="8"/>
  <c r="O29" i="8"/>
  <c r="P29" i="8"/>
  <c r="Q29" i="8"/>
  <c r="R29" i="8"/>
  <c r="S29" i="8"/>
  <c r="T29" i="8"/>
  <c r="O30" i="8"/>
  <c r="P30" i="8"/>
  <c r="Q30" i="8"/>
  <c r="R30" i="8"/>
  <c r="S30" i="8"/>
  <c r="T30" i="8"/>
  <c r="O31" i="8"/>
  <c r="P31" i="8"/>
  <c r="Q31" i="8"/>
  <c r="R31" i="8"/>
  <c r="S31" i="8"/>
  <c r="T31" i="8"/>
  <c r="O32" i="8"/>
  <c r="P32" i="8"/>
  <c r="Q32" i="8"/>
  <c r="R32" i="8"/>
  <c r="S32" i="8"/>
  <c r="T32" i="8"/>
  <c r="O33" i="8"/>
  <c r="P33" i="8"/>
  <c r="Q33" i="8"/>
  <c r="R33" i="8"/>
  <c r="S33" i="8"/>
  <c r="T33" i="8"/>
  <c r="O34" i="8"/>
  <c r="P34" i="8"/>
  <c r="Q34" i="8"/>
  <c r="R34" i="8"/>
  <c r="S34" i="8"/>
  <c r="T34" i="8"/>
  <c r="O35" i="8"/>
  <c r="P35" i="8"/>
  <c r="Q35" i="8"/>
  <c r="R35" i="8"/>
  <c r="S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Q38" i="8"/>
  <c r="R38" i="8"/>
  <c r="S38" i="8"/>
  <c r="T38" i="8"/>
  <c r="O39" i="8"/>
  <c r="P39" i="8"/>
  <c r="Q39" i="8"/>
  <c r="R39" i="8"/>
  <c r="S39" i="8"/>
  <c r="T39" i="8"/>
  <c r="O40" i="8"/>
  <c r="P40" i="8"/>
  <c r="Q40" i="8"/>
  <c r="R40" i="8"/>
  <c r="S40" i="8"/>
  <c r="T40" i="8"/>
  <c r="O41" i="8"/>
  <c r="P41" i="8"/>
  <c r="Q41" i="8"/>
  <c r="R41" i="8"/>
  <c r="S41" i="8"/>
  <c r="T41" i="8"/>
  <c r="O42" i="8"/>
  <c r="P42" i="8"/>
  <c r="Q42" i="8"/>
  <c r="R42" i="8"/>
  <c r="S42" i="8"/>
  <c r="T42" i="8"/>
  <c r="O43" i="8"/>
  <c r="P43" i="8"/>
  <c r="Q43" i="8"/>
  <c r="R43" i="8"/>
  <c r="S43" i="8"/>
  <c r="T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Q46" i="8"/>
  <c r="R46" i="8"/>
  <c r="S46" i="8"/>
  <c r="T46" i="8"/>
  <c r="O47" i="8"/>
  <c r="P47" i="8"/>
  <c r="Q47" i="8"/>
  <c r="R47" i="8"/>
  <c r="S47" i="8"/>
  <c r="T47" i="8"/>
  <c r="O48" i="8"/>
  <c r="P48" i="8"/>
  <c r="Q48" i="8"/>
  <c r="R48" i="8"/>
  <c r="S48" i="8"/>
  <c r="T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Q51" i="8"/>
  <c r="R51" i="8"/>
  <c r="S51" i="8"/>
  <c r="T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Q57" i="8"/>
  <c r="R57" i="8"/>
  <c r="S57" i="8"/>
  <c r="T57" i="8"/>
  <c r="O58" i="8"/>
  <c r="P58" i="8"/>
  <c r="Q58" i="8"/>
  <c r="R58" i="8"/>
  <c r="S58" i="8"/>
  <c r="T58" i="8"/>
  <c r="O59" i="8"/>
  <c r="P59" i="8"/>
  <c r="Q59" i="8"/>
  <c r="R59" i="8"/>
  <c r="S59" i="8"/>
  <c r="T59" i="8"/>
  <c r="O60" i="8"/>
  <c r="P60" i="8"/>
  <c r="Q60" i="8"/>
  <c r="R60" i="8"/>
  <c r="S60" i="8"/>
  <c r="T60" i="8"/>
  <c r="O61" i="8"/>
  <c r="P61" i="8"/>
  <c r="Q61" i="8"/>
  <c r="R61" i="8"/>
  <c r="S61" i="8"/>
  <c r="T61" i="8"/>
  <c r="O62" i="8"/>
  <c r="P62" i="8"/>
  <c r="Q62" i="8"/>
  <c r="R62" i="8"/>
  <c r="S62" i="8"/>
  <c r="T62" i="8"/>
  <c r="O63" i="8"/>
  <c r="P63" i="8"/>
  <c r="Q63" i="8"/>
  <c r="R63" i="8"/>
  <c r="S63" i="8"/>
  <c r="T63" i="8"/>
  <c r="O64" i="8"/>
  <c r="P64" i="8"/>
  <c r="Q64" i="8"/>
  <c r="R64" i="8"/>
  <c r="S64" i="8"/>
  <c r="T64" i="8"/>
  <c r="O65" i="8"/>
  <c r="P65" i="8"/>
  <c r="Q65" i="8"/>
  <c r="R65" i="8"/>
  <c r="S65" i="8"/>
  <c r="T65" i="8"/>
  <c r="O66" i="8"/>
  <c r="P66" i="8"/>
  <c r="Q66" i="8"/>
  <c r="R66" i="8"/>
  <c r="S66" i="8"/>
  <c r="T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Q69" i="8"/>
  <c r="R69" i="8"/>
  <c r="S69" i="8"/>
  <c r="T69" i="8"/>
  <c r="O70" i="8"/>
  <c r="P70" i="8"/>
  <c r="Q70" i="8"/>
  <c r="R70" i="8"/>
  <c r="S70" i="8"/>
  <c r="T70" i="8"/>
  <c r="O71" i="8"/>
  <c r="P71" i="8"/>
  <c r="Q71" i="8"/>
  <c r="R71" i="8"/>
  <c r="S71" i="8"/>
  <c r="T71" i="8"/>
  <c r="O72" i="8"/>
  <c r="P72" i="8"/>
  <c r="Q72" i="8"/>
  <c r="R72" i="8"/>
  <c r="S72" i="8"/>
  <c r="T72" i="8"/>
  <c r="O73" i="8"/>
  <c r="P73" i="8"/>
  <c r="Q73" i="8"/>
  <c r="R73" i="8"/>
  <c r="S73" i="8"/>
  <c r="T73" i="8"/>
  <c r="O74" i="8"/>
  <c r="P74" i="8"/>
  <c r="Q74" i="8"/>
  <c r="R74" i="8"/>
  <c r="S74" i="8"/>
  <c r="T74" i="8"/>
  <c r="O75" i="8"/>
  <c r="P75" i="8"/>
  <c r="Q75" i="8"/>
  <c r="R75" i="8"/>
  <c r="S75" i="8"/>
  <c r="T75" i="8"/>
  <c r="O76" i="8"/>
  <c r="P76" i="8"/>
  <c r="Q76" i="8"/>
  <c r="R76" i="8"/>
  <c r="S76" i="8"/>
  <c r="T76" i="8"/>
  <c r="O77" i="8"/>
  <c r="P77" i="8"/>
  <c r="Q77" i="8"/>
  <c r="R77" i="8"/>
  <c r="S77" i="8"/>
  <c r="T77" i="8"/>
  <c r="O78" i="8"/>
  <c r="P78" i="8"/>
  <c r="Q78" i="8"/>
  <c r="R78" i="8"/>
  <c r="S78" i="8"/>
  <c r="T78" i="8"/>
  <c r="O79" i="8"/>
  <c r="P79" i="8"/>
  <c r="Q79" i="8"/>
  <c r="R79" i="8"/>
  <c r="S79" i="8"/>
  <c r="T79" i="8"/>
  <c r="O80" i="8"/>
  <c r="P80" i="8"/>
  <c r="Q80" i="8"/>
  <c r="R80" i="8"/>
  <c r="S80" i="8"/>
  <c r="T80" i="8"/>
  <c r="O81" i="8"/>
  <c r="P81" i="8"/>
  <c r="Q81" i="8"/>
  <c r="R81" i="8"/>
  <c r="S81" i="8"/>
  <c r="T81" i="8"/>
  <c r="O82" i="8"/>
  <c r="P82" i="8"/>
  <c r="Q82" i="8"/>
  <c r="R82" i="8"/>
  <c r="S82" i="8"/>
  <c r="T82" i="8"/>
  <c r="O83" i="8"/>
  <c r="P83" i="8"/>
  <c r="Q83" i="8"/>
  <c r="R83" i="8"/>
  <c r="S83" i="8"/>
  <c r="T83" i="8"/>
  <c r="D34" i="8"/>
  <c r="E34" i="8"/>
  <c r="F34" i="8"/>
  <c r="G34" i="8"/>
  <c r="H34" i="8"/>
  <c r="I34" i="8"/>
  <c r="J34" i="8"/>
  <c r="K34" i="8"/>
  <c r="L34" i="8"/>
  <c r="M34" i="8"/>
  <c r="D35" i="8"/>
  <c r="E35" i="8"/>
  <c r="F35" i="8"/>
  <c r="G35" i="8"/>
  <c r="H35" i="8"/>
  <c r="I35" i="8"/>
  <c r="J35" i="8"/>
  <c r="K35" i="8"/>
  <c r="L35" i="8"/>
  <c r="M35" i="8"/>
  <c r="D36" i="8"/>
  <c r="E36" i="8"/>
  <c r="F36" i="8"/>
  <c r="G36" i="8"/>
  <c r="H36" i="8"/>
  <c r="I36" i="8"/>
  <c r="J36" i="8"/>
  <c r="K36" i="8"/>
  <c r="L36" i="8"/>
  <c r="M36" i="8"/>
  <c r="D37" i="8"/>
  <c r="E37" i="8"/>
  <c r="F37" i="8"/>
  <c r="G37" i="8"/>
  <c r="H37" i="8"/>
  <c r="I37" i="8"/>
  <c r="J37" i="8"/>
  <c r="K37" i="8"/>
  <c r="L37" i="8"/>
  <c r="M37" i="8"/>
  <c r="D38" i="8"/>
  <c r="E38" i="8"/>
  <c r="F38" i="8"/>
  <c r="G38" i="8"/>
  <c r="H38" i="8"/>
  <c r="I38" i="8"/>
  <c r="J38" i="8"/>
  <c r="K38" i="8"/>
  <c r="L38" i="8"/>
  <c r="M38" i="8"/>
  <c r="D39" i="8"/>
  <c r="E39" i="8"/>
  <c r="F39" i="8"/>
  <c r="G39" i="8"/>
  <c r="H39" i="8"/>
  <c r="I39" i="8"/>
  <c r="J39" i="8"/>
  <c r="K39" i="8"/>
  <c r="L39" i="8"/>
  <c r="M39" i="8"/>
  <c r="D40" i="8"/>
  <c r="E40" i="8"/>
  <c r="F40" i="8"/>
  <c r="G40" i="8"/>
  <c r="H40" i="8"/>
  <c r="I40" i="8"/>
  <c r="J40" i="8"/>
  <c r="K40" i="8"/>
  <c r="L40" i="8"/>
  <c r="M40" i="8"/>
  <c r="D41" i="8"/>
  <c r="E41" i="8"/>
  <c r="F41" i="8"/>
  <c r="G41" i="8"/>
  <c r="H41" i="8"/>
  <c r="I41" i="8"/>
  <c r="J41" i="8"/>
  <c r="K41" i="8"/>
  <c r="L41" i="8"/>
  <c r="M41" i="8"/>
  <c r="D42" i="8"/>
  <c r="E42" i="8"/>
  <c r="F42" i="8"/>
  <c r="G42" i="8"/>
  <c r="H42" i="8"/>
  <c r="I42" i="8"/>
  <c r="J42" i="8"/>
  <c r="K42" i="8"/>
  <c r="L42" i="8"/>
  <c r="M42" i="8"/>
  <c r="D43" i="8"/>
  <c r="E43" i="8"/>
  <c r="F43" i="8"/>
  <c r="G43" i="8"/>
  <c r="H43" i="8"/>
  <c r="I43" i="8"/>
  <c r="J43" i="8"/>
  <c r="K43" i="8"/>
  <c r="L43" i="8"/>
  <c r="M43" i="8"/>
  <c r="D44" i="8"/>
  <c r="E44" i="8"/>
  <c r="F44" i="8"/>
  <c r="G44" i="8"/>
  <c r="H44" i="8"/>
  <c r="I44" i="8"/>
  <c r="J44" i="8"/>
  <c r="K44" i="8"/>
  <c r="L44" i="8"/>
  <c r="M44" i="8"/>
  <c r="D45" i="8"/>
  <c r="E45" i="8"/>
  <c r="F45" i="8"/>
  <c r="G45" i="8"/>
  <c r="H45" i="8"/>
  <c r="I45" i="8"/>
  <c r="J45" i="8"/>
  <c r="K45" i="8"/>
  <c r="L45" i="8"/>
  <c r="M45" i="8"/>
  <c r="D46" i="8"/>
  <c r="E46" i="8"/>
  <c r="F46" i="8"/>
  <c r="G46" i="8"/>
  <c r="H46" i="8"/>
  <c r="I46" i="8"/>
  <c r="J46" i="8"/>
  <c r="K46" i="8"/>
  <c r="L46" i="8"/>
  <c r="M46" i="8"/>
  <c r="D47" i="8"/>
  <c r="E47" i="8"/>
  <c r="F47" i="8"/>
  <c r="G47" i="8"/>
  <c r="H47" i="8"/>
  <c r="I47" i="8"/>
  <c r="J47" i="8"/>
  <c r="K47" i="8"/>
  <c r="L47" i="8"/>
  <c r="M47" i="8"/>
  <c r="D48" i="8"/>
  <c r="E48" i="8"/>
  <c r="F48" i="8"/>
  <c r="G48" i="8"/>
  <c r="H48" i="8"/>
  <c r="I48" i="8"/>
  <c r="J48" i="8"/>
  <c r="K48" i="8"/>
  <c r="L48" i="8"/>
  <c r="M48" i="8"/>
  <c r="D49" i="8"/>
  <c r="E49" i="8"/>
  <c r="F49" i="8"/>
  <c r="G49" i="8"/>
  <c r="H49" i="8"/>
  <c r="I49" i="8"/>
  <c r="J49" i="8"/>
  <c r="K49" i="8"/>
  <c r="L49" i="8"/>
  <c r="M49" i="8"/>
  <c r="D50" i="8"/>
  <c r="E50" i="8"/>
  <c r="F50" i="8"/>
  <c r="G50" i="8"/>
  <c r="H50" i="8"/>
  <c r="I50" i="8"/>
  <c r="J50" i="8"/>
  <c r="K50" i="8"/>
  <c r="L50" i="8"/>
  <c r="M50" i="8"/>
  <c r="D51" i="8"/>
  <c r="E51" i="8"/>
  <c r="F51" i="8"/>
  <c r="G51" i="8"/>
  <c r="H51" i="8"/>
  <c r="I51" i="8"/>
  <c r="J51" i="8"/>
  <c r="K51" i="8"/>
  <c r="L51" i="8"/>
  <c r="M51" i="8"/>
  <c r="D52" i="8"/>
  <c r="E52" i="8"/>
  <c r="F52" i="8"/>
  <c r="G52" i="8"/>
  <c r="H52" i="8"/>
  <c r="I52" i="8"/>
  <c r="J52" i="8"/>
  <c r="K52" i="8"/>
  <c r="L52" i="8"/>
  <c r="M52" i="8"/>
  <c r="D53" i="8"/>
  <c r="E53" i="8"/>
  <c r="F53" i="8"/>
  <c r="G53" i="8"/>
  <c r="H53" i="8"/>
  <c r="I53" i="8"/>
  <c r="J53" i="8"/>
  <c r="K53" i="8"/>
  <c r="L53" i="8"/>
  <c r="M53" i="8"/>
  <c r="D54" i="8"/>
  <c r="E54" i="8"/>
  <c r="F54" i="8"/>
  <c r="G54" i="8"/>
  <c r="H54" i="8"/>
  <c r="I54" i="8"/>
  <c r="J54" i="8"/>
  <c r="K54" i="8"/>
  <c r="L54" i="8"/>
  <c r="M54" i="8"/>
  <c r="D55" i="8"/>
  <c r="E55" i="8"/>
  <c r="F55" i="8"/>
  <c r="G55" i="8"/>
  <c r="H55" i="8"/>
  <c r="I55" i="8"/>
  <c r="J55" i="8"/>
  <c r="K55" i="8"/>
  <c r="L55" i="8"/>
  <c r="M55" i="8"/>
  <c r="D56" i="8"/>
  <c r="E56" i="8"/>
  <c r="F56" i="8"/>
  <c r="G56" i="8"/>
  <c r="H56" i="8"/>
  <c r="I56" i="8"/>
  <c r="J56" i="8"/>
  <c r="K56" i="8"/>
  <c r="L56" i="8"/>
  <c r="M56" i="8"/>
  <c r="D57" i="8"/>
  <c r="E57" i="8"/>
  <c r="F57" i="8"/>
  <c r="G57" i="8"/>
  <c r="H57" i="8"/>
  <c r="I57" i="8"/>
  <c r="J57" i="8"/>
  <c r="K57" i="8"/>
  <c r="L57" i="8"/>
  <c r="M57" i="8"/>
  <c r="D58" i="8"/>
  <c r="E58" i="8"/>
  <c r="F58" i="8"/>
  <c r="G58" i="8"/>
  <c r="H58" i="8"/>
  <c r="I58" i="8"/>
  <c r="J58" i="8"/>
  <c r="K58" i="8"/>
  <c r="L58" i="8"/>
  <c r="M58" i="8"/>
  <c r="D59" i="8"/>
  <c r="E59" i="8"/>
  <c r="F59" i="8"/>
  <c r="G59" i="8"/>
  <c r="H59" i="8"/>
  <c r="I59" i="8"/>
  <c r="J59" i="8"/>
  <c r="K59" i="8"/>
  <c r="L59" i="8"/>
  <c r="M59" i="8"/>
  <c r="D60" i="8"/>
  <c r="E60" i="8"/>
  <c r="F60" i="8"/>
  <c r="G60" i="8"/>
  <c r="H60" i="8"/>
  <c r="I60" i="8"/>
  <c r="J60" i="8"/>
  <c r="K60" i="8"/>
  <c r="L60" i="8"/>
  <c r="M60" i="8"/>
  <c r="D61" i="8"/>
  <c r="E61" i="8"/>
  <c r="F61" i="8"/>
  <c r="G61" i="8"/>
  <c r="H61" i="8"/>
  <c r="I61" i="8"/>
  <c r="J61" i="8"/>
  <c r="K61" i="8"/>
  <c r="L61" i="8"/>
  <c r="M61" i="8"/>
  <c r="D62" i="8"/>
  <c r="E62" i="8"/>
  <c r="F62" i="8"/>
  <c r="G62" i="8"/>
  <c r="H62" i="8"/>
  <c r="I62" i="8"/>
  <c r="J62" i="8"/>
  <c r="K62" i="8"/>
  <c r="L62" i="8"/>
  <c r="M62" i="8"/>
  <c r="D63" i="8"/>
  <c r="E63" i="8"/>
  <c r="F63" i="8"/>
  <c r="G63" i="8"/>
  <c r="H63" i="8"/>
  <c r="I63" i="8"/>
  <c r="J63" i="8"/>
  <c r="K63" i="8"/>
  <c r="L63" i="8"/>
  <c r="M63" i="8"/>
  <c r="D64" i="8"/>
  <c r="E64" i="8"/>
  <c r="F64" i="8"/>
  <c r="G64" i="8"/>
  <c r="H64" i="8"/>
  <c r="I64" i="8"/>
  <c r="J64" i="8"/>
  <c r="K64" i="8"/>
  <c r="L64" i="8"/>
  <c r="M64" i="8"/>
  <c r="D65" i="8"/>
  <c r="E65" i="8"/>
  <c r="F65" i="8"/>
  <c r="G65" i="8"/>
  <c r="H65" i="8"/>
  <c r="I65" i="8"/>
  <c r="J65" i="8"/>
  <c r="K65" i="8"/>
  <c r="L65" i="8"/>
  <c r="M65" i="8"/>
  <c r="D66" i="8"/>
  <c r="E66" i="8"/>
  <c r="F66" i="8"/>
  <c r="G66" i="8"/>
  <c r="H66" i="8"/>
  <c r="I66" i="8"/>
  <c r="J66" i="8"/>
  <c r="K66" i="8"/>
  <c r="L66" i="8"/>
  <c r="M66" i="8"/>
  <c r="D67" i="8"/>
  <c r="E67" i="8"/>
  <c r="F67" i="8"/>
  <c r="G67" i="8"/>
  <c r="H67" i="8"/>
  <c r="I67" i="8"/>
  <c r="J67" i="8"/>
  <c r="K67" i="8"/>
  <c r="L67" i="8"/>
  <c r="M67" i="8"/>
  <c r="D68" i="8"/>
  <c r="E68" i="8"/>
  <c r="F68" i="8"/>
  <c r="G68" i="8"/>
  <c r="H68" i="8"/>
  <c r="I68" i="8"/>
  <c r="J68" i="8"/>
  <c r="K68" i="8"/>
  <c r="L68" i="8"/>
  <c r="M68" i="8"/>
  <c r="D69" i="8"/>
  <c r="E69" i="8"/>
  <c r="F69" i="8"/>
  <c r="G69" i="8"/>
  <c r="H69" i="8"/>
  <c r="I69" i="8"/>
  <c r="J69" i="8"/>
  <c r="K69" i="8"/>
  <c r="L69" i="8"/>
  <c r="M69" i="8"/>
  <c r="D70" i="8"/>
  <c r="E70" i="8"/>
  <c r="F70" i="8"/>
  <c r="G70" i="8"/>
  <c r="H70" i="8"/>
  <c r="I70" i="8"/>
  <c r="J70" i="8"/>
  <c r="K70" i="8"/>
  <c r="L70" i="8"/>
  <c r="M70" i="8"/>
  <c r="D71" i="8"/>
  <c r="E71" i="8"/>
  <c r="F71" i="8"/>
  <c r="G71" i="8"/>
  <c r="H71" i="8"/>
  <c r="I71" i="8"/>
  <c r="J71" i="8"/>
  <c r="K71" i="8"/>
  <c r="L71" i="8"/>
  <c r="M71" i="8"/>
  <c r="D72" i="8"/>
  <c r="E72" i="8"/>
  <c r="F72" i="8"/>
  <c r="G72" i="8"/>
  <c r="H72" i="8"/>
  <c r="I72" i="8"/>
  <c r="J72" i="8"/>
  <c r="K72" i="8"/>
  <c r="L72" i="8"/>
  <c r="M72" i="8"/>
  <c r="D73" i="8"/>
  <c r="E73" i="8"/>
  <c r="F73" i="8"/>
  <c r="G73" i="8"/>
  <c r="H73" i="8"/>
  <c r="I73" i="8"/>
  <c r="J73" i="8"/>
  <c r="K73" i="8"/>
  <c r="L73" i="8"/>
  <c r="M73" i="8"/>
  <c r="D74" i="8"/>
  <c r="E74" i="8"/>
  <c r="F74" i="8"/>
  <c r="G74" i="8"/>
  <c r="H74" i="8"/>
  <c r="I74" i="8"/>
  <c r="J74" i="8"/>
  <c r="K74" i="8"/>
  <c r="L74" i="8"/>
  <c r="M74" i="8"/>
  <c r="D75" i="8"/>
  <c r="E75" i="8"/>
  <c r="F75" i="8"/>
  <c r="G75" i="8"/>
  <c r="H75" i="8"/>
  <c r="I75" i="8"/>
  <c r="J75" i="8"/>
  <c r="K75" i="8"/>
  <c r="L75" i="8"/>
  <c r="M75" i="8"/>
  <c r="D76" i="8"/>
  <c r="E76" i="8"/>
  <c r="F76" i="8"/>
  <c r="G76" i="8"/>
  <c r="H76" i="8"/>
  <c r="I76" i="8"/>
  <c r="J76" i="8"/>
  <c r="K76" i="8"/>
  <c r="L76" i="8"/>
  <c r="M76" i="8"/>
  <c r="D77" i="8"/>
  <c r="E77" i="8"/>
  <c r="F77" i="8"/>
  <c r="G77" i="8"/>
  <c r="H77" i="8"/>
  <c r="I77" i="8"/>
  <c r="J77" i="8"/>
  <c r="K77" i="8"/>
  <c r="L77" i="8"/>
  <c r="M77" i="8"/>
  <c r="D78" i="8"/>
  <c r="E78" i="8"/>
  <c r="F78" i="8"/>
  <c r="G78" i="8"/>
  <c r="H78" i="8"/>
  <c r="I78" i="8"/>
  <c r="J78" i="8"/>
  <c r="K78" i="8"/>
  <c r="L78" i="8"/>
  <c r="M78" i="8"/>
  <c r="D79" i="8"/>
  <c r="E79" i="8"/>
  <c r="F79" i="8"/>
  <c r="G79" i="8"/>
  <c r="H79" i="8"/>
  <c r="I79" i="8"/>
  <c r="J79" i="8"/>
  <c r="K79" i="8"/>
  <c r="L79" i="8"/>
  <c r="M79" i="8"/>
  <c r="D80" i="8"/>
  <c r="E80" i="8"/>
  <c r="F80" i="8"/>
  <c r="G80" i="8"/>
  <c r="H80" i="8"/>
  <c r="I80" i="8"/>
  <c r="J80" i="8"/>
  <c r="K80" i="8"/>
  <c r="L80" i="8"/>
  <c r="M80" i="8"/>
  <c r="D81" i="8"/>
  <c r="E81" i="8"/>
  <c r="F81" i="8"/>
  <c r="G81" i="8"/>
  <c r="H81" i="8"/>
  <c r="I81" i="8"/>
  <c r="J81" i="8"/>
  <c r="K81" i="8"/>
  <c r="L81" i="8"/>
  <c r="M81" i="8"/>
  <c r="D82" i="8"/>
  <c r="L82" i="8" s="1"/>
  <c r="E82" i="8"/>
  <c r="F82" i="8"/>
  <c r="G82" i="8"/>
  <c r="H82" i="8"/>
  <c r="I82" i="8"/>
  <c r="J82" i="8"/>
  <c r="K82" i="8"/>
  <c r="M82" i="8"/>
  <c r="D83" i="8"/>
  <c r="E83" i="8"/>
  <c r="F83" i="8"/>
  <c r="G83" i="8"/>
  <c r="H83" i="8"/>
  <c r="I83" i="8"/>
  <c r="J83" i="8"/>
  <c r="K83" i="8"/>
  <c r="L83" i="8"/>
  <c r="M83" i="8"/>
  <c r="D4" i="8"/>
  <c r="E4" i="8"/>
  <c r="F4" i="8"/>
  <c r="G4" i="8"/>
  <c r="H4" i="8"/>
  <c r="I4" i="8"/>
  <c r="J4" i="8"/>
  <c r="K4" i="8"/>
  <c r="L4" i="8"/>
  <c r="M4" i="8"/>
  <c r="D5" i="8"/>
  <c r="E5" i="8"/>
  <c r="F5" i="8"/>
  <c r="G5" i="8"/>
  <c r="H5" i="8"/>
  <c r="I5" i="8"/>
  <c r="J5" i="8"/>
  <c r="K5" i="8"/>
  <c r="L5" i="8"/>
  <c r="M5" i="8"/>
  <c r="D6" i="8"/>
  <c r="E6" i="8"/>
  <c r="F6" i="8"/>
  <c r="G6" i="8"/>
  <c r="H6" i="8"/>
  <c r="I6" i="8"/>
  <c r="J6" i="8"/>
  <c r="K6" i="8"/>
  <c r="L6" i="8"/>
  <c r="M6" i="8"/>
  <c r="D7" i="8"/>
  <c r="E7" i="8"/>
  <c r="F7" i="8"/>
  <c r="G7" i="8"/>
  <c r="H7" i="8"/>
  <c r="I7" i="8"/>
  <c r="J7" i="8"/>
  <c r="K7" i="8"/>
  <c r="L7" i="8"/>
  <c r="M7" i="8"/>
  <c r="D8" i="8"/>
  <c r="E8" i="8"/>
  <c r="F8" i="8"/>
  <c r="G8" i="8"/>
  <c r="H8" i="8"/>
  <c r="I8" i="8"/>
  <c r="J8" i="8"/>
  <c r="K8" i="8"/>
  <c r="L8" i="8"/>
  <c r="M8" i="8"/>
  <c r="D9" i="8"/>
  <c r="E9" i="8"/>
  <c r="F9" i="8"/>
  <c r="G9" i="8"/>
  <c r="H9" i="8"/>
  <c r="I9" i="8"/>
  <c r="J9" i="8"/>
  <c r="K9" i="8"/>
  <c r="L9" i="8"/>
  <c r="M9" i="8"/>
  <c r="D10" i="8"/>
  <c r="E10" i="8"/>
  <c r="F10" i="8"/>
  <c r="G10" i="8"/>
  <c r="H10" i="8"/>
  <c r="I10" i="8"/>
  <c r="J10" i="8"/>
  <c r="K10" i="8"/>
  <c r="L10" i="8"/>
  <c r="M10" i="8"/>
  <c r="D11" i="8"/>
  <c r="E11" i="8"/>
  <c r="F11" i="8"/>
  <c r="G11" i="8"/>
  <c r="H11" i="8"/>
  <c r="I11" i="8"/>
  <c r="J11" i="8"/>
  <c r="K11" i="8"/>
  <c r="L11" i="8"/>
  <c r="M11" i="8"/>
  <c r="D12" i="8"/>
  <c r="E12" i="8"/>
  <c r="F12" i="8"/>
  <c r="G12" i="8"/>
  <c r="H12" i="8"/>
  <c r="I12" i="8"/>
  <c r="J12" i="8"/>
  <c r="K12" i="8"/>
  <c r="L12" i="8"/>
  <c r="M12" i="8"/>
  <c r="D13" i="8"/>
  <c r="E13" i="8"/>
  <c r="F13" i="8"/>
  <c r="G13" i="8"/>
  <c r="H13" i="8"/>
  <c r="I13" i="8"/>
  <c r="J13" i="8"/>
  <c r="K13" i="8"/>
  <c r="L13" i="8"/>
  <c r="M13" i="8"/>
  <c r="D14" i="8"/>
  <c r="E14" i="8"/>
  <c r="F14" i="8"/>
  <c r="G14" i="8"/>
  <c r="H14" i="8"/>
  <c r="I14" i="8"/>
  <c r="J14" i="8"/>
  <c r="K14" i="8"/>
  <c r="L14" i="8"/>
  <c r="M14" i="8"/>
  <c r="D15" i="8"/>
  <c r="E15" i="8"/>
  <c r="F15" i="8"/>
  <c r="G15" i="8"/>
  <c r="H15" i="8"/>
  <c r="I15" i="8"/>
  <c r="J15" i="8"/>
  <c r="K15" i="8"/>
  <c r="L15" i="8"/>
  <c r="M15" i="8"/>
  <c r="D16" i="8"/>
  <c r="E16" i="8"/>
  <c r="F16" i="8"/>
  <c r="G16" i="8"/>
  <c r="H16" i="8"/>
  <c r="I16" i="8"/>
  <c r="J16" i="8"/>
  <c r="K16" i="8"/>
  <c r="L16" i="8"/>
  <c r="M16" i="8"/>
  <c r="D17" i="8"/>
  <c r="E17" i="8"/>
  <c r="F17" i="8"/>
  <c r="G17" i="8"/>
  <c r="H17" i="8"/>
  <c r="I17" i="8"/>
  <c r="J17" i="8"/>
  <c r="K17" i="8"/>
  <c r="L17" i="8"/>
  <c r="M17" i="8"/>
  <c r="D18" i="8"/>
  <c r="E18" i="8"/>
  <c r="F18" i="8"/>
  <c r="G18" i="8"/>
  <c r="H18" i="8"/>
  <c r="I18" i="8"/>
  <c r="J18" i="8"/>
  <c r="K18" i="8"/>
  <c r="L18" i="8"/>
  <c r="M18" i="8"/>
  <c r="D19" i="8"/>
  <c r="E19" i="8"/>
  <c r="F19" i="8"/>
  <c r="G19" i="8"/>
  <c r="H19" i="8"/>
  <c r="I19" i="8"/>
  <c r="J19" i="8"/>
  <c r="K19" i="8"/>
  <c r="L19" i="8"/>
  <c r="M19" i="8"/>
  <c r="D20" i="8"/>
  <c r="E20" i="8"/>
  <c r="F20" i="8"/>
  <c r="G20" i="8"/>
  <c r="H20" i="8"/>
  <c r="I20" i="8"/>
  <c r="J20" i="8"/>
  <c r="K20" i="8"/>
  <c r="L20" i="8"/>
  <c r="M20" i="8"/>
  <c r="D21" i="8"/>
  <c r="E21" i="8"/>
  <c r="F21" i="8"/>
  <c r="G21" i="8"/>
  <c r="H21" i="8"/>
  <c r="I21" i="8"/>
  <c r="J21" i="8"/>
  <c r="K21" i="8"/>
  <c r="L21" i="8"/>
  <c r="M21" i="8"/>
  <c r="D22" i="8"/>
  <c r="E22" i="8"/>
  <c r="F22" i="8"/>
  <c r="G22" i="8"/>
  <c r="H22" i="8"/>
  <c r="I22" i="8"/>
  <c r="J22" i="8"/>
  <c r="K22" i="8"/>
  <c r="L22" i="8"/>
  <c r="M22" i="8"/>
  <c r="D23" i="8"/>
  <c r="E23" i="8"/>
  <c r="F23" i="8"/>
  <c r="G23" i="8"/>
  <c r="H23" i="8"/>
  <c r="I23" i="8"/>
  <c r="J23" i="8"/>
  <c r="K23" i="8"/>
  <c r="L23" i="8"/>
  <c r="M23" i="8"/>
  <c r="D24" i="8"/>
  <c r="E24" i="8"/>
  <c r="F24" i="8"/>
  <c r="G24" i="8"/>
  <c r="H24" i="8"/>
  <c r="I24" i="8"/>
  <c r="J24" i="8"/>
  <c r="K24" i="8"/>
  <c r="L24" i="8"/>
  <c r="M24" i="8"/>
  <c r="D25" i="8"/>
  <c r="E25" i="8"/>
  <c r="F25" i="8"/>
  <c r="G25" i="8"/>
  <c r="H25" i="8"/>
  <c r="I25" i="8"/>
  <c r="J25" i="8"/>
  <c r="K25" i="8"/>
  <c r="L25" i="8"/>
  <c r="M25" i="8"/>
  <c r="D26" i="8"/>
  <c r="E26" i="8"/>
  <c r="F26" i="8"/>
  <c r="G26" i="8"/>
  <c r="H26" i="8"/>
  <c r="I26" i="8"/>
  <c r="J26" i="8"/>
  <c r="K26" i="8"/>
  <c r="L26" i="8"/>
  <c r="M26" i="8"/>
  <c r="D27" i="8"/>
  <c r="E27" i="8"/>
  <c r="F27" i="8"/>
  <c r="G27" i="8"/>
  <c r="H27" i="8"/>
  <c r="I27" i="8"/>
  <c r="J27" i="8"/>
  <c r="K27" i="8"/>
  <c r="L27" i="8"/>
  <c r="M27" i="8"/>
  <c r="D28" i="8"/>
  <c r="E28" i="8"/>
  <c r="F28" i="8"/>
  <c r="G28" i="8"/>
  <c r="H28" i="8"/>
  <c r="I28" i="8"/>
  <c r="J28" i="8"/>
  <c r="K28" i="8"/>
  <c r="L28" i="8"/>
  <c r="M28" i="8"/>
  <c r="D29" i="8"/>
  <c r="E29" i="8"/>
  <c r="F29" i="8"/>
  <c r="G29" i="8"/>
  <c r="H29" i="8"/>
  <c r="I29" i="8"/>
  <c r="J29" i="8"/>
  <c r="K29" i="8"/>
  <c r="L29" i="8"/>
  <c r="M29" i="8"/>
  <c r="D30" i="8"/>
  <c r="E30" i="8"/>
  <c r="F30" i="8"/>
  <c r="G30" i="8"/>
  <c r="H30" i="8"/>
  <c r="I30" i="8"/>
  <c r="J30" i="8"/>
  <c r="K30" i="8"/>
  <c r="L30" i="8"/>
  <c r="M30" i="8"/>
  <c r="D31" i="8"/>
  <c r="E31" i="8"/>
  <c r="F31" i="8"/>
  <c r="G31" i="8"/>
  <c r="H31" i="8"/>
  <c r="I31" i="8"/>
  <c r="J31" i="8"/>
  <c r="K31" i="8"/>
  <c r="L31" i="8"/>
  <c r="M31" i="8"/>
  <c r="D32" i="8"/>
  <c r="E32" i="8"/>
  <c r="F32" i="8"/>
  <c r="G32" i="8"/>
  <c r="H32" i="8"/>
  <c r="I32" i="8"/>
  <c r="J32" i="8"/>
  <c r="K32" i="8"/>
  <c r="L32" i="8"/>
  <c r="M32" i="8"/>
  <c r="D33" i="8"/>
  <c r="E33" i="8"/>
  <c r="F33" i="8"/>
  <c r="G33" i="8"/>
  <c r="H33" i="8"/>
  <c r="I33" i="8"/>
  <c r="J33" i="8"/>
  <c r="K33" i="8"/>
  <c r="L33" i="8"/>
  <c r="M33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U187" i="2"/>
  <c r="V187" i="2"/>
  <c r="W187" i="2"/>
  <c r="X187" i="2"/>
  <c r="Y187" i="2"/>
  <c r="Z187" i="2"/>
  <c r="AA187" i="2"/>
  <c r="AB187" i="2"/>
  <c r="AC187" i="2"/>
  <c r="U188" i="2"/>
  <c r="V188" i="2"/>
  <c r="W188" i="2"/>
  <c r="X188" i="2"/>
  <c r="Y188" i="2"/>
  <c r="Z188" i="2"/>
  <c r="AA188" i="2"/>
  <c r="AB188" i="2"/>
  <c r="AC188" i="2"/>
  <c r="U189" i="2"/>
  <c r="V189" i="2"/>
  <c r="W189" i="2"/>
  <c r="X189" i="2"/>
  <c r="Y189" i="2"/>
  <c r="Z189" i="2"/>
  <c r="AA189" i="2"/>
  <c r="AB189" i="2"/>
  <c r="AC189" i="2"/>
  <c r="U190" i="2"/>
  <c r="V190" i="2"/>
  <c r="W190" i="2"/>
  <c r="X190" i="2"/>
  <c r="Y190" i="2"/>
  <c r="Z190" i="2"/>
  <c r="AA190" i="2"/>
  <c r="AB190" i="2"/>
  <c r="AC190" i="2"/>
  <c r="U191" i="2"/>
  <c r="V191" i="2"/>
  <c r="W191" i="2"/>
  <c r="X191" i="2"/>
  <c r="Y191" i="2"/>
  <c r="Z191" i="2"/>
  <c r="AA191" i="2"/>
  <c r="AB191" i="2"/>
  <c r="AC191" i="2"/>
  <c r="U192" i="2"/>
  <c r="V192" i="2"/>
  <c r="W192" i="2"/>
  <c r="X192" i="2"/>
  <c r="Y192" i="2"/>
  <c r="Z192" i="2"/>
  <c r="AA192" i="2"/>
  <c r="AB192" i="2"/>
  <c r="AC192" i="2"/>
  <c r="U193" i="2"/>
  <c r="V193" i="2"/>
  <c r="W193" i="2"/>
  <c r="X193" i="2"/>
  <c r="Y193" i="2"/>
  <c r="Z193" i="2"/>
  <c r="AA193" i="2"/>
  <c r="AB193" i="2"/>
  <c r="AC193" i="2"/>
  <c r="U194" i="2"/>
  <c r="V194" i="2"/>
  <c r="W194" i="2"/>
  <c r="X194" i="2"/>
  <c r="Y194" i="2"/>
  <c r="Z194" i="2"/>
  <c r="AA194" i="2"/>
  <c r="AB194" i="2"/>
  <c r="AC194" i="2"/>
  <c r="U195" i="2"/>
  <c r="V195" i="2"/>
  <c r="W195" i="2"/>
  <c r="X195" i="2"/>
  <c r="Y195" i="2"/>
  <c r="Z195" i="2"/>
  <c r="AA195" i="2"/>
  <c r="AB195" i="2"/>
  <c r="AC195" i="2"/>
  <c r="U196" i="2"/>
  <c r="V196" i="2"/>
  <c r="W196" i="2"/>
  <c r="X196" i="2"/>
  <c r="Y196" i="2"/>
  <c r="Z196" i="2"/>
  <c r="AA196" i="2"/>
  <c r="AB196" i="2"/>
  <c r="AC196" i="2"/>
  <c r="U197" i="2"/>
  <c r="V197" i="2"/>
  <c r="W197" i="2"/>
  <c r="X197" i="2"/>
  <c r="Y197" i="2"/>
  <c r="Z197" i="2"/>
  <c r="AA197" i="2"/>
  <c r="AB197" i="2"/>
  <c r="AC197" i="2"/>
  <c r="U198" i="2"/>
  <c r="V198" i="2"/>
  <c r="W198" i="2"/>
  <c r="X198" i="2"/>
  <c r="Y198" i="2"/>
  <c r="Z198" i="2"/>
  <c r="AA198" i="2"/>
  <c r="AB198" i="2"/>
  <c r="AC198" i="2"/>
  <c r="U199" i="2"/>
  <c r="V199" i="2"/>
  <c r="W199" i="2"/>
  <c r="X199" i="2"/>
  <c r="Y199" i="2"/>
  <c r="Z199" i="2"/>
  <c r="AA199" i="2"/>
  <c r="AB199" i="2"/>
  <c r="AC199" i="2"/>
  <c r="U200" i="2"/>
  <c r="V200" i="2"/>
  <c r="W200" i="2"/>
  <c r="X200" i="2"/>
  <c r="Y200" i="2"/>
  <c r="Z200" i="2"/>
  <c r="AA200" i="2"/>
  <c r="AB200" i="2"/>
  <c r="AC200" i="2"/>
  <c r="U201" i="2"/>
  <c r="V201" i="2"/>
  <c r="W201" i="2"/>
  <c r="X201" i="2"/>
  <c r="Y201" i="2"/>
  <c r="Z201" i="2"/>
  <c r="AA201" i="2"/>
  <c r="AB201" i="2"/>
  <c r="AC201" i="2"/>
  <c r="U202" i="2"/>
  <c r="V202" i="2"/>
  <c r="W202" i="2"/>
  <c r="X202" i="2"/>
  <c r="Y202" i="2"/>
  <c r="Z202" i="2"/>
  <c r="AA202" i="2"/>
  <c r="AB202" i="2"/>
  <c r="AC202" i="2"/>
  <c r="U203" i="2"/>
  <c r="V203" i="2"/>
  <c r="W203" i="2"/>
  <c r="X203" i="2"/>
  <c r="Y203" i="2"/>
  <c r="Z203" i="2"/>
  <c r="AA203" i="2"/>
  <c r="AB203" i="2"/>
  <c r="AC203" i="2"/>
  <c r="U204" i="2"/>
  <c r="V204" i="2"/>
  <c r="W204" i="2"/>
  <c r="X204" i="2"/>
  <c r="Y204" i="2"/>
  <c r="AB204" i="2" s="1"/>
  <c r="Z204" i="2"/>
  <c r="AA204" i="2"/>
  <c r="AC204" i="2"/>
  <c r="U205" i="2"/>
  <c r="V205" i="2"/>
  <c r="W205" i="2"/>
  <c r="X205" i="2"/>
  <c r="Y205" i="2"/>
  <c r="AB205" i="2" s="1"/>
  <c r="Z205" i="2"/>
  <c r="AA205" i="2"/>
  <c r="AC205" i="2"/>
  <c r="U206" i="2"/>
  <c r="V206" i="2"/>
  <c r="W206" i="2"/>
  <c r="X206" i="2"/>
  <c r="Y206" i="2"/>
  <c r="Z206" i="2"/>
  <c r="AA206" i="2"/>
  <c r="AB206" i="2"/>
  <c r="AC206" i="2"/>
  <c r="U207" i="2"/>
  <c r="V207" i="2"/>
  <c r="W207" i="2"/>
  <c r="X207" i="2"/>
  <c r="Y207" i="2"/>
  <c r="Z207" i="2"/>
  <c r="AA207" i="2"/>
  <c r="AB207" i="2"/>
  <c r="AC207" i="2"/>
  <c r="U208" i="2"/>
  <c r="V208" i="2"/>
  <c r="W208" i="2"/>
  <c r="X208" i="2"/>
  <c r="Y208" i="2"/>
  <c r="Z208" i="2"/>
  <c r="AA208" i="2"/>
  <c r="AB208" i="2"/>
  <c r="AC208" i="2"/>
  <c r="U209" i="2"/>
  <c r="V209" i="2"/>
  <c r="W209" i="2"/>
  <c r="X209" i="2"/>
  <c r="Y209" i="2"/>
  <c r="Z209" i="2"/>
  <c r="AA209" i="2"/>
  <c r="AB209" i="2"/>
  <c r="AC209" i="2"/>
  <c r="U210" i="2"/>
  <c r="V210" i="2"/>
  <c r="W210" i="2"/>
  <c r="X210" i="2"/>
  <c r="Y210" i="2"/>
  <c r="Z210" i="2"/>
  <c r="AA210" i="2"/>
  <c r="AB210" i="2"/>
  <c r="AC210" i="2"/>
  <c r="U211" i="2"/>
  <c r="V211" i="2"/>
  <c r="W211" i="2"/>
  <c r="X211" i="2"/>
  <c r="Y211" i="2"/>
  <c r="Z211" i="2"/>
  <c r="AA211" i="2"/>
  <c r="AB211" i="2"/>
  <c r="AC211" i="2"/>
  <c r="U212" i="2"/>
  <c r="V212" i="2"/>
  <c r="W212" i="2"/>
  <c r="X212" i="2"/>
  <c r="Y212" i="2"/>
  <c r="Z212" i="2"/>
  <c r="AA212" i="2"/>
  <c r="AB212" i="2"/>
  <c r="AC212" i="2"/>
  <c r="U213" i="2"/>
  <c r="V213" i="2"/>
  <c r="W213" i="2"/>
  <c r="X213" i="2"/>
  <c r="Y213" i="2"/>
  <c r="Z213" i="2"/>
  <c r="AA213" i="2"/>
  <c r="AB213" i="2"/>
  <c r="AC213" i="2"/>
  <c r="U214" i="2"/>
  <c r="V214" i="2"/>
  <c r="W214" i="2"/>
  <c r="X214" i="2"/>
  <c r="Y214" i="2"/>
  <c r="Z214" i="2"/>
  <c r="AA214" i="2"/>
  <c r="AB214" i="2"/>
  <c r="AC214" i="2"/>
  <c r="U215" i="2"/>
  <c r="V215" i="2"/>
  <c r="W215" i="2"/>
  <c r="X215" i="2"/>
  <c r="Y215" i="2"/>
  <c r="Z215" i="2"/>
  <c r="AA215" i="2"/>
  <c r="AB215" i="2"/>
  <c r="AC215" i="2"/>
  <c r="U216" i="2"/>
  <c r="V216" i="2"/>
  <c r="W216" i="2"/>
  <c r="X216" i="2"/>
  <c r="Y216" i="2"/>
  <c r="Z216" i="2"/>
  <c r="AA216" i="2"/>
  <c r="AB216" i="2"/>
  <c r="AC216" i="2"/>
  <c r="U217" i="2"/>
  <c r="V217" i="2"/>
  <c r="W217" i="2"/>
  <c r="X217" i="2"/>
  <c r="Y217" i="2"/>
  <c r="Z217" i="2"/>
  <c r="AA217" i="2"/>
  <c r="AB217" i="2"/>
  <c r="AC217" i="2"/>
  <c r="U218" i="2"/>
  <c r="V218" i="2"/>
  <c r="W218" i="2"/>
  <c r="X218" i="2"/>
  <c r="Y218" i="2"/>
  <c r="Z218" i="2"/>
  <c r="AA218" i="2"/>
  <c r="AB218" i="2"/>
  <c r="AC218" i="2"/>
  <c r="U219" i="2"/>
  <c r="V219" i="2"/>
  <c r="W219" i="2"/>
  <c r="X219" i="2"/>
  <c r="Y219" i="2"/>
  <c r="Z219" i="2"/>
  <c r="AA219" i="2"/>
  <c r="AB219" i="2"/>
  <c r="AC219" i="2"/>
  <c r="U220" i="2"/>
  <c r="V220" i="2"/>
  <c r="W220" i="2"/>
  <c r="X220" i="2"/>
  <c r="Y220" i="2"/>
  <c r="Z220" i="2"/>
  <c r="AA220" i="2"/>
  <c r="AB220" i="2"/>
  <c r="AC220" i="2"/>
  <c r="U221" i="2"/>
  <c r="V221" i="2"/>
  <c r="W221" i="2"/>
  <c r="X221" i="2"/>
  <c r="Y221" i="2"/>
  <c r="Z221" i="2"/>
  <c r="AA221" i="2"/>
  <c r="AB221" i="2"/>
  <c r="AC221" i="2"/>
  <c r="U222" i="2"/>
  <c r="V222" i="2"/>
  <c r="W222" i="2"/>
  <c r="X222" i="2"/>
  <c r="Y222" i="2"/>
  <c r="Z222" i="2"/>
  <c r="AA222" i="2"/>
  <c r="AB222" i="2"/>
  <c r="AC222" i="2"/>
  <c r="U223" i="2"/>
  <c r="V223" i="2"/>
  <c r="W223" i="2"/>
  <c r="X223" i="2"/>
  <c r="Y223" i="2"/>
  <c r="Z223" i="2"/>
  <c r="AA223" i="2"/>
  <c r="AB223" i="2"/>
  <c r="AC223" i="2"/>
  <c r="U224" i="2"/>
  <c r="V224" i="2"/>
  <c r="W224" i="2"/>
  <c r="X224" i="2"/>
  <c r="Y224" i="2"/>
  <c r="Z224" i="2"/>
  <c r="AA224" i="2"/>
  <c r="AB224" i="2"/>
  <c r="AC224" i="2"/>
  <c r="U225" i="2"/>
  <c r="V225" i="2"/>
  <c r="W225" i="2"/>
  <c r="X225" i="2"/>
  <c r="Y225" i="2"/>
  <c r="Z225" i="2"/>
  <c r="AA225" i="2"/>
  <c r="AB225" i="2"/>
  <c r="AC225" i="2"/>
  <c r="U226" i="2"/>
  <c r="V226" i="2"/>
  <c r="W226" i="2"/>
  <c r="X226" i="2"/>
  <c r="Y226" i="2"/>
  <c r="Z226" i="2"/>
  <c r="AA226" i="2"/>
  <c r="AB226" i="2"/>
  <c r="AC226" i="2"/>
  <c r="U227" i="2"/>
  <c r="V227" i="2"/>
  <c r="W227" i="2"/>
  <c r="X227" i="2"/>
  <c r="Y227" i="2"/>
  <c r="Z227" i="2"/>
  <c r="AA227" i="2"/>
  <c r="AB227" i="2"/>
  <c r="AC227" i="2"/>
  <c r="U228" i="2"/>
  <c r="V228" i="2"/>
  <c r="W228" i="2"/>
  <c r="X228" i="2"/>
  <c r="Y228" i="2"/>
  <c r="Z228" i="2"/>
  <c r="AA228" i="2"/>
  <c r="AB228" i="2"/>
  <c r="AC228" i="2"/>
  <c r="U229" i="2"/>
  <c r="V229" i="2"/>
  <c r="W229" i="2"/>
  <c r="X229" i="2"/>
  <c r="Y229" i="2"/>
  <c r="Z229" i="2"/>
  <c r="AA229" i="2"/>
  <c r="AB229" i="2"/>
  <c r="AC229" i="2"/>
  <c r="U230" i="2"/>
  <c r="V230" i="2"/>
  <c r="W230" i="2"/>
  <c r="X230" i="2"/>
  <c r="Y230" i="2"/>
  <c r="Z230" i="2"/>
  <c r="AA230" i="2"/>
  <c r="AB230" i="2"/>
  <c r="AC230" i="2"/>
  <c r="U231" i="2"/>
  <c r="V231" i="2"/>
  <c r="W231" i="2"/>
  <c r="X231" i="2"/>
  <c r="Y231" i="2"/>
  <c r="Z231" i="2"/>
  <c r="AA231" i="2"/>
  <c r="AB231" i="2"/>
  <c r="AC231" i="2"/>
  <c r="U232" i="2"/>
  <c r="V232" i="2"/>
  <c r="W232" i="2"/>
  <c r="X232" i="2"/>
  <c r="Y232" i="2"/>
  <c r="AB232" i="2" s="1"/>
  <c r="Z232" i="2"/>
  <c r="AA232" i="2"/>
  <c r="AC232" i="2"/>
  <c r="U233" i="2"/>
  <c r="V233" i="2"/>
  <c r="W233" i="2"/>
  <c r="X233" i="2"/>
  <c r="Y233" i="2"/>
  <c r="Z233" i="2"/>
  <c r="AC233" i="2" s="1"/>
  <c r="AA233" i="2"/>
  <c r="AB233" i="2"/>
  <c r="U234" i="2"/>
  <c r="V234" i="2"/>
  <c r="W234" i="2"/>
  <c r="X234" i="2"/>
  <c r="Y234" i="2"/>
  <c r="Z234" i="2"/>
  <c r="AA234" i="2"/>
  <c r="AB234" i="2"/>
  <c r="AC234" i="2"/>
  <c r="U235" i="2"/>
  <c r="V235" i="2"/>
  <c r="W235" i="2"/>
  <c r="X235" i="2"/>
  <c r="Y235" i="2"/>
  <c r="Z235" i="2"/>
  <c r="AA235" i="2"/>
  <c r="AB235" i="2"/>
  <c r="AC235" i="2"/>
  <c r="U236" i="2"/>
  <c r="V236" i="2"/>
  <c r="W236" i="2"/>
  <c r="X236" i="2"/>
  <c r="Y236" i="2"/>
  <c r="Z236" i="2"/>
  <c r="AA236" i="2"/>
  <c r="AB236" i="2"/>
  <c r="AC236" i="2"/>
  <c r="U237" i="2"/>
  <c r="V237" i="2"/>
  <c r="W237" i="2"/>
  <c r="X237" i="2"/>
  <c r="Y237" i="2"/>
  <c r="Z237" i="2"/>
  <c r="AA237" i="2"/>
  <c r="AB237" i="2"/>
  <c r="AC237" i="2"/>
  <c r="U238" i="2"/>
  <c r="V238" i="2"/>
  <c r="W238" i="2"/>
  <c r="X238" i="2"/>
  <c r="Y238" i="2"/>
  <c r="Z238" i="2"/>
  <c r="AA238" i="2"/>
  <c r="AB238" i="2"/>
  <c r="AC238" i="2"/>
  <c r="U239" i="2"/>
  <c r="V239" i="2"/>
  <c r="W239" i="2"/>
  <c r="X239" i="2"/>
  <c r="Y239" i="2"/>
  <c r="Z239" i="2"/>
  <c r="AA239" i="2"/>
  <c r="AB239" i="2"/>
  <c r="AC239" i="2"/>
  <c r="U240" i="2"/>
  <c r="V240" i="2"/>
  <c r="W240" i="2"/>
  <c r="X240" i="2"/>
  <c r="Y240" i="2"/>
  <c r="Z240" i="2"/>
  <c r="AA240" i="2"/>
  <c r="AB240" i="2"/>
  <c r="AC240" i="2"/>
  <c r="U241" i="2"/>
  <c r="V241" i="2"/>
  <c r="W241" i="2"/>
  <c r="X241" i="2"/>
  <c r="Y241" i="2"/>
  <c r="Z241" i="2"/>
  <c r="AA241" i="2"/>
  <c r="AB241" i="2"/>
  <c r="AC241" i="2"/>
  <c r="U242" i="2"/>
  <c r="V242" i="2"/>
  <c r="W242" i="2"/>
  <c r="X242" i="2"/>
  <c r="Y242" i="2"/>
  <c r="Z242" i="2"/>
  <c r="AA242" i="2"/>
  <c r="AB242" i="2"/>
  <c r="AC242" i="2"/>
  <c r="U243" i="2"/>
  <c r="V243" i="2"/>
  <c r="W243" i="2"/>
  <c r="X243" i="2"/>
  <c r="Y243" i="2"/>
  <c r="Z243" i="2"/>
  <c r="AA243" i="2"/>
  <c r="AB243" i="2"/>
  <c r="AC243" i="2"/>
  <c r="U244" i="2"/>
  <c r="V244" i="2"/>
  <c r="W244" i="2"/>
  <c r="X244" i="2"/>
  <c r="Y244" i="2"/>
  <c r="Z244" i="2"/>
  <c r="AA244" i="2"/>
  <c r="AB244" i="2"/>
  <c r="AC244" i="2"/>
  <c r="U245" i="2"/>
  <c r="V245" i="2"/>
  <c r="W245" i="2"/>
  <c r="X245" i="2"/>
  <c r="Y245" i="2"/>
  <c r="Z245" i="2"/>
  <c r="AA245" i="2"/>
  <c r="AB245" i="2"/>
  <c r="AC245" i="2"/>
  <c r="U246" i="2"/>
  <c r="V246" i="2"/>
  <c r="W246" i="2"/>
  <c r="X246" i="2"/>
  <c r="Y246" i="2"/>
  <c r="AB246" i="2" s="1"/>
  <c r="Z246" i="2"/>
  <c r="AA246" i="2"/>
  <c r="AC246" i="2"/>
  <c r="U247" i="2"/>
  <c r="V247" i="2"/>
  <c r="W247" i="2"/>
  <c r="X247" i="2"/>
  <c r="Y247" i="2"/>
  <c r="Z247" i="2"/>
  <c r="AA247" i="2"/>
  <c r="AB247" i="2"/>
  <c r="AC247" i="2"/>
  <c r="U248" i="2"/>
  <c r="V248" i="2"/>
  <c r="W248" i="2"/>
  <c r="X248" i="2"/>
  <c r="Y248" i="2"/>
  <c r="Z248" i="2"/>
  <c r="AA248" i="2"/>
  <c r="AB248" i="2"/>
  <c r="AC248" i="2"/>
  <c r="U249" i="2"/>
  <c r="V249" i="2"/>
  <c r="W249" i="2"/>
  <c r="X249" i="2"/>
  <c r="Y249" i="2"/>
  <c r="Z249" i="2"/>
  <c r="AA249" i="2"/>
  <c r="AB249" i="2"/>
  <c r="AC249" i="2"/>
  <c r="U250" i="2"/>
  <c r="V250" i="2"/>
  <c r="W250" i="2"/>
  <c r="X250" i="2"/>
  <c r="Y250" i="2"/>
  <c r="Z250" i="2"/>
  <c r="AA250" i="2"/>
  <c r="AB250" i="2"/>
  <c r="AC250" i="2"/>
  <c r="U251" i="2"/>
  <c r="V251" i="2"/>
  <c r="W251" i="2"/>
  <c r="X251" i="2"/>
  <c r="Y251" i="2"/>
  <c r="Z251" i="2"/>
  <c r="AA251" i="2"/>
  <c r="AB251" i="2"/>
  <c r="AC251" i="2"/>
  <c r="U252" i="2"/>
  <c r="V252" i="2"/>
  <c r="W252" i="2"/>
  <c r="X252" i="2"/>
  <c r="Y252" i="2"/>
  <c r="Z252" i="2"/>
  <c r="AA252" i="2"/>
  <c r="AB252" i="2"/>
  <c r="AC252" i="2"/>
  <c r="U253" i="2"/>
  <c r="V253" i="2"/>
  <c r="W253" i="2"/>
  <c r="X253" i="2"/>
  <c r="Y253" i="2"/>
  <c r="Z253" i="2"/>
  <c r="AA253" i="2"/>
  <c r="AB253" i="2"/>
  <c r="AC253" i="2"/>
  <c r="U254" i="2"/>
  <c r="V254" i="2"/>
  <c r="W254" i="2"/>
  <c r="X254" i="2"/>
  <c r="Y254" i="2"/>
  <c r="Z254" i="2"/>
  <c r="AA254" i="2"/>
  <c r="AB254" i="2"/>
  <c r="AC254" i="2"/>
  <c r="U255" i="2"/>
  <c r="V255" i="2"/>
  <c r="W255" i="2"/>
  <c r="X255" i="2"/>
  <c r="Y255" i="2"/>
  <c r="Z255" i="2"/>
  <c r="AA255" i="2"/>
  <c r="AB255" i="2"/>
  <c r="AC255" i="2"/>
  <c r="U256" i="2"/>
  <c r="V256" i="2"/>
  <c r="W256" i="2"/>
  <c r="X256" i="2"/>
  <c r="Y256" i="2"/>
  <c r="Z256" i="2"/>
  <c r="AA256" i="2"/>
  <c r="AB256" i="2"/>
  <c r="AC256" i="2"/>
  <c r="U257" i="2"/>
  <c r="V257" i="2"/>
  <c r="W257" i="2"/>
  <c r="X257" i="2"/>
  <c r="Y257" i="2"/>
  <c r="Z257" i="2"/>
  <c r="AA257" i="2"/>
  <c r="AB257" i="2"/>
  <c r="AC257" i="2"/>
  <c r="U258" i="2"/>
  <c r="V258" i="2"/>
  <c r="W258" i="2"/>
  <c r="X258" i="2"/>
  <c r="Y258" i="2"/>
  <c r="Z258" i="2"/>
  <c r="AA258" i="2"/>
  <c r="AB258" i="2"/>
  <c r="AC258" i="2"/>
  <c r="U259" i="2"/>
  <c r="V259" i="2"/>
  <c r="W259" i="2"/>
  <c r="X259" i="2"/>
  <c r="Y259" i="2"/>
  <c r="AB259" i="2" s="1"/>
  <c r="Z259" i="2"/>
  <c r="AA259" i="2"/>
  <c r="AC259" i="2"/>
  <c r="U260" i="2"/>
  <c r="V260" i="2"/>
  <c r="W260" i="2"/>
  <c r="X260" i="2"/>
  <c r="Y260" i="2"/>
  <c r="Z260" i="2"/>
  <c r="AA260" i="2"/>
  <c r="AB260" i="2"/>
  <c r="AC260" i="2"/>
  <c r="U261" i="2"/>
  <c r="V261" i="2"/>
  <c r="W261" i="2"/>
  <c r="X261" i="2"/>
  <c r="Y261" i="2"/>
  <c r="AB261" i="2" s="1"/>
  <c r="Z261" i="2"/>
  <c r="AA261" i="2"/>
  <c r="AC261" i="2"/>
  <c r="U262" i="2"/>
  <c r="V262" i="2"/>
  <c r="W262" i="2"/>
  <c r="X262" i="2"/>
  <c r="Y262" i="2"/>
  <c r="Z262" i="2"/>
  <c r="AA262" i="2"/>
  <c r="AB262" i="2"/>
  <c r="AC262" i="2"/>
  <c r="U263" i="2"/>
  <c r="V263" i="2"/>
  <c r="W263" i="2"/>
  <c r="X263" i="2"/>
  <c r="Y263" i="2"/>
  <c r="Z263" i="2"/>
  <c r="AA263" i="2"/>
  <c r="AB263" i="2"/>
  <c r="AC263" i="2"/>
  <c r="U264" i="2"/>
  <c r="V264" i="2"/>
  <c r="W264" i="2"/>
  <c r="X264" i="2"/>
  <c r="Y264" i="2"/>
  <c r="Z264" i="2"/>
  <c r="AA264" i="2"/>
  <c r="AB264" i="2"/>
  <c r="AC264" i="2"/>
  <c r="U265" i="2"/>
  <c r="V265" i="2"/>
  <c r="W265" i="2"/>
  <c r="X265" i="2"/>
  <c r="Y265" i="2"/>
  <c r="Z265" i="2"/>
  <c r="AA265" i="2"/>
  <c r="AB265" i="2"/>
  <c r="AC265" i="2"/>
  <c r="U266" i="2"/>
  <c r="V266" i="2"/>
  <c r="W266" i="2"/>
  <c r="X266" i="2"/>
  <c r="Y266" i="2"/>
  <c r="Z266" i="2"/>
  <c r="AA266" i="2"/>
  <c r="AB266" i="2"/>
  <c r="AC266" i="2"/>
  <c r="U267" i="2"/>
  <c r="V267" i="2"/>
  <c r="W267" i="2"/>
  <c r="X267" i="2"/>
  <c r="Y267" i="2"/>
  <c r="Z267" i="2"/>
  <c r="AA267" i="2"/>
  <c r="AB267" i="2"/>
  <c r="AC26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187" i="2"/>
  <c r="D188" i="2"/>
  <c r="D189" i="2"/>
  <c r="D190" i="2"/>
  <c r="D191" i="2"/>
  <c r="D192" i="2"/>
  <c r="D193" i="2"/>
  <c r="D194" i="2"/>
  <c r="C3" i="8"/>
  <c r="O3" i="8"/>
  <c r="P3" i="8"/>
  <c r="Q3" i="8"/>
  <c r="R3" i="8"/>
  <c r="S3" i="8"/>
  <c r="T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E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F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F99" i="11" s="1"/>
  <c r="B99" i="11"/>
  <c r="D99" i="11" s="1"/>
  <c r="A100" i="11"/>
  <c r="C100" i="11" s="1"/>
  <c r="B100" i="11"/>
  <c r="D100" i="11" s="1"/>
  <c r="A101" i="11"/>
  <c r="C101" i="11" s="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H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H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C87" i="9" s="1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C99" i="9" s="1"/>
  <c r="D99" i="9" s="1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C114" i="9" s="1"/>
  <c r="A115" i="9"/>
  <c r="B115" i="9"/>
  <c r="A116" i="9"/>
  <c r="B116" i="9"/>
  <c r="A117" i="9"/>
  <c r="B117" i="9"/>
  <c r="A118" i="9"/>
  <c r="B118" i="9"/>
  <c r="A119" i="9"/>
  <c r="B119" i="9"/>
  <c r="C119" i="9" s="1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I199" i="5" s="1"/>
  <c r="B199" i="5"/>
  <c r="C199" i="5"/>
  <c r="D199" i="5" s="1"/>
  <c r="G199" i="5" s="1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D279" i="5" s="1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N190" i="4" s="1"/>
  <c r="R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P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N236" i="4" s="1"/>
  <c r="R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N245" i="4" s="1"/>
  <c r="R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P248" i="4" s="1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P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C258" i="4"/>
  <c r="M258" i="4" s="1"/>
  <c r="O258" i="4"/>
  <c r="A259" i="4"/>
  <c r="K259" i="4" s="1"/>
  <c r="P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Q268" i="4" s="1"/>
  <c r="B268" i="4"/>
  <c r="C268" i="4"/>
  <c r="M268" i="4" s="1"/>
  <c r="O268" i="4"/>
  <c r="A269" i="4"/>
  <c r="K269" i="4" s="1"/>
  <c r="P269" i="4" s="1"/>
  <c r="B269" i="4"/>
  <c r="L269" i="4" s="1"/>
  <c r="C269" i="4"/>
  <c r="M269" i="4" s="1"/>
  <c r="O269" i="4"/>
  <c r="A270" i="4"/>
  <c r="K270" i="4" s="1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P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P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N335" i="4" s="1"/>
  <c r="R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N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Q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Q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N349" i="4" s="1"/>
  <c r="C349" i="4"/>
  <c r="M349" i="4" s="1"/>
  <c r="O349" i="4"/>
  <c r="A350" i="4"/>
  <c r="K350" i="4" s="1"/>
  <c r="B350" i="4"/>
  <c r="L350" i="4" s="1"/>
  <c r="Q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298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305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K338" i="4"/>
  <c r="K330" i="4"/>
  <c r="K328" i="4"/>
  <c r="K326" i="4"/>
  <c r="K324" i="4"/>
  <c r="K322" i="4"/>
  <c r="K308" i="4"/>
  <c r="K280" i="4"/>
  <c r="K266" i="4"/>
  <c r="N266" i="4" s="1"/>
  <c r="R266" i="4" s="1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12" i="4"/>
  <c r="L328" i="4"/>
  <c r="L324" i="4"/>
  <c r="N324" i="4" s="1"/>
  <c r="R324" i="4" s="1"/>
  <c r="L320" i="4"/>
  <c r="L318" i="4"/>
  <c r="L316" i="4"/>
  <c r="L312" i="4"/>
  <c r="L310" i="4"/>
  <c r="L308" i="4"/>
  <c r="L306" i="4"/>
  <c r="L302" i="4"/>
  <c r="L300" i="4"/>
  <c r="L288" i="4"/>
  <c r="L284" i="4"/>
  <c r="L282" i="4"/>
  <c r="L280" i="4"/>
  <c r="L272" i="4"/>
  <c r="L270" i="4"/>
  <c r="L268" i="4"/>
  <c r="L264" i="4"/>
  <c r="L258" i="4"/>
  <c r="L248" i="4"/>
  <c r="M240" i="4"/>
  <c r="L226" i="4"/>
  <c r="L218" i="4"/>
  <c r="L104" i="4"/>
  <c r="L100" i="4"/>
  <c r="L96" i="4"/>
  <c r="L92" i="4"/>
  <c r="L102" i="4"/>
  <c r="L98" i="4"/>
  <c r="L94" i="4"/>
  <c r="L204" i="4"/>
  <c r="L200" i="4"/>
  <c r="L196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S349" i="4" s="1"/>
  <c r="U349" i="4" s="1"/>
  <c r="N343" i="4"/>
  <c r="R343" i="4" s="1"/>
  <c r="N341" i="4"/>
  <c r="P335" i="4"/>
  <c r="N333" i="4"/>
  <c r="R333" i="4" s="1"/>
  <c r="P327" i="4"/>
  <c r="P317" i="4"/>
  <c r="P301" i="4"/>
  <c r="P275" i="4"/>
  <c r="L246" i="4"/>
  <c r="L242" i="4"/>
  <c r="L238" i="4"/>
  <c r="P225" i="4"/>
  <c r="N201" i="4"/>
  <c r="R201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E318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T276" i="4" s="1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Q30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80" i="5"/>
  <c r="I280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80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8" i="5"/>
  <c r="E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S278" i="4" s="1"/>
  <c r="P286" i="4"/>
  <c r="P294" i="4"/>
  <c r="S294" i="4" s="1"/>
  <c r="P302" i="4"/>
  <c r="P310" i="4"/>
  <c r="S310" i="4" s="1"/>
  <c r="P318" i="4"/>
  <c r="P326" i="4"/>
  <c r="S326" i="4" s="1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22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72" i="4"/>
  <c r="P280" i="4"/>
  <c r="P288" i="4"/>
  <c r="P296" i="4"/>
  <c r="P304" i="4"/>
  <c r="P312" i="4"/>
  <c r="P320" i="4"/>
  <c r="P328" i="4"/>
  <c r="P224" i="4"/>
  <c r="Q556" i="4"/>
  <c r="P338" i="4"/>
  <c r="P342" i="4"/>
  <c r="P350" i="4"/>
  <c r="P354" i="4"/>
  <c r="S354" i="4" s="1"/>
  <c r="N258" i="4"/>
  <c r="R258" i="4" s="1"/>
  <c r="N270" i="4"/>
  <c r="R270" i="4" s="1"/>
  <c r="N274" i="4"/>
  <c r="R274" i="4" s="1"/>
  <c r="N278" i="4"/>
  <c r="R278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P244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242" i="4"/>
  <c r="R242" i="4" s="1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35" i="4"/>
  <c r="U335" i="4" s="1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38" i="4"/>
  <c r="U33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350" i="4" s="1"/>
  <c r="W350" i="4" s="1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344" i="4"/>
  <c r="T340" i="4"/>
  <c r="T26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02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334" i="4"/>
  <c r="S318" i="4"/>
  <c r="S302" i="4"/>
  <c r="S286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256" i="10"/>
  <c r="D269" i="10"/>
  <c r="D294" i="10"/>
  <c r="D285" i="10"/>
  <c r="D242" i="10"/>
  <c r="D238" i="10"/>
  <c r="D262" i="10"/>
  <c r="D282" i="10"/>
  <c r="D236" i="10"/>
  <c r="D237" i="10"/>
  <c r="D244" i="10"/>
  <c r="D274" i="10"/>
  <c r="D286" i="10"/>
  <c r="D292" i="10"/>
  <c r="D275" i="10"/>
  <c r="D239" i="10"/>
  <c r="D263" i="10"/>
  <c r="D273" i="10"/>
  <c r="D290" i="10"/>
  <c r="D249" i="10"/>
  <c r="D272" i="10"/>
  <c r="D295" i="10"/>
  <c r="D261" i="10"/>
  <c r="D230" i="10"/>
  <c r="D289" i="10"/>
  <c r="D260" i="10"/>
  <c r="D287" i="10"/>
  <c r="D245" i="10"/>
  <c r="D229" i="10"/>
  <c r="D281" i="10"/>
  <c r="D276" i="10"/>
  <c r="D243" i="10"/>
  <c r="D280" i="10"/>
  <c r="D255" i="10"/>
  <c r="D241" i="10"/>
  <c r="D234" i="10"/>
  <c r="D252" i="10"/>
  <c r="D231" i="10"/>
  <c r="D257" i="10"/>
  <c r="D250" i="10"/>
  <c r="D296" i="10"/>
  <c r="D270" i="10"/>
  <c r="D227" i="10"/>
  <c r="D298" i="10"/>
  <c r="D291" i="10"/>
  <c r="D271" i="10"/>
  <c r="D240" i="10"/>
  <c r="D279" i="10"/>
  <c r="D277" i="10"/>
  <c r="D228" i="10"/>
  <c r="D268" i="10"/>
  <c r="D284" i="10"/>
  <c r="D248" i="10"/>
  <c r="D266" i="10"/>
  <c r="D253" i="10"/>
  <c r="D264" i="10"/>
  <c r="D288" i="10"/>
  <c r="D293" i="10"/>
  <c r="D301" i="10"/>
  <c r="D265" i="10"/>
  <c r="D283" i="10"/>
  <c r="D278" i="10"/>
  <c r="D246" i="10"/>
  <c r="D233" i="10"/>
  <c r="D254" i="10"/>
  <c r="D247" i="10"/>
  <c r="D226" i="10"/>
  <c r="D258" i="10"/>
  <c r="D251" i="10"/>
  <c r="D299" i="10"/>
  <c r="D300" i="10"/>
  <c r="D232" i="10"/>
  <c r="D302" i="10"/>
  <c r="D259" i="10"/>
  <c r="D235" i="10"/>
  <c r="D297" i="10"/>
  <c r="D267" i="10"/>
  <c r="D371" i="3"/>
  <c r="D373" i="3"/>
  <c r="D374" i="3"/>
  <c r="D455" i="3"/>
  <c r="D398" i="3"/>
  <c r="D479" i="3"/>
  <c r="D446" i="3"/>
  <c r="D419" i="3"/>
  <c r="D468" i="3"/>
  <c r="D409" i="3"/>
  <c r="D471" i="3"/>
  <c r="D414" i="3"/>
  <c r="D418" i="3"/>
  <c r="D391" i="3"/>
  <c r="D433" i="3"/>
  <c r="D377" i="3"/>
  <c r="D427" i="3"/>
  <c r="D386" i="3"/>
  <c r="D456" i="3"/>
  <c r="D432" i="3"/>
  <c r="D393" i="3"/>
  <c r="D439" i="3"/>
  <c r="D389" i="3"/>
  <c r="D469" i="3"/>
  <c r="D410" i="3"/>
  <c r="D412" i="3"/>
  <c r="D474" i="3"/>
  <c r="D431" i="3"/>
  <c r="D380" i="3"/>
  <c r="D425" i="3"/>
  <c r="D485" i="3"/>
  <c r="D448" i="3"/>
  <c r="D426" i="3"/>
  <c r="D399" i="3"/>
  <c r="D463" i="3"/>
  <c r="D383" i="3"/>
  <c r="D441" i="3"/>
  <c r="D394" i="3"/>
  <c r="D464" i="3"/>
  <c r="D442" i="3"/>
  <c r="D401" i="3"/>
  <c r="D452" i="3"/>
  <c r="D375" i="3"/>
  <c r="D421" i="3"/>
  <c r="D483" i="3"/>
  <c r="D445" i="3"/>
  <c r="D424" i="3"/>
  <c r="D397" i="3"/>
  <c r="D449" i="3"/>
  <c r="D376" i="3"/>
  <c r="D437" i="3"/>
  <c r="D392" i="3"/>
  <c r="D462" i="3"/>
  <c r="D450" i="3"/>
  <c r="D407" i="3"/>
  <c r="D472" i="3"/>
  <c r="D385" i="3"/>
  <c r="D461" i="3"/>
  <c r="D402" i="3"/>
  <c r="D406" i="3"/>
  <c r="D454" i="3"/>
  <c r="D413" i="3"/>
  <c r="D465" i="3"/>
  <c r="D369" i="3"/>
  <c r="D460" i="3"/>
  <c r="D382" i="3"/>
  <c r="D478" i="3"/>
  <c r="D473" i="3"/>
  <c r="D428" i="3"/>
  <c r="D387" i="3"/>
  <c r="D467" i="3"/>
  <c r="D404" i="3"/>
  <c r="D408" i="3"/>
  <c r="D470" i="3"/>
  <c r="D430" i="3"/>
  <c r="D482" i="3"/>
  <c r="D451" i="3"/>
  <c r="D459" i="3"/>
  <c r="D416" i="3"/>
  <c r="D415" i="3"/>
  <c r="D434" i="3"/>
  <c r="D395" i="3"/>
  <c r="D381" i="3"/>
  <c r="D370" i="3"/>
  <c r="D390" i="3"/>
  <c r="D411" i="3"/>
  <c r="D384" i="3"/>
  <c r="D396" i="3"/>
  <c r="D417" i="3"/>
  <c r="D438" i="3"/>
  <c r="D423" i="3"/>
  <c r="D476" i="3"/>
  <c r="D475" i="3"/>
  <c r="D422" i="3"/>
  <c r="D443" i="3"/>
  <c r="D481" i="3"/>
  <c r="D444" i="3"/>
  <c r="D440" i="3"/>
  <c r="D372" i="3"/>
  <c r="D435" i="3"/>
  <c r="D405" i="3"/>
  <c r="D400" i="3"/>
  <c r="D486" i="3"/>
  <c r="D420" i="3"/>
  <c r="D379" i="3"/>
  <c r="D429" i="3"/>
  <c r="D388" i="3"/>
  <c r="D458" i="3"/>
  <c r="D436" i="3"/>
  <c r="D403" i="3"/>
  <c r="D453" i="3"/>
  <c r="D378" i="3"/>
  <c r="D484" i="3"/>
  <c r="D457" i="3"/>
  <c r="D480" i="3"/>
  <c r="D447" i="3"/>
  <c r="D477" i="3"/>
  <c r="D466" i="3"/>
  <c r="D223" i="10"/>
  <c r="D189" i="10"/>
  <c r="D213" i="10"/>
  <c r="D187" i="10"/>
  <c r="D215" i="10"/>
  <c r="D218" i="10"/>
  <c r="D209" i="10"/>
  <c r="D188" i="10"/>
  <c r="D221" i="10"/>
  <c r="D212" i="10"/>
  <c r="D198" i="10"/>
  <c r="D194" i="10"/>
  <c r="D193" i="10"/>
  <c r="D210" i="10"/>
  <c r="D192" i="10"/>
  <c r="D195" i="10"/>
  <c r="D207" i="10"/>
  <c r="D204" i="10"/>
  <c r="D202" i="10"/>
  <c r="D197" i="10"/>
  <c r="D191" i="10"/>
  <c r="D217" i="10"/>
  <c r="D190" i="10"/>
  <c r="D185" i="10"/>
  <c r="D219" i="10"/>
  <c r="D225" i="10"/>
  <c r="D186" i="10"/>
  <c r="D222" i="10"/>
  <c r="D211" i="10"/>
  <c r="D214" i="10"/>
  <c r="D220" i="10"/>
  <c r="D224" i="10"/>
  <c r="D216" i="10"/>
  <c r="D208" i="10"/>
  <c r="D201" i="10"/>
  <c r="D203" i="10"/>
  <c r="D205" i="10"/>
  <c r="D199" i="10"/>
  <c r="D206" i="10"/>
  <c r="D200" i="10"/>
  <c r="D196" i="10"/>
  <c r="D137" i="10"/>
  <c r="D69" i="10"/>
  <c r="D65" i="10"/>
  <c r="D91" i="10"/>
  <c r="D94" i="10"/>
  <c r="D15" i="10"/>
  <c r="D157" i="10"/>
  <c r="D139" i="10"/>
  <c r="D19" i="10"/>
  <c r="D104" i="10"/>
  <c r="D48" i="10"/>
  <c r="D27" i="10"/>
  <c r="D62" i="10"/>
  <c r="D42" i="10"/>
  <c r="D179" i="10"/>
  <c r="D178" i="10"/>
  <c r="D120" i="10"/>
  <c r="D78" i="10"/>
  <c r="D126" i="10"/>
  <c r="D68" i="10"/>
  <c r="D155" i="10"/>
  <c r="D177" i="10"/>
  <c r="D80" i="10"/>
  <c r="D49" i="10"/>
  <c r="D4" i="10"/>
  <c r="D161" i="10"/>
  <c r="D87" i="10"/>
  <c r="D14" i="10"/>
  <c r="D55" i="10"/>
  <c r="D12" i="10"/>
  <c r="D79" i="10"/>
  <c r="D183" i="10"/>
  <c r="D100" i="10"/>
  <c r="D81" i="10"/>
  <c r="D36" i="10"/>
  <c r="D97" i="10"/>
  <c r="D134" i="10"/>
  <c r="D18" i="10"/>
  <c r="D60" i="10"/>
  <c r="D73" i="10"/>
  <c r="D145" i="10"/>
  <c r="D85" i="10"/>
  <c r="D180" i="10"/>
  <c r="D23" i="10"/>
  <c r="D75" i="10"/>
  <c r="D131" i="10"/>
  <c r="D10" i="10"/>
  <c r="D146" i="10"/>
  <c r="D50" i="10"/>
  <c r="D20" i="10"/>
  <c r="D61" i="10"/>
  <c r="D82" i="10"/>
  <c r="D40" i="10"/>
  <c r="D169" i="10"/>
  <c r="D58" i="10"/>
  <c r="D116" i="10"/>
  <c r="D88" i="10"/>
  <c r="D33" i="10"/>
  <c r="D64" i="10"/>
  <c r="D156" i="10"/>
  <c r="D22" i="10"/>
  <c r="D152" i="10"/>
  <c r="D123" i="10"/>
  <c r="D11" i="10"/>
  <c r="D160" i="10"/>
  <c r="D165" i="10"/>
  <c r="D8" i="10"/>
  <c r="D99" i="10"/>
  <c r="D47" i="10"/>
  <c r="D130" i="10"/>
  <c r="D118" i="10"/>
  <c r="D26" i="10"/>
  <c r="D101" i="10"/>
  <c r="D166" i="10"/>
  <c r="D106" i="10"/>
  <c r="D86" i="10"/>
  <c r="D5" i="10"/>
  <c r="D102" i="10"/>
  <c r="D115" i="10"/>
  <c r="D162" i="10"/>
  <c r="D98" i="10"/>
  <c r="D111" i="10"/>
  <c r="D83" i="10"/>
  <c r="D74" i="10"/>
  <c r="D41" i="10"/>
  <c r="D90" i="10"/>
  <c r="D38" i="10"/>
  <c r="D176" i="10"/>
  <c r="D17" i="10"/>
  <c r="D109" i="10"/>
  <c r="D122" i="10"/>
  <c r="D46" i="10"/>
  <c r="D3" i="10"/>
  <c r="D149" i="10"/>
  <c r="D54" i="10"/>
  <c r="D32" i="10"/>
  <c r="D66" i="10"/>
  <c r="D53" i="10"/>
  <c r="D96" i="10"/>
  <c r="D59" i="10"/>
  <c r="D92" i="10"/>
  <c r="D132" i="10"/>
  <c r="D25" i="10"/>
  <c r="D164" i="10"/>
  <c r="D117" i="10"/>
  <c r="D28" i="10"/>
  <c r="D35" i="10"/>
  <c r="D89" i="10"/>
  <c r="D184" i="10"/>
  <c r="D174" i="10"/>
  <c r="D52" i="10"/>
  <c r="D103" i="10"/>
  <c r="D170" i="10"/>
  <c r="D168" i="10"/>
  <c r="D13" i="10"/>
  <c r="D133" i="10"/>
  <c r="D114" i="10"/>
  <c r="D135" i="10"/>
  <c r="D93" i="10"/>
  <c r="D9" i="10"/>
  <c r="D129" i="10"/>
  <c r="D159" i="10"/>
  <c r="D140" i="10"/>
  <c r="D30" i="10"/>
  <c r="D127" i="10"/>
  <c r="D44" i="10"/>
  <c r="D142" i="10"/>
  <c r="D154" i="10"/>
  <c r="D84" i="10"/>
  <c r="D138" i="10"/>
  <c r="D141" i="10"/>
  <c r="D72" i="10"/>
  <c r="D125" i="10"/>
  <c r="D77" i="10"/>
  <c r="D105" i="10"/>
  <c r="D63" i="10"/>
  <c r="D76" i="10"/>
  <c r="D181" i="10"/>
  <c r="D43" i="10"/>
  <c r="D182" i="10"/>
  <c r="D151" i="10"/>
  <c r="D39" i="10"/>
  <c r="D119" i="10"/>
  <c r="D31" i="10"/>
  <c r="D136" i="10"/>
  <c r="D108" i="10"/>
  <c r="D45" i="10"/>
  <c r="D71" i="10"/>
  <c r="D34" i="10"/>
  <c r="D24" i="10"/>
  <c r="D21" i="10"/>
  <c r="D153" i="10"/>
  <c r="D175" i="10"/>
  <c r="D112" i="10"/>
  <c r="D16" i="10"/>
  <c r="D124" i="10"/>
  <c r="D128" i="10"/>
  <c r="D171" i="10"/>
  <c r="D6" i="10"/>
  <c r="D37" i="10"/>
  <c r="D144" i="10"/>
  <c r="D67" i="10"/>
  <c r="D147" i="10"/>
  <c r="D167" i="10"/>
  <c r="D95" i="10"/>
  <c r="D150" i="10"/>
  <c r="D172" i="10"/>
  <c r="D29" i="10"/>
  <c r="D56" i="10"/>
  <c r="D163" i="10"/>
  <c r="D121" i="10"/>
  <c r="D107" i="10"/>
  <c r="D7" i="10"/>
  <c r="D158" i="10"/>
  <c r="D173" i="10"/>
  <c r="D110" i="10"/>
  <c r="D70" i="10"/>
  <c r="D57" i="10"/>
  <c r="D51" i="10"/>
  <c r="D148" i="10"/>
  <c r="D143" i="10"/>
  <c r="D113" i="10"/>
  <c r="D2" i="10"/>
  <c r="D342" i="3"/>
  <c r="D304" i="3"/>
  <c r="D341" i="3"/>
  <c r="D210" i="3"/>
  <c r="D264" i="3"/>
  <c r="D214" i="3"/>
  <c r="D221" i="3"/>
  <c r="D261" i="3"/>
  <c r="D310" i="3"/>
  <c r="D260" i="3"/>
  <c r="D249" i="3"/>
  <c r="D191" i="3"/>
  <c r="D252" i="3"/>
  <c r="D287" i="3"/>
  <c r="D326" i="3"/>
  <c r="D278" i="3"/>
  <c r="D193" i="3"/>
  <c r="D335" i="3"/>
  <c r="D317" i="3"/>
  <c r="D300" i="3"/>
  <c r="D275" i="3"/>
  <c r="D289" i="3"/>
  <c r="D270" i="3"/>
  <c r="D356" i="3"/>
  <c r="D358" i="3"/>
  <c r="D329" i="3"/>
  <c r="D303" i="3"/>
  <c r="D251" i="3"/>
  <c r="D244" i="3"/>
  <c r="D362" i="3"/>
  <c r="D231" i="3"/>
  <c r="D234" i="3"/>
  <c r="D332" i="3"/>
  <c r="D208" i="3"/>
  <c r="D268" i="3"/>
  <c r="D293" i="3"/>
  <c r="D265" i="3"/>
  <c r="D330" i="3"/>
  <c r="D360" i="3"/>
  <c r="D194" i="3"/>
  <c r="D348" i="3"/>
  <c r="D200" i="3"/>
  <c r="D262" i="3"/>
  <c r="D333" i="3"/>
  <c r="D339" i="3"/>
  <c r="D361" i="3"/>
  <c r="D227" i="3"/>
  <c r="D291" i="3"/>
  <c r="D312" i="3"/>
  <c r="D205" i="3"/>
  <c r="D355" i="3"/>
  <c r="D274" i="3"/>
  <c r="D222" i="3"/>
  <c r="D207" i="3"/>
  <c r="D273" i="3"/>
  <c r="D334" i="3"/>
  <c r="D225" i="3"/>
  <c r="D296" i="3"/>
  <c r="D256" i="3"/>
  <c r="D198" i="3"/>
  <c r="D319" i="3"/>
  <c r="D364" i="3"/>
  <c r="D285" i="3"/>
  <c r="D347" i="3"/>
  <c r="D279" i="3"/>
  <c r="D215" i="3"/>
  <c r="D195" i="3"/>
  <c r="D248" i="3"/>
  <c r="D366" i="3"/>
  <c r="D211" i="3"/>
  <c r="D368" i="3"/>
  <c r="D243" i="3"/>
  <c r="D316" i="3"/>
  <c r="D351" i="3"/>
  <c r="D192" i="3"/>
  <c r="D325" i="3"/>
  <c r="D186" i="3"/>
  <c r="D247" i="3"/>
  <c r="D292" i="3"/>
  <c r="D218" i="3"/>
  <c r="D209" i="3"/>
  <c r="D344" i="3"/>
  <c r="D217" i="3"/>
  <c r="D311" i="3"/>
  <c r="D336" i="3"/>
  <c r="D202" i="3"/>
  <c r="D201" i="3"/>
  <c r="D294" i="3"/>
  <c r="D238" i="3"/>
  <c r="D267" i="3"/>
  <c r="D199" i="3"/>
  <c r="D323" i="3"/>
  <c r="D250" i="3"/>
  <c r="D363" i="3"/>
  <c r="D350" i="3"/>
  <c r="D245" i="3"/>
  <c r="D318" i="3"/>
  <c r="D301" i="3"/>
  <c r="D203" i="3"/>
  <c r="D280" i="3"/>
  <c r="D328" i="3"/>
  <c r="D240" i="3"/>
  <c r="D189" i="3"/>
  <c r="D320" i="3"/>
  <c r="D206" i="3"/>
  <c r="D298" i="3"/>
  <c r="D284" i="3"/>
  <c r="D313" i="3"/>
  <c r="D204" i="3"/>
  <c r="D241" i="3"/>
  <c r="D220" i="3"/>
  <c r="D299" i="3"/>
  <c r="D257" i="3"/>
  <c r="D353" i="3"/>
  <c r="D315" i="3"/>
  <c r="D187" i="3"/>
  <c r="D308" i="3"/>
  <c r="D188" i="3"/>
  <c r="D219" i="3"/>
  <c r="D266" i="3"/>
  <c r="D324" i="3"/>
  <c r="D233" i="3"/>
  <c r="D258" i="3"/>
  <c r="D288" i="3"/>
  <c r="D246" i="3"/>
  <c r="D253" i="3"/>
  <c r="D340" i="3"/>
  <c r="D263" i="3"/>
  <c r="D282" i="3"/>
  <c r="D213" i="3"/>
  <c r="D281" i="3"/>
  <c r="D338" i="3"/>
  <c r="D297" i="3"/>
  <c r="D196" i="3"/>
  <c r="D283" i="3"/>
  <c r="D254" i="3"/>
  <c r="D223" i="3"/>
  <c r="D255" i="3"/>
  <c r="D359" i="3"/>
  <c r="D290" i="3"/>
  <c r="D286" i="3"/>
  <c r="D237" i="3"/>
  <c r="D322" i="3"/>
  <c r="D349" i="3"/>
  <c r="D327" i="3"/>
  <c r="D242" i="3"/>
  <c r="D307" i="3"/>
  <c r="D230" i="3"/>
  <c r="D216" i="3"/>
  <c r="D306" i="3"/>
  <c r="D343" i="3"/>
  <c r="D345" i="3"/>
  <c r="D212" i="3"/>
  <c r="D331" i="3"/>
  <c r="D337" i="3"/>
  <c r="D367" i="3"/>
  <c r="D276" i="3"/>
  <c r="D295" i="3"/>
  <c r="D352" i="3"/>
  <c r="D271" i="3"/>
  <c r="D197" i="3"/>
  <c r="D228" i="3"/>
  <c r="D236" i="3"/>
  <c r="D305" i="3"/>
  <c r="D190" i="3"/>
  <c r="D239" i="3"/>
  <c r="D309" i="3"/>
  <c r="D235" i="3"/>
  <c r="D272" i="3"/>
  <c r="D224" i="3"/>
  <c r="D346" i="3"/>
  <c r="D354" i="3"/>
  <c r="D357" i="3"/>
  <c r="D314" i="3"/>
  <c r="D229" i="3"/>
  <c r="D365" i="3"/>
  <c r="D277" i="3"/>
  <c r="D259" i="3"/>
  <c r="D226" i="3"/>
  <c r="D321" i="3"/>
  <c r="D269" i="3"/>
  <c r="D302" i="3"/>
  <c r="D232" i="3"/>
  <c r="C79" i="9" l="1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U221" i="4" s="1"/>
  <c r="Q262" i="4"/>
  <c r="P262" i="4"/>
  <c r="S262" i="4" s="1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354" i="4"/>
  <c r="V354" i="4"/>
  <c r="U228" i="4"/>
  <c r="V228" i="4"/>
  <c r="W228" i="4" s="1"/>
  <c r="X350" i="4"/>
  <c r="Y350" i="4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D346" i="5"/>
  <c r="D338" i="5"/>
  <c r="D334" i="5"/>
  <c r="D306" i="5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AH350" i="4"/>
  <c r="Z350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E317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I317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S282" i="4" s="1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P276" i="4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L132" i="11"/>
  <c r="N132" i="11" s="1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E194" i="9"/>
  <c r="G194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U310" i="4"/>
  <c r="V310" i="4"/>
  <c r="V294" i="4"/>
  <c r="U294" i="4"/>
  <c r="U278" i="4"/>
  <c r="V278" i="4"/>
  <c r="U262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V318" i="4"/>
  <c r="U318" i="4"/>
  <c r="U302" i="4"/>
  <c r="V302" i="4"/>
  <c r="V286" i="4"/>
  <c r="W286" i="4" s="1"/>
  <c r="U286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149" i="11" l="1"/>
  <c r="I116" i="11"/>
  <c r="J132" i="11"/>
  <c r="K132" i="11" s="1"/>
  <c r="M132" i="11" s="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AS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124" i="11" s="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U2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W252" i="4" s="1"/>
  <c r="X252" i="4" s="1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W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02" i="4"/>
  <c r="W334" i="4"/>
  <c r="X334" i="4" s="1"/>
  <c r="AF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X302" i="4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X286" i="4"/>
  <c r="W318" i="4"/>
  <c r="W278" i="4"/>
  <c r="W310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62" i="11" l="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A226" i="4"/>
  <c r="AJ226" i="4"/>
  <c r="V193" i="4"/>
  <c r="Y234" i="4"/>
  <c r="U259" i="4"/>
  <c r="V259" i="4"/>
  <c r="X221" i="4"/>
  <c r="U254" i="4"/>
  <c r="V254" i="4"/>
  <c r="Y191" i="4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Q350" i="4"/>
  <c r="AW350" i="4" s="1"/>
  <c r="U301" i="4"/>
  <c r="W301" i="4" s="1"/>
  <c r="AD226" i="4"/>
  <c r="AP226" i="4" s="1"/>
  <c r="AV226" i="4" s="1"/>
  <c r="Z226" i="4"/>
  <c r="AC226" i="4"/>
  <c r="AO226" i="4" s="1"/>
  <c r="AU226" i="4" s="1"/>
  <c r="AE226" i="4"/>
  <c r="AQ226" i="4" s="1"/>
  <c r="AW226" i="4" s="1"/>
  <c r="AH226" i="4"/>
  <c r="AG226" i="4"/>
  <c r="AM226" i="4" s="1"/>
  <c r="AS226" i="4" s="1"/>
  <c r="AB226" i="4"/>
  <c r="AN226" i="4" s="1"/>
  <c r="AT226" i="4" s="1"/>
  <c r="AF226" i="4"/>
  <c r="AL226" i="4" s="1"/>
  <c r="AR226" i="4" s="1"/>
  <c r="I216" i="3"/>
  <c r="L45" i="11"/>
  <c r="N45" i="11" s="1"/>
  <c r="K45" i="11"/>
  <c r="M45" i="11" s="1"/>
  <c r="X311" i="4"/>
  <c r="Y311" i="4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AI311" i="4"/>
  <c r="V273" i="4"/>
  <c r="Z245" i="4"/>
  <c r="AH245" i="4"/>
  <c r="AJ245" i="4"/>
  <c r="AP245" i="4" s="1"/>
  <c r="AV245" i="4" s="1"/>
  <c r="AF255" i="4"/>
  <c r="AI356" i="4"/>
  <c r="Y336" i="4"/>
  <c r="W273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W271" i="4"/>
  <c r="W309" i="4"/>
  <c r="U218" i="4"/>
  <c r="V218" i="4"/>
  <c r="U267" i="4"/>
  <c r="V267" i="4"/>
  <c r="W267" i="4" s="1"/>
  <c r="X267" i="4" s="1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Z253" i="4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AI253" i="4"/>
  <c r="X359" i="4"/>
  <c r="Y359" i="4" s="1"/>
  <c r="V295" i="4"/>
  <c r="U295" i="4"/>
  <c r="U362" i="4"/>
  <c r="V362" i="4"/>
  <c r="X309" i="4"/>
  <c r="Y309" i="4"/>
  <c r="V233" i="4"/>
  <c r="U233" i="4"/>
  <c r="AJ247" i="4"/>
  <c r="X316" i="4"/>
  <c r="Y316" i="4" s="1"/>
  <c r="AM245" i="4"/>
  <c r="AS245" i="4" s="1"/>
  <c r="W341" i="4"/>
  <c r="Y333" i="4"/>
  <c r="U230" i="4"/>
  <c r="AF253" i="4"/>
  <c r="AE253" i="4"/>
  <c r="AQ253" i="4" s="1"/>
  <c r="AW253" i="4" s="1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AJ309" i="4"/>
  <c r="W268" i="4"/>
  <c r="X268" i="4" s="1"/>
  <c r="V346" i="4"/>
  <c r="W346" i="4" s="1"/>
  <c r="W237" i="4"/>
  <c r="Y302" i="4"/>
  <c r="AK302" i="4" s="1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AW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Y187" i="4"/>
  <c r="AC187" i="4" s="1"/>
  <c r="X189" i="4"/>
  <c r="Y192" i="4"/>
  <c r="AI192" i="4" s="1"/>
  <c r="AH217" i="4"/>
  <c r="AK217" i="4"/>
  <c r="AI217" i="4"/>
  <c r="W198" i="4"/>
  <c r="X198" i="4" s="1"/>
  <c r="W215" i="4"/>
  <c r="W205" i="4"/>
  <c r="AF203" i="4"/>
  <c r="W197" i="4"/>
  <c r="AI18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Z308" i="4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L253" i="4"/>
  <c r="AR253" i="4" s="1"/>
  <c r="Y357" i="4"/>
  <c r="Y343" i="4"/>
  <c r="Z343" i="4" s="1"/>
  <c r="AA343" i="4"/>
  <c r="Y276" i="4"/>
  <c r="AD276" i="4" s="1"/>
  <c r="AE276" i="4"/>
  <c r="AA276" i="4"/>
  <c r="V194" i="4"/>
  <c r="U194" i="4"/>
  <c r="AI308" i="4"/>
  <c r="AK308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AG308" i="4"/>
  <c r="AF308" i="4"/>
  <c r="AH308" i="4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X266" i="4"/>
  <c r="AD191" i="4"/>
  <c r="AB191" i="4"/>
  <c r="Z191" i="4"/>
  <c r="AC191" i="4"/>
  <c r="AA191" i="4"/>
  <c r="AE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Z270" i="4"/>
  <c r="AL270" i="4" s="1"/>
  <c r="AD270" i="4"/>
  <c r="AP270" i="4" s="1"/>
  <c r="AV270" i="4" s="1"/>
  <c r="AT270" i="4"/>
  <c r="AA270" i="4"/>
  <c r="AW270" i="4"/>
  <c r="AC270" i="4"/>
  <c r="AO270" i="4" s="1"/>
  <c r="AU270" i="4" s="1"/>
  <c r="AR270" i="4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E262" i="4"/>
  <c r="AB262" i="4"/>
  <c r="AA262" i="4"/>
  <c r="X348" i="4"/>
  <c r="Y348" i="4" s="1"/>
  <c r="AC223" i="4"/>
  <c r="AO223" i="4" s="1"/>
  <c r="AU223" i="4" s="1"/>
  <c r="AE223" i="4"/>
  <c r="AA223" i="4"/>
  <c r="AB223" i="4"/>
  <c r="AD223" i="4"/>
  <c r="X282" i="4"/>
  <c r="Y282" i="4" s="1"/>
  <c r="AE383" i="4"/>
  <c r="AC383" i="4"/>
  <c r="AK383" i="4"/>
  <c r="AR372" i="4"/>
  <c r="AJ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E258" i="4"/>
  <c r="AQ258" i="4" s="1"/>
  <c r="AW258" i="4" s="1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M250" i="4" s="1"/>
  <c r="AS250" i="4" s="1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J191" i="4"/>
  <c r="AK191" i="4"/>
  <c r="X274" i="4"/>
  <c r="Y274" i="4" s="1"/>
  <c r="AA274" i="4" s="1"/>
  <c r="AJ302" i="4"/>
  <c r="AF190" i="4"/>
  <c r="AH190" i="4"/>
  <c r="F337" i="4"/>
  <c r="J337" i="4" s="1"/>
  <c r="AC207" i="4"/>
  <c r="AD207" i="4"/>
  <c r="AP207" i="4" s="1"/>
  <c r="AV207" i="4" s="1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246" i="4" l="1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/>
  <c r="Z301" i="4" s="1"/>
  <c r="AQ317" i="4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B308" i="4"/>
  <c r="AE308" i="4"/>
  <c r="AA192" i="4"/>
  <c r="AA187" i="4"/>
  <c r="AQ349" i="4"/>
  <c r="AW349" i="4" s="1"/>
  <c r="W239" i="4"/>
  <c r="AE252" i="4"/>
  <c r="W275" i="4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P213" i="4" s="1"/>
  <c r="AV213" i="4" s="1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C269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X275" i="4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N342" i="4"/>
  <c r="AT342" i="4" s="1"/>
  <c r="AM342" i="4"/>
  <c r="AS342" i="4" s="1"/>
  <c r="X312" i="4"/>
  <c r="Y267" i="4"/>
  <c r="AC267" i="4" s="1"/>
  <c r="AD267" i="4"/>
  <c r="AE267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H267" i="4"/>
  <c r="AI267" i="4"/>
  <c r="AK267" i="4"/>
  <c r="AG267" i="4"/>
  <c r="AF267" i="4"/>
  <c r="AJ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M251" i="4" s="1"/>
  <c r="AS251" i="4" s="1"/>
  <c r="AC251" i="4"/>
  <c r="AO251" i="4" s="1"/>
  <c r="AU251" i="4" s="1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Y295" i="4"/>
  <c r="AI295" i="4" s="1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AD293" i="4"/>
  <c r="W362" i="4"/>
  <c r="X313" i="4"/>
  <c r="Y313" i="4" s="1"/>
  <c r="Y231" i="4"/>
  <c r="Z231" i="4" s="1"/>
  <c r="AC315" i="4"/>
  <c r="AO315" i="4" s="1"/>
  <c r="AU315" i="4" s="1"/>
  <c r="AE315" i="4"/>
  <c r="AA315" i="4"/>
  <c r="Z315" i="4"/>
  <c r="AL315" i="4" s="1"/>
  <c r="AR315" i="4" s="1"/>
  <c r="AD315" i="4"/>
  <c r="AP315" i="4" s="1"/>
  <c r="AV315" i="4" s="1"/>
  <c r="AP369" i="4"/>
  <c r="AV369" i="4" s="1"/>
  <c r="AO260" i="4"/>
  <c r="AU260" i="4" s="1"/>
  <c r="X371" i="4"/>
  <c r="Y371" i="4"/>
  <c r="Y283" i="4"/>
  <c r="AF283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O271" i="4" s="1"/>
  <c r="AU271" i="4" s="1"/>
  <c r="AB271" i="4"/>
  <c r="AN271" i="4" s="1"/>
  <c r="AT271" i="4" s="1"/>
  <c r="Z271" i="4"/>
  <c r="AL271" i="4" s="1"/>
  <c r="AR271" i="4" s="1"/>
  <c r="AS271" i="4"/>
  <c r="AA271" i="4"/>
  <c r="AM271" i="4" s="1"/>
  <c r="W210" i="4"/>
  <c r="W186" i="4"/>
  <c r="X186" i="4" s="1"/>
  <c r="AJ187" i="4"/>
  <c r="AH187" i="4"/>
  <c r="AN187" i="4" s="1"/>
  <c r="AT187" i="4" s="1"/>
  <c r="AF187" i="4"/>
  <c r="AL187" i="4" s="1"/>
  <c r="AR187" i="4" s="1"/>
  <c r="AJ192" i="4"/>
  <c r="AE187" i="4"/>
  <c r="AQ187" i="4" s="1"/>
  <c r="AW187" i="4" s="1"/>
  <c r="AD187" i="4"/>
  <c r="AB203" i="4"/>
  <c r="AN203" i="4" s="1"/>
  <c r="AT203" i="4" s="1"/>
  <c r="Z203" i="4"/>
  <c r="AB213" i="4"/>
  <c r="AN213" i="4" s="1"/>
  <c r="AT213" i="4" s="1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O187" i="4"/>
  <c r="AU187" i="4" s="1"/>
  <c r="AL203" i="4"/>
  <c r="AR203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X210" i="4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D300" i="4"/>
  <c r="AE300" i="4"/>
  <c r="Z198" i="4"/>
  <c r="AE198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278" i="4"/>
  <c r="AV278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AO225" i="4" l="1"/>
  <c r="AU225" i="4" s="1"/>
  <c r="Y246" i="4"/>
  <c r="AA246" i="4" s="1"/>
  <c r="AD246" i="4"/>
  <c r="AI246" i="4"/>
  <c r="AC246" i="4"/>
  <c r="AO246" i="4" s="1"/>
  <c r="AU246" i="4" s="1"/>
  <c r="AE246" i="4"/>
  <c r="AF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M224" i="4" s="1"/>
  <c r="AS224" i="4" s="1"/>
  <c r="AE224" i="4"/>
  <c r="AD224" i="4"/>
  <c r="AB224" i="4"/>
  <c r="AG224" i="4"/>
  <c r="Y238" i="4"/>
  <c r="AA238" i="4" s="1"/>
  <c r="AH238" i="4"/>
  <c r="AD238" i="4"/>
  <c r="Z238" i="4"/>
  <c r="AG238" i="4"/>
  <c r="AM238" i="4" s="1"/>
  <c r="AS238" i="4" s="1"/>
  <c r="AI238" i="4"/>
  <c r="AJ224" i="4"/>
  <c r="AF224" i="4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AK210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F354" i="4"/>
  <c r="J354" i="4" s="1"/>
  <c r="G354" i="4"/>
  <c r="D354" i="4"/>
  <c r="H354" i="4" s="1"/>
  <c r="E354" i="4"/>
  <c r="I354" i="4" s="1"/>
  <c r="AN225" i="4"/>
  <c r="AT225" i="4" s="1"/>
  <c r="AA325" i="4"/>
  <c r="AM325" i="4" s="1"/>
  <c r="AS325" i="4" s="1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O301" i="4" s="1"/>
  <c r="AU301" i="4" s="1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I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M315" i="4"/>
  <c r="AS315" i="4" s="1"/>
  <c r="AB293" i="4"/>
  <c r="AF268" i="4"/>
  <c r="Y229" i="4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N269" i="4"/>
  <c r="AT269" i="4" s="1"/>
  <c r="AF269" i="4"/>
  <c r="AD269" i="4"/>
  <c r="Z269" i="4"/>
  <c r="AJ210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M218" i="4" s="1"/>
  <c r="AS218" i="4" s="1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D304" i="4"/>
  <c r="AB304" i="4"/>
  <c r="AN304" i="4" s="1"/>
  <c r="AT304" i="4" s="1"/>
  <c r="AA304" i="4"/>
  <c r="AE304" i="4"/>
  <c r="AC304" i="4"/>
  <c r="AO304" i="4" s="1"/>
  <c r="AU304" i="4" s="1"/>
  <c r="Z304" i="4"/>
  <c r="AG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Z288" i="4"/>
  <c r="AL288" i="4" s="1"/>
  <c r="AR288" i="4" s="1"/>
  <c r="AG288" i="4"/>
  <c r="AH329" i="4"/>
  <c r="AN329" i="4" s="1"/>
  <c r="AT329" i="4" s="1"/>
  <c r="Y275" i="4"/>
  <c r="AF275" i="4" s="1"/>
  <c r="AK304" i="4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H285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D239" i="4"/>
  <c r="AC239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W372" i="4"/>
  <c r="AK372" i="4"/>
  <c r="Z208" i="4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D296" i="4"/>
  <c r="AG296" i="4"/>
  <c r="AC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D229" i="4"/>
  <c r="AC229" i="4"/>
  <c r="AD208" i="4"/>
  <c r="AP208" i="4" s="1"/>
  <c r="AV208" i="4" s="1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D265" i="4"/>
  <c r="AE265" i="4"/>
  <c r="AB265" i="4"/>
  <c r="AC265" i="4"/>
  <c r="Z265" i="4"/>
  <c r="AP291" i="4"/>
  <c r="AV291" i="4" s="1"/>
  <c r="AH231" i="4"/>
  <c r="AK231" i="4"/>
  <c r="AJ231" i="4"/>
  <c r="AG231" i="4"/>
  <c r="AF231" i="4"/>
  <c r="AL231" i="4" s="1"/>
  <c r="AR231" i="4" s="1"/>
  <c r="AI231" i="4"/>
  <c r="AO231" i="4" s="1"/>
  <c r="AU231" i="4" s="1"/>
  <c r="AG265" i="4"/>
  <c r="AP268" i="4"/>
  <c r="AV268" i="4" s="1"/>
  <c r="AL208" i="4"/>
  <c r="AR208" i="4" s="1"/>
  <c r="AK313" i="4"/>
  <c r="AK233" i="4"/>
  <c r="AQ316" i="4"/>
  <c r="AW316" i="4" s="1"/>
  <c r="AG293" i="4"/>
  <c r="AK229" i="4"/>
  <c r="AH281" i="4"/>
  <c r="AI291" i="4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A285" i="4"/>
  <c r="AD285" i="4"/>
  <c r="AR285" i="4"/>
  <c r="AE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AI281" i="4"/>
  <c r="AG285" i="4"/>
  <c r="AK285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AN293" i="4"/>
  <c r="AT293" i="4" s="1"/>
  <c r="AC268" i="4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O345" i="4" s="1"/>
  <c r="AU345" i="4" s="1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AW210" i="4" s="1"/>
  <c r="Z210" i="4"/>
  <c r="AL210" i="4" s="1"/>
  <c r="AR210" i="4" s="1"/>
  <c r="AB210" i="4"/>
  <c r="AN210" i="4" s="1"/>
  <c r="AT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H224" i="4" l="1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F224" i="4"/>
  <c r="J224" i="4" s="1"/>
  <c r="E224" i="4"/>
  <c r="I224" i="4" s="1"/>
  <c r="G224" i="4"/>
  <c r="D224" i="4"/>
  <c r="H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N254" i="4" s="1"/>
  <c r="AT254" i="4" s="1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P259" i="4" s="1"/>
  <c r="AV259" i="4" s="1"/>
  <c r="AH259" i="4"/>
  <c r="AK259" i="4"/>
  <c r="AQ259" i="4" s="1"/>
  <c r="AW259" i="4" s="1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N219" i="4" s="1"/>
  <c r="AT219" i="4" s="1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N345" i="4"/>
  <c r="AT345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AP211" i="4"/>
  <c r="AV211" i="4" s="1"/>
  <c r="AH345" i="4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F218" i="4"/>
  <c r="J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N312" i="4" s="1"/>
  <c r="AT312" i="4" s="1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J212" i="4" l="1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05" i="4"/>
  <c r="J305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G211" i="4" l="1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<sst xmlns="http://schemas.openxmlformats.org/spreadsheetml/2006/main" count="960" uniqueCount="341">
  <si>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</si>
  <si>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</si>
  <si>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</si>
  <si>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</si>
  <si>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</si>
  <si>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</si>
  <si>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</si>
  <si>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</si>
  <si>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</si>
  <si>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</si>
  <si>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</si>
  <si>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</si>
  <si>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</si>
  <si>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</si>
  <si>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</si>
  <si>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</si>
  <si>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</si>
  <si>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</si>
  <si>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</si>
  <si>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</si>
  <si>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</si>
  <si>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</si>
  <si>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</si>
  <si>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</si>
  <si>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</si>
  <si>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</si>
  <si>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</si>
  <si>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</si>
  <si>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</si>
  <si>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</si>
  <si>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</si>
  <si>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</si>
  <si>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</si>
  <si>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</si>
  <si>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</si>
  <si>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</si>
  <si>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</si>
  <si>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</si>
  <si>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</si>
  <si>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</si>
  <si>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</si>
  <si>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</si>
  <si>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</si>
  <si>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</si>
  <si>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</si>
  <si>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</si>
  <si>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</si>
  <si>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</si>
  <si>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</si>
  <si>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</si>
  <si>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</si>
  <si>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</si>
  <si>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</si>
  <si>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</si>
  <si>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</si>
  <si>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</si>
  <si>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</si>
  <si>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</si>
  <si>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</si>
  <si>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</si>
  <si>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</si>
  <si>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</si>
  <si>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</si>
  <si>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</si>
  <si>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</si>
  <si>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</si>
  <si>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</si>
  <si>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</si>
  <si>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</si>
  <si>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</si>
  <si>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</si>
  <si>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</si>
  <si>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</si>
  <si>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</si>
  <si>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</si>
  <si>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</si>
  <si>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</si>
  <si>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</si>
  <si>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</si>
  <si>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</si>
  <si>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</si>
  <si>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</si>
  <si>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</si>
  <si>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</si>
  <si>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</si>
  <si>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</si>
  <si>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</si>
  <si>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</si>
  <si>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</si>
  <si>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</si>
  <si>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</si>
  <si>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</si>
  <si>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</si>
  <si>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</si>
  <si>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</si>
  <si>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</si>
  <si>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</si>
  <si>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</si>
  <si>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</si>
  <si>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</si>
  <si>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</si>
  <si>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</si>
  <si>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</si>
  <si>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</si>
  <si>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</si>
  <si>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</si>
  <si>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</si>
  <si>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</si>
  <si>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</si>
  <si>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</si>
  <si>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</si>
  <si>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</si>
  <si>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</si>
  <si>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</si>
  <si>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</si>
  <si>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</si>
  <si>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</si>
  <si>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</si>
  <si>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</si>
  <si>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</si>
  <si>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</si>
  <si>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</si>
  <si>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</si>
  <si>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</si>
  <si>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</si>
  <si>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</si>
  <si>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</si>
  <si>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</si>
  <si>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</si>
  <si>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</si>
  <si>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</si>
  <si>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</si>
  <si>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</si>
  <si>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</si>
  <si>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</si>
  <si>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</si>
  <si>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</si>
  <si>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</si>
  <si>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</si>
  <si>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</si>
  <si>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</si>
  <si>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</si>
  <si>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</si>
  <si>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</si>
  <si>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</si>
  <si>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</si>
  <si>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</si>
  <si>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</si>
  <si>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</si>
  <si>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</si>
  <si>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</si>
  <si>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</si>
  <si>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</si>
  <si>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</si>
  <si>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</si>
  <si>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</si>
  <si>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</si>
  <si>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</si>
  <si>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</si>
  <si>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</si>
  <si>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</si>
  <si>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</si>
  <si>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</si>
  <si>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</si>
  <si>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</si>
  <si>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</si>
  <si>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</si>
  <si>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</si>
  <si>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</si>
  <si>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</si>
  <si>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</si>
  <si>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</si>
  <si>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</si>
  <si>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</si>
  <si>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</si>
  <si>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</si>
  <si>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</si>
  <si>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</si>
  <si>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</si>
  <si>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</si>
  <si>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</si>
  <si>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</si>
  <si>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</si>
  <si>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</si>
  <si>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</si>
  <si>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</si>
  <si>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</si>
  <si>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</si>
  <si>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</si>
  <si>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</si>
  <si>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</si>
  <si>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</si>
  <si>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</si>
  <si>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</si>
  <si>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</si>
  <si>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</si>
  <si>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</si>
  <si>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</si>
  <si>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</si>
  <si>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</si>
  <si>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</si>
  <si>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</si>
  <si>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</si>
  <si>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</si>
  <si>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</si>
  <si>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</si>
  <si>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</si>
  <si>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</si>
  <si>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</si>
  <si>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</si>
  <si>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</si>
  <si>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</si>
  <si>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</si>
  <si>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</si>
  <si>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</si>
  <si>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</si>
  <si>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</si>
  <si>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</si>
  <si>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</si>
  <si>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</si>
  <si>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</si>
  <si>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</si>
  <si>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</si>
  <si>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</si>
  <si>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</si>
  <si>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</si>
  <si>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</si>
  <si>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</si>
  <si>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</si>
  <si>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</si>
  <si>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</si>
  <si>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</si>
  <si>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</si>
  <si>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</si>
  <si>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</si>
  <si>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</si>
  <si>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</si>
  <si>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</si>
  <si>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</si>
  <si>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</si>
  <si>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Pordenone</t>
  </si>
  <si>
    <t>Frosinone</t>
  </si>
  <si>
    <t>Zwolle</t>
  </si>
  <si>
    <t>FC Emmen</t>
  </si>
  <si>
    <t>Doncaster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</si>
  <si>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</si>
  <si>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</si>
  <si>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</si>
  <si>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</si>
  <si>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</si>
  <si>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</si>
  <si>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</si>
  <si>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</si>
  <si>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</si>
  <si>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</si>
  <si>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</si>
  <si>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</si>
  <si>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</si>
  <si>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</si>
  <si>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</si>
  <si>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</si>
  <si>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</si>
  <si>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</si>
  <si>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</si>
  <si>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</si>
  <si>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</si>
  <si>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</si>
  <si>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</si>
  <si>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</si>
  <si>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</si>
  <si>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</si>
  <si>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</si>
  <si>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</si>
  <si>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</si>
  <si>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</si>
  <si>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</si>
  <si>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</si>
  <si>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</si>
  <si>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</si>
  <si>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</si>
  <si>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</si>
  <si>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</si>
  <si>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</si>
  <si>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</si>
  <si>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</si>
  <si>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</si>
  <si>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</si>
  <si>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Montrose</t>
  </si>
  <si>
    <t>Peterhead</t>
  </si>
  <si>
    <t>Annan Athletic</t>
  </si>
  <si>
    <t>Brechin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</si>
  <si>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</si>
  <si>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</si>
  <si>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</si>
  <si>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</si>
  <si>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</si>
  <si>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</si>
  <si>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</si>
  <si>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</si>
  <si>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</si>
  <si>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</si>
  <si>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</si>
  <si>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</si>
  <si>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</si>
  <si>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</si>
  <si>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</si>
  <si>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</si>
  <si>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</si>
  <si>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</si>
  <si>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</si>
  <si>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</si>
  <si>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</si>
  <si>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</si>
  <si>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</si>
  <si>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</si>
  <si>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</si>
  <si>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</si>
  <si>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</si>
  <si>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</si>
  <si>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Shrewsbury</t>
  </si>
  <si>
    <t>Hartlepool</t>
  </si>
  <si>
    <t>Stockport</t>
  </si>
  <si>
    <t>Halifax</t>
  </si>
  <si>
    <t>Eastleigh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</si>
  <si>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</si>
  <si>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</si>
  <si>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</si>
  <si>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</si>
  <si>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</si>
  <si>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</si>
  <si>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</si>
  <si>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</si>
  <si>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</si>
  <si>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</si>
  <si>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</si>
  <si>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</si>
  <si>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SC2</t>
  </si>
  <si>
    <t>SC3</t>
  </si>
  <si>
    <t>SP1</t>
  </si>
  <si>
    <t>T1</t>
  </si>
  <si>
    <t>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</si>
</sst>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1.051738571938915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1.0439719885779606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1.0500631329117833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1.0595834779007536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1.0423806634244144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1.0439811611001015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1.037952243407696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1.0450119742632082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1.0483906463555754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1.0454473653146403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1.0438817895444492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1.0565986119609911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1.0586589767516819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1.0700415351800971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1.0550761118040843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1.0567609363032806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1.0614462748260522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1.0581225564953149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1.0629592441321463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1.0629662593791851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1.0605174007793741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1.0586373210952964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1.0376740753093197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1.0453465975749467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1.041979455975633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1.0442304149391313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1.0434058512320166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1.0518985731239796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1.0587615359950218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1.0434058512320166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1.0342024872400046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1.0438817895444492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1.0538644213740753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1.0538644213740753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1.0533564937435893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1.0424343751332963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1.0484438729518561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1.0484438729518561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1.051738571938915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1.0543300667589199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1.0510694237812139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1.0536369139215562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1.0526045231274919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1.0803829667554268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1.0538644213740753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1.0543819242504819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1.0809744716308702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1.0518428764688503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1.0450375961866025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1.0636236687327365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1.0421804198806015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1.0687346519929564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1.0457565564423787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1.0439719885779606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1.0516104099147749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1.0511368361869355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1.052267086616911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1.0780742650164217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1.0806590339570947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1.0431652923392858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1.0419581736699886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1.038077229388916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1.0434322558420379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1.04190794615777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1.0423915204335932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1.0725172100503928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1.0476415951389864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1.0504446434163872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1.043360692319973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1.0522085198267568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1.0614462748260522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1.0577874143093966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1.0557800700829107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1.0686742982506554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1.0689662376712907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1.0643058963539642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1.0584605946196426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1.0693912214495154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1.0552914984182968</v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1.0290116368794022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23.518705956035486</v>
      </c>
      <c r="I186" s="6">
        <f>IF('Log_working_3-way'!$D186="","",'True_Odds_Calculator_3-way'!O187/'True_Odds_Calculator_3-way'!B187-1)</f>
        <v>6.7045449281091942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2.9902949359386533E-2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1.026359807076336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8.7392698652875467</v>
      </c>
      <c r="I187" s="6">
        <f>IF('Log_working_3-way'!$D187="","",'True_Odds_Calculator_3-way'!O188/'True_Odds_Calculator_3-way'!B188-1)</f>
        <v>7.1707585101294118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2.8251696936341997E-2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1.0304957832087933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10.27782646768557</v>
      </c>
      <c r="I188" s="6">
        <f>IF('Log_working_3-way'!$D188="","",'True_Odds_Calculator_3-way'!O189/'True_Odds_Calculator_3-way'!B189-1)</f>
        <v>7.6789605617298822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3.2854988677533559E-2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1.0358253813812659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16.147610858934645</v>
      </c>
      <c r="I189" s="6">
        <f>IF('Log_working_3-way'!$D189="","",'True_Odds_Calculator_3-way'!O190/'True_Odds_Calculator_3-way'!B190-1)</f>
        <v>6.9531985263533826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3.8244618530175245E-2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1.0207595482658129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17.332955513870505</v>
      </c>
      <c r="I190" s="6">
        <f>IF('Log_working_3-way'!$D190="","",'True_Odds_Calculator_3-way'!O191/'True_Odds_Calculator_3-way'!B191-1)</f>
        <v>7.8220187680982267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2.2218074241195707E-2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1.0225259527096699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22.711288752144359</v>
      </c>
      <c r="I191" s="6">
        <f>IF('Log_working_3-way'!$D191="","",'True_Odds_Calculator_3-way'!O192/'True_Odds_Calculator_3-way'!B192-1)</f>
        <v>5.558018323895384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2.3417325386159593E-2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1.0241789429878911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25.199098957571227</v>
      </c>
      <c r="I192" s="6">
        <f>IF('Log_working_3-way'!$D192="","",'True_Odds_Calculator_3-way'!O193/'True_Odds_Calculator_3-way'!B193-1)</f>
        <v>5.7939532380766661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2.4705404371911932E-2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1.0202225667524889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12.423973912707647</v>
      </c>
      <c r="I193" s="6">
        <f>IF('Log_working_3-way'!$D193="","",'True_Odds_Calculator_3-way'!O194/'True_Odds_Calculator_3-way'!B194-1)</f>
        <v>6.8091201302019497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2.1859936113485468E-2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1.027643317132211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37.09821069323803</v>
      </c>
      <c r="I194" s="6">
        <f>IF('Log_working_3-way'!$D194="","",'True_Odds_Calculator_3-way'!O195/'True_Odds_Calculator_3-way'!B195-1)</f>
        <v>4.3996633563841865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2.5310619297223891E-2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1.021002111991745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9.3073721858252263</v>
      </c>
      <c r="I195" s="6">
        <f>IF('Log_working_3-way'!$D195="","",'True_Odds_Calculator_3-way'!O196/'True_Odds_Calculator_3-way'!B196-1)</f>
        <v>7.871013164429927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2.2705540777829825E-2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1.0507595826794274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56.127435227957434</v>
      </c>
      <c r="I196" s="6">
        <f>IF('Log_working_3-way'!$D196="","",'True_Odds_Calculator_3-way'!O197/'True_Odds_Calculator_3-way'!B197-1)</f>
        <v>1.5525908000594368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3.5782499197133166E-2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1.0256479424384608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34.867783491872871</v>
      </c>
      <c r="I197" s="6">
        <f>IF('Log_working_3-way'!$D197="","",'True_Odds_Calculator_3-way'!O198/'True_Odds_Calculator_3-way'!B198-1)</f>
        <v>4.6426844811288754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2.4065114873285331E-2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1.0206603646903663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6.8976288320279506</v>
      </c>
      <c r="I198" s="6">
        <f>IF('Log_working_3-way'!$D198="","",'True_Odds_Calculator_3-way'!O199/'True_Odds_Calculator_3-way'!B199-1)</f>
        <v>6.8529464388895756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2.1922482616533623E-2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1.0346980232715519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55.870493863117346</v>
      </c>
      <c r="I199" s="6">
        <f>IF('Log_working_3-way'!$D199="","",'True_Odds_Calculator_3-way'!O200/'True_Odds_Calculator_3-way'!B200-1)</f>
        <v>1.6401124945489869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2.4637883940062277E-2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1.0322549083156836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17.766226338013407</v>
      </c>
      <c r="I200" s="6">
        <f>IF('Log_working_3-way'!$D200="","",'True_Odds_Calculator_3-way'!O201/'True_Odds_Calculator_3-way'!B201-1)</f>
        <v>10.036852595090998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3.4120947902396059E-2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1.0308718085432764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14.241064081541948</v>
      </c>
      <c r="I201" s="6">
        <f>IF('Log_working_3-way'!$D201="","",'True_Odds_Calculator_3-way'!O202/'True_Odds_Calculator_3-way'!B202-1)</f>
        <v>10.508543798266826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3.3198172536666348E-2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1.0383372891856473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1.8603688730211272</v>
      </c>
      <c r="I202" s="6">
        <f>IF('Log_working_3-way'!$D202="","",'True_Odds_Calculator_3-way'!O203/'True_Odds_Calculator_3-way'!B203-1)</f>
        <v>5.2198779738326468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3.5680243746879503E-2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1.032842795847303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5.3567116369912062</v>
      </c>
      <c r="I203" s="6">
        <f>IF('Log_working_3-way'!$D203="","",'True_Odds_Calculator_3-way'!O204/'True_Odds_Calculator_3-way'!B204-1)</f>
        <v>7.6669998923084588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3.4280353536578101E-2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1.0296497398554112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8.8275816450217839</v>
      </c>
      <c r="I204" s="6">
        <f>IF('Log_working_3-way'!$D204="","",'True_Odds_Calculator_3-way'!O205/'True_Odds_Calculator_3-way'!B205-1)</f>
        <v>9.4847671385102998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3.2034090616055E-2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1.0319921433872736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16.966852704117414</v>
      </c>
      <c r="I205" s="6">
        <f>IF('Log_working_3-way'!$D205="","",'True_Odds_Calculator_3-way'!O206/'True_Odds_Calculator_3-way'!B206-1)</f>
        <v>9.3277359129652631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3.407496230218765E-2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1.0318437878854505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18.108942657683073</v>
      </c>
      <c r="I206" s="6">
        <f>IF('Log_working_3-way'!$D206="","",'True_Odds_Calculator_3-way'!O207/'True_Odds_Calculator_3-way'!B207-1)</f>
        <v>9.3313920078303827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3.3709021666409322E-2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1.0305483678360046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13.102575055169767</v>
      </c>
      <c r="I207" s="6">
        <f>IF('Log_working_3-way'!$D207="","",'True_Odds_Calculator_3-way'!O208/'True_Odds_Calculator_3-way'!B208-1)</f>
        <v>8.5130468655680804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3.2996850975266501E-2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1.0330016687503945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22.936962621405947</v>
      </c>
      <c r="I208" s="6">
        <f>IF('Log_working_3-way'!$D208="","",'True_Odds_Calculator_3-way'!O209/'True_Odds_Calculator_3-way'!B209-1)</f>
        <v>7.415148030972766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3.4043582268215244E-2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1.032202486600319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6.5034491636586438</v>
      </c>
      <c r="I209" s="6">
        <f>IF('Log_working_3-way'!$D209="","",'True_Odds_Calculator_3-way'!O210/'True_Odds_Calculator_3-way'!B210-1)</f>
        <v>7.8801839454682252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3.4070522846534557E-2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1.0209698296072973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11.929416295700026</v>
      </c>
      <c r="I210" s="6">
        <f>IF('Log_working_3-way'!$D210="","",'True_Odds_Calculator_3-way'!O211/'True_Odds_Calculator_3-way'!B211-1)</f>
        <v>7.4583659806428599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2.2717514344822165E-2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1.0322462922366216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52.580609522318753</v>
      </c>
      <c r="I211" s="6">
        <f>IF('Log_working_3-way'!$D211="","",'True_Odds_Calculator_3-way'!O212/'True_Odds_Calculator_3-way'!B212-1)</f>
        <v>2.2636271253346645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2.4058609793500052E-2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1.0269353678635158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1.613702842024463</v>
      </c>
      <c r="I212" s="6">
        <f>IF('Log_working_3-way'!$D212="","",'True_Odds_Calculator_3-way'!O213/'True_Odds_Calculator_3-way'!B213-1)</f>
        <v>4.8045815507877148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2.4852510754603818E-2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1.025930237387126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2.3995448218797297</v>
      </c>
      <c r="I213" s="6">
        <f>IF('Log_working_3-way'!$D213="","",'True_Odds_Calculator_3-way'!O214/'True_Odds_Calculator_3-way'!B214-1)</f>
        <v>3.402592979416605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2.388138923218297E-2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1.0195529435805313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16.888367578790447</v>
      </c>
      <c r="I214" s="6">
        <f>IF('Log_working_3-way'!$D214="","",'True_Odds_Calculator_3-way'!O215/'True_Odds_Calculator_3-way'!B215-1)</f>
        <v>6.1936564445344091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2.0933782538818058E-2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1.036178069280268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51.61952171815939</v>
      </c>
      <c r="I215" s="6">
        <f>IF('Log_working_3-way'!$D215="","",'True_Odds_Calculator_3-way'!O216/'True_Odds_Calculator_3-way'!B216-1)</f>
        <v>2.1825442472231891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2.7484518658750456E-2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1.0372031272955025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54.03914512358007</v>
      </c>
      <c r="I216" s="6">
        <f>IF('Log_working_3-way'!$D216="","",'True_Odds_Calculator_3-way'!O217/'True_Odds_Calculator_3-way'!B217-1)</f>
        <v>2.0071177136560849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2.7129111239131642E-2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1.0205124527635268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12.031513830400737</v>
      </c>
      <c r="I217" s="6">
        <f>IF('Log_working_3-way'!$D217="","",'True_Odds_Calculator_3-way'!O218/'True_Odds_Calculator_3-way'!B218-1)</f>
        <v>6.4247655543501576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2.2124986626523846E-2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1.021240080151655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17.645866017925979</v>
      </c>
      <c r="I218" s="6">
        <f>IF('Log_working_3-way'!$D218="","",'True_Odds_Calculator_3-way'!O219/'True_Odds_Calculator_3-way'!B219-1)</f>
        <v>6.982104978335153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2.2695808722009492E-2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1.0235734439821327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24.949736215344824</v>
      </c>
      <c r="I219" s="6">
        <f>IF('Log_working_3-way'!$D219="","",'True_Odds_Calculator_3-way'!O220/'True_Odds_Calculator_3-way'!B220-1)</f>
        <v>8.0228681571744307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2.3914262812040787E-2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1.0254352661294632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15.48444655194254</v>
      </c>
      <c r="I220" s="6">
        <f>IF('Log_working_3-way'!$D220="","",'True_Odds_Calculator_3-way'!O221/'True_Odds_Calculator_3-way'!B221-1)</f>
        <v>9.3954684570641103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2.7337360406233469E-2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1.0260850106981063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8.9906307959999232</v>
      </c>
      <c r="I221" s="6">
        <f>IF('Log_working_3-way'!$D221="","",'True_Odds_Calculator_3-way'!O222/'True_Odds_Calculator_3-way'!B222-1)</f>
        <v>9.5233721888614173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2.8248067721751813E-2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1.0382232892757279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47.118963018472563</v>
      </c>
      <c r="I222" s="6">
        <f>IF('Log_working_3-way'!$D222="","",'True_Odds_Calculator_3-way'!O223/'True_Odds_Calculator_3-way'!B223-1)</f>
        <v>3.4299746617013698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3.0640137377517807E-2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1.0259073820690403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9.0577383327560153</v>
      </c>
      <c r="I223" s="6">
        <f>IF('Log_working_3-way'!$D223="","",'True_Odds_Calculator_3-way'!O224/'True_Odds_Calculator_3-way'!B224-1)</f>
        <v>8.3242963057490673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2.7966328405339747E-2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1.025877526318544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7.1752911862700337</v>
      </c>
      <c r="I224" s="6">
        <f>IF('Log_working_3-way'!$D224="","",'True_Odds_Calculator_3-way'!O225/'True_Odds_Calculator_3-way'!B225-1)</f>
        <v>8.2693952279167675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2.7681597128633273E-2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1.0256992659589621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16.622640880343962</v>
      </c>
      <c r="I225" s="6">
        <f>IF('Log_working_3-way'!$D225="","",'True_Odds_Calculator_3-way'!O226/'True_Odds_Calculator_3-way'!B226-1)</f>
        <v>8.3282820943073883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2.7527098932144778E-2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1.0250957653203767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10.657055922973603</v>
      </c>
      <c r="I226" s="6">
        <f>IF('Log_working_3-way'!$D226="","",'True_Odds_Calculator_3-way'!O227/'True_Odds_Calculator_3-way'!B227-1)</f>
        <v>7.4719848221184844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2.7106398083523775E-2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1.0263833584907891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18.044752989415954</v>
      </c>
      <c r="I227" s="6">
        <f>IF('Log_working_3-way'!$D227="","",'True_Odds_Calculator_3-way'!O228/'True_Odds_Calculator_3-way'!B228-1)</f>
        <v>8.8032734057688007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2.8034708311820422E-2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1.034690220511399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35.462849825765979</v>
      </c>
      <c r="I228" s="6">
        <f>IF('Log_working_3-way'!$D228="","",'True_Odds_Calculator_3-way'!O229/'True_Odds_Calculator_3-way'!B229-1)</f>
        <v>4.7631258597309722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3.2224546364902462E-2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1.0266270546814433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16.606794547066556</v>
      </c>
      <c r="I229" s="6">
        <f>IF('Log_working_3-way'!$D229="","",'True_Odds_Calculator_3-way'!O230/'True_Odds_Calculator_3-way'!B230-1)</f>
        <v>6.2984442023775644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2.8451886054395636E-2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1.03211361475344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3.6039254854494223</v>
      </c>
      <c r="I230" s="6">
        <f>IF('Log_working_3-way'!$D230="","",'True_Odds_Calculator_3-way'!O231/'True_Odds_Calculator_3-way'!B231-1)</f>
        <v>4.0559810325054189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3.0970747667808496E-2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1.071165089382307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70.721067933232419</v>
      </c>
      <c r="I231" s="6">
        <f>IF('Log_working_3-way'!$D231="","",'True_Odds_Calculator_3-way'!O232/'True_Odds_Calculator_3-way'!B232-1)</f>
        <v>0.30486572486421748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3.6184935226846404E-2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1.026499668489578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21.709323635658297</v>
      </c>
      <c r="I232" s="6">
        <f>IF('Log_working_3-way'!$D232="","",'True_Odds_Calculator_3-way'!O233/'True_Odds_Calculator_3-way'!B233-1)</f>
        <v>5.8463987536978514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2.7673385768081538E-2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1.0299967074471073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27.058206857217684</v>
      </c>
      <c r="I233" s="6">
        <f>IF('Log_working_3-way'!$D233="","",'True_Odds_Calculator_3-way'!O234/'True_Odds_Calculator_3-way'!B234-1)</f>
        <v>5.2849336961217164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3.0182572906040095E-2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1.0605774023553456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-0.42030395306046275</v>
      </c>
      <c r="I234" s="6">
        <f>IF('Log_working_3-way'!$D234="","",'True_Odds_Calculator_3-way'!O235/'True_Odds_Calculator_3-way'!B235-1)</f>
        <v>0.49094307659308623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3.5016269667534239E-2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1.0320867041516191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3.9406568106850006</v>
      </c>
      <c r="I235" s="6">
        <f>IF('Log_working_3-way'!$D235="","",'True_Odds_Calculator_3-way'!O236/'True_Odds_Calculator_3-way'!B236-1)</f>
        <v>4.3178537612783527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3.1354243210809818E-2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1.0278831073445651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23.546561226452745</v>
      </c>
      <c r="I236" s="6">
        <f>IF('Log_working_3-way'!$D236="","",'True_Odds_Calculator_3-way'!O237/'True_Odds_Calculator_3-way'!B237-1)</f>
        <v>6.8453348651274784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2.873422251030644E-2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1.0344047183904379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35.925449141280417</v>
      </c>
      <c r="I237" s="6">
        <f>IF('Log_working_3-way'!$D237="","",'True_Odds_Calculator_3-way'!O238/'True_Odds_Calculator_3-way'!B238-1)</f>
        <v>4.1926412854925594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3.1915615248948592E-2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1.0355142938387019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37.81170710721851</v>
      </c>
      <c r="I238" s="6">
        <f>IF('Log_working_3-way'!$D238="","",'True_Odds_Calculator_3-way'!O239/'True_Odds_Calculator_3-way'!B239-1)</f>
        <v>4.6257538465646846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3.2103095928015746E-2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1.063640055356557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68.428789452245198</v>
      </c>
      <c r="I239" s="6">
        <f>IF('Log_working_3-way'!$D239="","",'True_Odds_Calculator_3-way'!O240/'True_Odds_Calculator_3-way'!B240-1)</f>
        <v>0.51429346810713339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3.4418769832574192E-2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1.0336785868238425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2.3358262043447291</v>
      </c>
      <c r="I240" s="6">
        <f>IF('Log_working_3-way'!$D240="","",'True_Odds_Calculator_3-way'!O241/'True_Odds_Calculator_3-way'!B241-1)</f>
        <v>4.9376995191184374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3.1855904642156929E-2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1.0302640432324139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29.306247955241002</v>
      </c>
      <c r="I241" s="6">
        <f>IF('Log_working_3-way'!$D241="","",'True_Odds_Calculator_3-way'!O242/'True_Odds_Calculator_3-way'!B242-1)</f>
        <v>5.796019783417858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2.9821052675293336E-2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1.0410497982044562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-7.1880209810048279E-2</v>
      </c>
      <c r="I242" s="6">
        <f>IF('Log_working_3-way'!$D242="","",'True_Odds_Calculator_3-way'!O243/'True_Odds_Calculator_3-way'!B243-1)</f>
        <v>1.9480274008052176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2.9543496105258527E-2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1.0254882613475562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9.3265610872332516</v>
      </c>
      <c r="I243" s="6">
        <f>IF('Log_working_3-way'!$D243="","",'True_Odds_Calculator_3-way'!O244/'True_Odds_Calculator_3-way'!B244-1)</f>
        <v>7.6724709816052279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2.7466168160981352E-2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1.0254688400560736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11.962762920325302</v>
      </c>
      <c r="I244" s="6">
        <f>IF('Log_working_3-way'!$D244="","",'True_Odds_Calculator_3-way'!O245/'True_Odds_Calculator_3-way'!B245-1)</f>
        <v>7.6202557132789703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2.7546054918317742E-2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1.0458956396057926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9.1203223556308313</v>
      </c>
      <c r="I245" s="6">
        <f>IF('Log_working_3-way'!$D245="","",'True_Odds_Calculator_3-way'!O246/'True_Odds_Calculator_3-way'!B246-1)</f>
        <v>6.278702280881614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4.8404564374024739E-2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1.059982588537941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2.9291616763603288</v>
      </c>
      <c r="I246" s="6">
        <f>IF('Log_working_3-way'!$D246="","",'True_Odds_Calculator_3-way'!O247/'True_Odds_Calculator_3-way'!B247-1)</f>
        <v>4.2196776769304183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5.5691722434883406E-2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1.0209413670324392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7.2160594051577345</v>
      </c>
      <c r="I247" s="6">
        <f>IF('Log_working_3-way'!$D247="","",'True_Odds_Calculator_3-way'!O248/'True_Odds_Calculator_3-way'!B248-1)</f>
        <v>9.5124049524203116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2.2582224517926353E-2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1.0215945361829981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5.3962082314277042</v>
      </c>
      <c r="I248" s="6">
        <f>IF('Log_working_3-way'!$D248="","",'True_Odds_Calculator_3-way'!O249/'True_Odds_Calculator_3-way'!B249-1)</f>
        <v>7.2634085200522165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2.2642626312405767E-2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1.0201194879870439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11.847254587997186</v>
      </c>
      <c r="I249" s="6">
        <f>IF('Log_working_3-way'!$D249="","",'True_Odds_Calculator_3-way'!O250/'True_Odds_Calculator_3-way'!B250-1)</f>
        <v>7.5663357856454034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2.1813192381754387E-2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1.0201592511956727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7.7733980503280211</v>
      </c>
      <c r="I250" s="6">
        <f>IF('Log_working_3-way'!$D250="","",'True_Odds_Calculator_3-way'!O251/'True_Odds_Calculator_3-way'!B251-1)</f>
        <v>8.5578632119374287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2.1737263178561061E-2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1.0333521913296448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0.7632717550703505</v>
      </c>
      <c r="I251" s="6">
        <f>IF('Log_working_3-way'!$D251="","",'True_Odds_Calculator_3-way'!O252/'True_Odds_Calculator_3-way'!B252-1)</f>
        <v>2.6417974892899889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2.7313798998458871E-2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1.0233094955671262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22.929760105689859</v>
      </c>
      <c r="I252" s="6">
        <f>IF('Log_working_3-way'!$D252="","",'True_Odds_Calculator_3-way'!O253/'True_Odds_Calculator_3-way'!B253-1)</f>
        <v>7.2035701016808957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2.4139027175028804E-2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1.0413455212078895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11.477867307210122</v>
      </c>
      <c r="I253" s="6">
        <f>IF('Log_working_3-way'!$D253="","",'True_Odds_Calculator_3-way'!O254/'True_Odds_Calculator_3-way'!B254-1)</f>
        <v>8.467725570734201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4.4479929166841625E-2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1.0379626924267213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54.007769259718096</v>
      </c>
      <c r="I254" s="6">
        <f>IF('Log_working_3-way'!$D254="","",'True_Odds_Calculator_3-way'!O255/'True_Odds_Calculator_3-way'!B255-1)</f>
        <v>1.9739609224019312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2.7714975083396043E-2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1.0205932950581422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11.299239574674312</v>
      </c>
      <c r="I255" s="6">
        <f>IF('Log_working_3-way'!$D255="","",'True_Odds_Calculator_3-way'!O256/'True_Odds_Calculator_3-way'!B256-1)</f>
        <v>9.7955180178629391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2.2406312497934344E-2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1.0234105774490727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24.684260978378621</v>
      </c>
      <c r="I256" s="6">
        <f>IF('Log_working_3-way'!$D256="","",'True_Odds_Calculator_3-way'!O257/'True_Odds_Calculator_3-way'!B257-1)</f>
        <v>7.2053688191795597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2.3914523337378313E-2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1.0303805772939651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10.836997208806833</v>
      </c>
      <c r="I257" s="6">
        <f>IF('Log_working_3-way'!$D257="","",'True_Odds_Calculator_3-way'!O258/'True_Odds_Calculator_3-way'!B258-1)</f>
        <v>8.2232417285052151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3.2824160164984129E-2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1.0460921984978924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46.801818359107408</v>
      </c>
      <c r="I258" s="6">
        <f>IF('Log_working_3-way'!$D258="","",'True_Odds_Calculator_3-way'!O259/'True_Odds_Calculator_3-way'!B259-1)</f>
        <v>2.7057895632181537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3.7477994733510656E-2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1.0454522020076666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36.02818920210224</v>
      </c>
      <c r="I259" s="6">
        <f>IF('Log_working_3-way'!$D259="","",'True_Odds_Calculator_3-way'!O260/'True_Odds_Calculator_3-way'!B260-1)</f>
        <v>4.5999421941450942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4.187537567621713E-2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1.0367694515195458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15.704265314665797</v>
      </c>
      <c r="I260" s="6">
        <f>IF('Log_working_3-way'!$D260="","",'True_Odds_Calculator_3-way'!O261/'True_Odds_Calculator_3-way'!B261-1)</f>
        <v>9.2755957337428985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3.9322040453262153E-2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1.0367614867721084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16.424077175016521</v>
      </c>
      <c r="I261" s="6">
        <f>IF('Log_working_3-way'!$D261="","",'True_Odds_Calculator_3-way'!O262/'True_Odds_Calculator_3-way'!B262-1)</f>
        <v>7.7299014914200868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3.9236734170725374E-2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1.0364002541851658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13.917235559175143</v>
      </c>
      <c r="I262" s="6">
        <f>IF('Log_working_3-way'!$D262="","",'True_Odds_Calculator_3-way'!O263/'True_Odds_Calculator_3-way'!B263-1)</f>
        <v>7.2765057862913398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3.9068595422722119E-2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1.0360372719154163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7.7377036097720993</v>
      </c>
      <c r="I263" s="6">
        <f>IF('Log_working_3-way'!$D263="","",'True_Odds_Calculator_3-way'!O264/'True_Odds_Calculator_3-way'!B264-1)</f>
        <v>7.5819081548988159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3.8308773191745749E-2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1.0420170989980577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26.146405781257588</v>
      </c>
      <c r="I264" s="6">
        <f>IF('Log_working_3-way'!$D264="","",'True_Odds_Calculator_3-way'!O265/'True_Odds_Calculator_3-way'!B265-1)</f>
        <v>6.7435963805266015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4.2250146599333238E-2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1.0415075093973893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4.0996413252267931</v>
      </c>
      <c r="I265" s="6">
        <f>IF('Log_working_3-way'!$D265="","",'True_Odds_Calculator_3-way'!O266/'True_Odds_Calculator_3-way'!B266-1)</f>
        <v>5.2509634101313098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4.1072342915660975E-2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1.0372760122825644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17.668011628258977</v>
      </c>
      <c r="I266" s="6">
        <f>IF('Log_working_3-way'!$D266="","",'True_Odds_Calculator_3-way'!O267/'True_Odds_Calculator_3-way'!B267-1)</f>
        <v>8.3939840936773109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3.9561585650631725E-2</v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1.99</v>
      </c>
      <c r="B186" s="4">
        <f>IF('True_Odds_Calculator_3-way'!B187="","",'True_Odds_Calculator_3-way'!B187)</f>
        <v>3.55</v>
      </c>
      <c r="C186" s="4">
        <f>IF('True_Odds_Calculator_3-way'!C187="","",'True_Odds_Calculator_3-way'!C187)</f>
        <v>4.07</v>
      </c>
      <c r="D186" s="9">
        <f t="shared" si="39"/>
        <v>0.49070952696348152</v>
      </c>
      <c r="E186" s="9">
        <f t="shared" si="40"/>
        <v>0.27223552804214035</v>
      </c>
      <c r="F186" s="9">
        <f t="shared" si="41"/>
        <v>0.23705494499437821</v>
      </c>
      <c r="G186" s="9">
        <f t="shared" si="42"/>
        <v>1.0483489579514373</v>
      </c>
      <c r="H186" s="9">
        <f t="shared" si="43"/>
        <v>2.0378654683719231</v>
      </c>
      <c r="I186" s="9">
        <f t="shared" si="44"/>
        <v>3.6732898427761649</v>
      </c>
      <c r="J186" s="9">
        <f t="shared" si="45"/>
        <v>4.2184313009109138</v>
      </c>
      <c r="K186" s="11">
        <f t="shared" si="46"/>
        <v>0.50251256281407031</v>
      </c>
      <c r="L186" s="11">
        <f t="shared" si="47"/>
        <v>0.28169014084507044</v>
      </c>
      <c r="M186" s="11">
        <f t="shared" si="48"/>
        <v>0.24570024570024568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-0.26954911596429043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0.22989293284430945</v>
      </c>
      <c r="Q186" s="11">
        <f>2*'OddsRatio_working_3-way'!K186*'OddsRatio_working_3-way'!L186*'OddsRatio_working_3-way'!M186</f>
        <v>6.9559132479367444E-2</v>
      </c>
      <c r="R186" s="11">
        <f t="shared" si="49"/>
        <v>0</v>
      </c>
      <c r="S186" s="11">
        <f t="shared" si="50"/>
        <v>-0.85287956527657616</v>
      </c>
      <c r="T186" s="11">
        <f t="shared" si="51"/>
        <v>-0.25805735711847988</v>
      </c>
      <c r="U186" s="11">
        <f>'OddsRatio_working_3-way'!S186-'OddsRatio_working_3-way'!R186^2/3</f>
        <v>-0.85287956527657616</v>
      </c>
      <c r="V186" s="11">
        <f>'OddsRatio_working_3-way'!S186*'OddsRatio_working_3-way'!R186/3-2*'OddsRatio_working_3-way'!R186^3/27-'OddsRatio_working_3-way'!T186</f>
        <v>0.25805735711847988</v>
      </c>
      <c r="W186" s="11">
        <f>'OddsRatio_working_3-way'!V186^2+4*'OddsRatio_working_3-way'!U186^3/27</f>
        <v>-2.5315678355440074E-2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0.15158271497635764</v>
      </c>
      <c r="Y186" s="11">
        <f>IF('OddsRatio_working_3-way'!W186&gt;=0,IF('OddsRatio_working_3-way'!V186+SQRT('OddsRatio_working_3-way'!W186)&gt;0,0,PI()),ACOS('OddsRatio_working_3-way'!V186/(2*'OddsRatio_working_3-way'!X186)))</f>
        <v>0.55251035241611457</v>
      </c>
      <c r="Z186" s="11">
        <f>'OddsRatio_working_3-way'!X186^(1/3)*COS('OddsRatio_working_3-way'!Y186/3)</f>
        <v>0.52417447897571867</v>
      </c>
      <c r="AA186" s="11">
        <f>'OddsRatio_working_3-way'!X186^(1/3)*COS(('OddsRatio_working_3-way'!Y186+2*PI())/3)</f>
        <v>-0.34664921683018723</v>
      </c>
      <c r="AB186" s="11">
        <f>'OddsRatio_working_3-way'!X186^(1/3)*COS(('OddsRatio_working_3-way'!Y186+4*PI())/3)</f>
        <v>-0.17752526214553169</v>
      </c>
      <c r="AC186" s="11">
        <f>'OddsRatio_working_3-way'!X186^(1/3)*SIN('OddsRatio_working_3-way'!Y186/3)</f>
        <v>9.7643760763600068E-2</v>
      </c>
      <c r="AD186" s="11">
        <f>'OddsRatio_working_3-way'!X186^(1/3)*SIN(('OddsRatio_working_3-way'!Y186+2*PI())/3)</f>
        <v>0.40512653442664459</v>
      </c>
      <c r="AE186" s="11">
        <f>'OddsRatio_working_3-way'!X186^(1/3)*SIN(('OddsRatio_working_3-way'!Y186+4*PI())/3)</f>
        <v>-0.50277029519024452</v>
      </c>
      <c r="AF186" s="11">
        <f>-'OddsRatio_working_3-way'!U186/(3*'OddsRatio_working_3-way'!X186^(1/3))*COS(('OddsRatio_working_3-way'!Y186)/3)</f>
        <v>0.52417447897571867</v>
      </c>
      <c r="AG186" s="11">
        <f>-'OddsRatio_working_3-way'!U186/(3*'OddsRatio_working_3-way'!X186^(1/3))*COS(('OddsRatio_working_3-way'!Y186+2*PI())/3)</f>
        <v>-0.34664921683018723</v>
      </c>
      <c r="AH186" s="11">
        <f>-'OddsRatio_working_3-way'!U186/(3*'OddsRatio_working_3-way'!X186^(1/3))*COS(('OddsRatio_working_3-way'!Y186+4*PI())/3)</f>
        <v>-0.17752526214553169</v>
      </c>
      <c r="AI186" s="11">
        <f>'OddsRatio_working_3-way'!U186/(3*'OddsRatio_working_3-way'!X186^(1/3))*SIN(('OddsRatio_working_3-way'!Y186)/3)</f>
        <v>-9.7643760763600068E-2</v>
      </c>
      <c r="AJ186" s="11">
        <f>'OddsRatio_working_3-way'!U186/(3*'OddsRatio_working_3-way'!X186^(1/3))*SIN(('OddsRatio_working_3-way'!Y186+2*PI())/3)</f>
        <v>-0.40512653442664459</v>
      </c>
      <c r="AK186" s="11">
        <f>'OddsRatio_working_3-way'!U186/(3*'OddsRatio_working_3-way'!X186^(1/3))*SIN(('OddsRatio_working_3-way'!Y186+4*PI())/3)</f>
        <v>0.50277029519024452</v>
      </c>
      <c r="AL186" s="11">
        <f>'OddsRatio_working_3-way'!Z186+'OddsRatio_working_3-way'!AF186</f>
        <v>1.0483489579514373</v>
      </c>
      <c r="AM186" s="11">
        <f>'OddsRatio_working_3-way'!AA186+'OddsRatio_working_3-way'!AG186</f>
        <v>-0.69329843366037447</v>
      </c>
      <c r="AN186" s="11">
        <f>'OddsRatio_working_3-way'!AB186+'OddsRatio_working_3-way'!AH186</f>
        <v>-0.35505052429106337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1.0483489579514373</v>
      </c>
      <c r="AS186" s="11">
        <f>IF(('OddsRatio_working_3-way'!X186=0),IF(Q186&gt;0,-Q186^(1/3),(-Q186)^(1/3)),'OddsRatio_working_3-way'!AM186-'OddsRatio_working_3-way'!R186/3)</f>
        <v>-0.69329843366037447</v>
      </c>
      <c r="AT186" s="11">
        <f>IF(('OddsRatio_working_3-way'!X186=0),IF(Q186&gt;0,-Q186^(1/3),(-Q186)^(1/3)),'OddsRatio_working_3-way'!AN186-'OddsRatio_working_3-way'!R186/3)</f>
        <v>-0.35505052429106337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3.16</v>
      </c>
      <c r="B187" s="4">
        <f>IF('True_Odds_Calculator_3-way'!B188="","",'True_Odds_Calculator_3-way'!B188)</f>
        <v>3.45</v>
      </c>
      <c r="C187" s="4">
        <f>IF('True_Odds_Calculator_3-way'!C188="","",'True_Odds_Calculator_3-way'!C188)</f>
        <v>2.37</v>
      </c>
      <c r="D187" s="9">
        <f t="shared" si="39"/>
        <v>0.30729243495456277</v>
      </c>
      <c r="E187" s="9">
        <f t="shared" si="40"/>
        <v>0.2811452506149788</v>
      </c>
      <c r="F187" s="9">
        <f t="shared" si="41"/>
        <v>0.41156231443045804</v>
      </c>
      <c r="G187" s="9">
        <f t="shared" si="42"/>
        <v>1.0436246073799844</v>
      </c>
      <c r="H187" s="9">
        <f t="shared" si="43"/>
        <v>3.2542291519407667</v>
      </c>
      <c r="I187" s="9">
        <f t="shared" si="44"/>
        <v>3.5568802880809618</v>
      </c>
      <c r="J187" s="9">
        <f t="shared" si="45"/>
        <v>2.4297657121105791</v>
      </c>
      <c r="K187" s="11">
        <f t="shared" si="46"/>
        <v>0.31645569620253161</v>
      </c>
      <c r="L187" s="11">
        <f t="shared" si="47"/>
        <v>0.28985507246376813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-0.28059884494541687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0.23144439103420034</v>
      </c>
      <c r="Q187" s="11">
        <f>2*'OddsRatio_working_3-way'!K187*'OddsRatio_working_3-way'!L187*'OddsRatio_working_3-way'!M187</f>
        <v>7.7406150847558641E-2</v>
      </c>
      <c r="R187" s="11">
        <f t="shared" si="49"/>
        <v>0</v>
      </c>
      <c r="S187" s="11">
        <f t="shared" si="50"/>
        <v>-0.82482303545911517</v>
      </c>
      <c r="T187" s="11">
        <f t="shared" si="51"/>
        <v>-0.2758605469762927</v>
      </c>
      <c r="U187" s="11">
        <f>'OddsRatio_working_3-way'!S187-'OddsRatio_working_3-way'!R187^2/3</f>
        <v>-0.82482303545911517</v>
      </c>
      <c r="V187" s="11">
        <f>'OddsRatio_working_3-way'!S187*'OddsRatio_working_3-way'!R187/3-2*'OddsRatio_working_3-way'!R187^3/27-'OddsRatio_working_3-way'!T187</f>
        <v>0.2758605469762927</v>
      </c>
      <c r="W187" s="11">
        <f>'OddsRatio_working_3-way'!V187^2+4*'OddsRatio_working_3-way'!U187^3/27</f>
        <v>-7.0349383301997886E-3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0.14416481861766689</v>
      </c>
      <c r="Y187" s="11">
        <f>IF('OddsRatio_working_3-way'!W187&gt;=0,IF('OddsRatio_working_3-way'!V187+SQRT('OddsRatio_working_3-way'!W187)&gt;0,0,PI()),ACOS('OddsRatio_working_3-way'!V187/(2*'OddsRatio_working_3-way'!X187)))</f>
        <v>0.29516538270013881</v>
      </c>
      <c r="Z187" s="11">
        <f>'OddsRatio_working_3-way'!X187^(1/3)*COS('OddsRatio_working_3-way'!Y187/3)</f>
        <v>0.5218123036899921</v>
      </c>
      <c r="AA187" s="11">
        <f>'OddsRatio_working_3-way'!X187^(1/3)*COS(('OddsRatio_working_3-way'!Y187+2*PI())/3)</f>
        <v>-0.30551219014796976</v>
      </c>
      <c r="AB187" s="11">
        <f>'OddsRatio_working_3-way'!X187^(1/3)*COS(('OddsRatio_working_3-way'!Y187+4*PI())/3)</f>
        <v>-0.21630011354202222</v>
      </c>
      <c r="AC187" s="11">
        <f>'OddsRatio_working_3-way'!X187^(1/3)*SIN('OddsRatio_working_3-way'!Y187/3)</f>
        <v>5.150661644340928E-2</v>
      </c>
      <c r="AD187" s="11">
        <f>'OddsRatio_working_3-way'!X187^(1/3)*SIN(('OddsRatio_working_3-way'!Y187+2*PI())/3)</f>
        <v>0.42614940278110891</v>
      </c>
      <c r="AE187" s="11">
        <f>'OddsRatio_working_3-way'!X187^(1/3)*SIN(('OddsRatio_working_3-way'!Y187+4*PI())/3)</f>
        <v>-0.47765601922451822</v>
      </c>
      <c r="AF187" s="11">
        <f>-'OddsRatio_working_3-way'!U187/(3*'OddsRatio_working_3-way'!X187^(1/3))*COS(('OddsRatio_working_3-way'!Y187)/3)</f>
        <v>0.52181230368999221</v>
      </c>
      <c r="AG187" s="11">
        <f>-'OddsRatio_working_3-way'!U187/(3*'OddsRatio_working_3-way'!X187^(1/3))*COS(('OddsRatio_working_3-way'!Y187+2*PI())/3)</f>
        <v>-0.30551219014796982</v>
      </c>
      <c r="AH187" s="11">
        <f>-'OddsRatio_working_3-way'!U187/(3*'OddsRatio_working_3-way'!X187^(1/3))*COS(('OddsRatio_working_3-way'!Y187+4*PI())/3)</f>
        <v>-0.21630011354202228</v>
      </c>
      <c r="AI187" s="11">
        <f>'OddsRatio_working_3-way'!U187/(3*'OddsRatio_working_3-way'!X187^(1/3))*SIN(('OddsRatio_working_3-way'!Y187)/3)</f>
        <v>-5.1506616443409294E-2</v>
      </c>
      <c r="AJ187" s="11">
        <f>'OddsRatio_working_3-way'!U187/(3*'OddsRatio_working_3-way'!X187^(1/3))*SIN(('OddsRatio_working_3-way'!Y187+2*PI())/3)</f>
        <v>-0.42614940278110897</v>
      </c>
      <c r="AK187" s="11">
        <f>'OddsRatio_working_3-way'!U187/(3*'OddsRatio_working_3-way'!X187^(1/3))*SIN(('OddsRatio_working_3-way'!Y187+4*PI())/3)</f>
        <v>0.47765601922451834</v>
      </c>
      <c r="AL187" s="11">
        <f>'OddsRatio_working_3-way'!Z187+'OddsRatio_working_3-way'!AF187</f>
        <v>1.0436246073799844</v>
      </c>
      <c r="AM187" s="11">
        <f>'OddsRatio_working_3-way'!AA187+'OddsRatio_working_3-way'!AG187</f>
        <v>-0.61102438029593964</v>
      </c>
      <c r="AN187" s="11">
        <f>'OddsRatio_working_3-way'!AB187+'OddsRatio_working_3-way'!AH187</f>
        <v>-0.4326002270840445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1.0436246073799844</v>
      </c>
      <c r="AS187" s="11">
        <f>IF(('OddsRatio_working_3-way'!X187=0),IF(Q187&gt;0,-Q187^(1/3),(-Q187)^(1/3)),'OddsRatio_working_3-way'!AM187-'OddsRatio_working_3-way'!R187/3)</f>
        <v>-0.61102438029593964</v>
      </c>
      <c r="AT187" s="11">
        <f>IF(('OddsRatio_working_3-way'!X187=0),IF(Q187&gt;0,-Q187^(1/3),(-Q187)^(1/3)),'OddsRatio_working_3-way'!AN187-'OddsRatio_working_3-way'!R187/3)</f>
        <v>-0.4326002270840445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2.93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2.5499999999999998</v>
      </c>
      <c r="D188" s="9">
        <f t="shared" si="39"/>
        <v>0.33032360092310459</v>
      </c>
      <c r="E188" s="9">
        <f t="shared" si="40"/>
        <v>0.28918352501673938</v>
      </c>
      <c r="F188" s="9">
        <f t="shared" si="41"/>
        <v>0.38049287406015608</v>
      </c>
      <c r="G188" s="9">
        <f t="shared" si="42"/>
        <v>1.0504323312824866</v>
      </c>
      <c r="H188" s="9">
        <f t="shared" si="43"/>
        <v>3.0273343993751998</v>
      </c>
      <c r="I188" s="9">
        <f t="shared" si="44"/>
        <v>3.4580116552010183</v>
      </c>
      <c r="J188" s="9">
        <f t="shared" si="45"/>
        <v>2.6281701134878537</v>
      </c>
      <c r="K188" s="11">
        <f t="shared" si="46"/>
        <v>0.34129692832764502</v>
      </c>
      <c r="L188" s="11">
        <f t="shared" si="47"/>
        <v>0.29940119760479045</v>
      </c>
      <c r="M188" s="11">
        <f t="shared" si="48"/>
        <v>0.39215686274509809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-0.28051145250154175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0.23322157131230414</v>
      </c>
      <c r="Q188" s="11">
        <f>2*'OddsRatio_working_3-way'!K188*'OddsRatio_working_3-way'!L188*'OddsRatio_working_3-way'!M188</f>
        <v>8.014486986677119E-2</v>
      </c>
      <c r="R188" s="11">
        <f t="shared" si="49"/>
        <v>0</v>
      </c>
      <c r="S188" s="11">
        <f t="shared" si="50"/>
        <v>-0.83141550632775796</v>
      </c>
      <c r="T188" s="11">
        <f t="shared" si="51"/>
        <v>-0.28570979598892027</v>
      </c>
      <c r="U188" s="11">
        <f>'OddsRatio_working_3-way'!S188-'OddsRatio_working_3-way'!R188^2/3</f>
        <v>-0.83141550632775796</v>
      </c>
      <c r="V188" s="11">
        <f>'OddsRatio_working_3-way'!S188*'OddsRatio_working_3-way'!R188/3-2*'OddsRatio_working_3-way'!R188^3/27-'OddsRatio_working_3-way'!T188</f>
        <v>0.28570979598892027</v>
      </c>
      <c r="W188" s="11">
        <f>'OddsRatio_working_3-way'!V188^2+4*'OddsRatio_working_3-way'!U188^3/27</f>
        <v>-3.5132337904282829E-3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0.14589664262283308</v>
      </c>
      <c r="Y188" s="11">
        <f>IF('OddsRatio_working_3-way'!W188&gt;=0,IF('OddsRatio_working_3-way'!V188+SQRT('OddsRatio_working_3-way'!W188)&gt;0,0,PI()),ACOS('OddsRatio_working_3-way'!V188/(2*'OddsRatio_working_3-way'!X188)))</f>
        <v>0.2045555001274808</v>
      </c>
      <c r="Z188" s="11">
        <f>'OddsRatio_working_3-way'!X188^(1/3)*COS('OddsRatio_working_3-way'!Y188/3)</f>
        <v>0.5252161656412434</v>
      </c>
      <c r="AA188" s="11">
        <f>'OddsRatio_working_3-way'!X188^(1/3)*COS(('OddsRatio_working_3-way'!Y188+2*PI())/3)</f>
        <v>-0.29367029609933049</v>
      </c>
      <c r="AB188" s="11">
        <f>'OddsRatio_working_3-way'!X188^(1/3)*COS(('OddsRatio_working_3-way'!Y188+4*PI())/3)</f>
        <v>-0.23154586954191322</v>
      </c>
      <c r="AC188" s="11">
        <f>'OddsRatio_working_3-way'!X188^(1/3)*SIN('OddsRatio_working_3-way'!Y188/3)</f>
        <v>3.5867554396176199E-2</v>
      </c>
      <c r="AD188" s="11">
        <f>'OddsRatio_working_3-way'!X188^(1/3)*SIN(('OddsRatio_working_3-way'!Y188+2*PI())/3)</f>
        <v>0.43691676472548435</v>
      </c>
      <c r="AE188" s="11">
        <f>'OddsRatio_working_3-way'!X188^(1/3)*SIN(('OddsRatio_working_3-way'!Y188+4*PI())/3)</f>
        <v>-0.47278431912166036</v>
      </c>
      <c r="AF188" s="11">
        <f>-'OddsRatio_working_3-way'!U188/(3*'OddsRatio_working_3-way'!X188^(1/3))*COS(('OddsRatio_working_3-way'!Y188)/3)</f>
        <v>0.52521616564124329</v>
      </c>
      <c r="AG188" s="11">
        <f>-'OddsRatio_working_3-way'!U188/(3*'OddsRatio_working_3-way'!X188^(1/3))*COS(('OddsRatio_working_3-way'!Y188+2*PI())/3)</f>
        <v>-0.29367029609933043</v>
      </c>
      <c r="AH188" s="11">
        <f>-'OddsRatio_working_3-way'!U188/(3*'OddsRatio_working_3-way'!X188^(1/3))*COS(('OddsRatio_working_3-way'!Y188+4*PI())/3)</f>
        <v>-0.2315458695419132</v>
      </c>
      <c r="AI188" s="11">
        <f>'OddsRatio_working_3-way'!U188/(3*'OddsRatio_working_3-way'!X188^(1/3))*SIN(('OddsRatio_working_3-way'!Y188)/3)</f>
        <v>-3.5867554396176192E-2</v>
      </c>
      <c r="AJ188" s="11">
        <f>'OddsRatio_working_3-way'!U188/(3*'OddsRatio_working_3-way'!X188^(1/3))*SIN(('OddsRatio_working_3-way'!Y188+2*PI())/3)</f>
        <v>-0.4369167647254843</v>
      </c>
      <c r="AK188" s="11">
        <f>'OddsRatio_working_3-way'!U188/(3*'OddsRatio_working_3-way'!X188^(1/3))*SIN(('OddsRatio_working_3-way'!Y188+4*PI())/3)</f>
        <v>0.4727843191216603</v>
      </c>
      <c r="AL188" s="11">
        <f>'OddsRatio_working_3-way'!Z188+'OddsRatio_working_3-way'!AF188</f>
        <v>1.0504323312824866</v>
      </c>
      <c r="AM188" s="11">
        <f>'OddsRatio_working_3-way'!AA188+'OddsRatio_working_3-way'!AG188</f>
        <v>-0.58734059219866097</v>
      </c>
      <c r="AN188" s="11">
        <f>'OddsRatio_working_3-way'!AB188+'OddsRatio_working_3-way'!AH188</f>
        <v>-0.46309173908382639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1.0504323312824866</v>
      </c>
      <c r="AS188" s="11">
        <f>IF(('OddsRatio_working_3-way'!X188=0),IF(Q188&gt;0,-Q188^(1/3),(-Q188)^(1/3)),'OddsRatio_working_3-way'!AM188-'OddsRatio_working_3-way'!R188/3)</f>
        <v>-0.58734059219866097</v>
      </c>
      <c r="AT188" s="11">
        <f>IF(('OddsRatio_working_3-way'!X188=0),IF(Q188&gt;0,-Q188^(1/3),(-Q188)^(1/3)),'OddsRatio_working_3-way'!AN188-'OddsRatio_working_3-way'!R188/3)</f>
        <v>-0.46309173908382639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2.37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3.04</v>
      </c>
      <c r="D189" s="9">
        <f t="shared" si="39"/>
        <v>0.40794924025047014</v>
      </c>
      <c r="E189" s="9">
        <f t="shared" si="40"/>
        <v>0.27569898444418417</v>
      </c>
      <c r="F189" s="9">
        <f t="shared" si="41"/>
        <v>0.31635177530534575</v>
      </c>
      <c r="G189" s="9">
        <f t="shared" si="42"/>
        <v>1.0593323791163387</v>
      </c>
      <c r="H189" s="9">
        <f t="shared" si="43"/>
        <v>2.4512853593893844</v>
      </c>
      <c r="I189" s="9">
        <f t="shared" si="44"/>
        <v>3.6271443002085197</v>
      </c>
      <c r="J189" s="9">
        <f t="shared" si="45"/>
        <v>3.161038053397331</v>
      </c>
      <c r="K189" s="11">
        <f t="shared" si="46"/>
        <v>0.42194092827004215</v>
      </c>
      <c r="L189" s="11">
        <f t="shared" si="47"/>
        <v>0.28735632183908044</v>
      </c>
      <c r="M189" s="11">
        <f t="shared" si="48"/>
        <v>0.32894736842105265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-0.27644022758773845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0.23491682428827779</v>
      </c>
      <c r="Q189" s="11">
        <f>2*'OddsRatio_working_3-way'!K189*'OddsRatio_working_3-way'!L189*'OddsRatio_working_3-way'!M189</f>
        <v>7.9768021829635924E-2</v>
      </c>
      <c r="R189" s="11">
        <f t="shared" si="49"/>
        <v>0</v>
      </c>
      <c r="S189" s="11">
        <f t="shared" si="50"/>
        <v>-0.8497924717332187</v>
      </c>
      <c r="T189" s="11">
        <f t="shared" si="51"/>
        <v>-0.2885543197735887</v>
      </c>
      <c r="U189" s="11">
        <f>'OddsRatio_working_3-way'!S189-'OddsRatio_working_3-way'!R189^2/3</f>
        <v>-0.8497924717332187</v>
      </c>
      <c r="V189" s="11">
        <f>'OddsRatio_working_3-way'!S189*'OddsRatio_working_3-way'!R189/3-2*'OddsRatio_working_3-way'!R189^3/27-'OddsRatio_working_3-way'!T189</f>
        <v>0.2885543197735887</v>
      </c>
      <c r="W189" s="11">
        <f>'OddsRatio_working_3-way'!V189^2+4*'OddsRatio_working_3-way'!U189^3/27</f>
        <v>-7.6512626579521292E-3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0.15076045413001266</v>
      </c>
      <c r="Y189" s="11">
        <f>IF('OddsRatio_working_3-way'!W189&gt;=0,IF('OddsRatio_working_3-way'!V189+SQRT('OddsRatio_working_3-way'!W189)&gt;0,0,PI()),ACOS('OddsRatio_working_3-way'!V189/(2*'OddsRatio_working_3-way'!X189)))</f>
        <v>0.2943323027378375</v>
      </c>
      <c r="Z189" s="11">
        <f>'OddsRatio_working_3-way'!X189^(1/3)*COS('OddsRatio_working_3-way'!Y189/3)</f>
        <v>0.52966618955816946</v>
      </c>
      <c r="AA189" s="11">
        <f>'OddsRatio_working_3-way'!X189^(1/3)*COS(('OddsRatio_working_3-way'!Y189+2*PI())/3)</f>
        <v>-0.30998188947508615</v>
      </c>
      <c r="AB189" s="11">
        <f>'OddsRatio_working_3-way'!X189^(1/3)*COS(('OddsRatio_working_3-way'!Y189+4*PI())/3)</f>
        <v>-0.2196843000830834</v>
      </c>
      <c r="AC189" s="11">
        <f>'OddsRatio_working_3-way'!X189^(1/3)*SIN('OddsRatio_working_3-way'!Y189/3)</f>
        <v>5.2133337542647137E-2</v>
      </c>
      <c r="AD189" s="11">
        <f>'OddsRatio_working_3-way'!X189^(1/3)*SIN(('OddsRatio_working_3-way'!Y189+2*PI())/3)</f>
        <v>0.43263770691175513</v>
      </c>
      <c r="AE189" s="11">
        <f>'OddsRatio_working_3-way'!X189^(1/3)*SIN(('OddsRatio_working_3-way'!Y189+4*PI())/3)</f>
        <v>-0.48477104445440222</v>
      </c>
      <c r="AF189" s="11">
        <f>-'OddsRatio_working_3-way'!U189/(3*'OddsRatio_working_3-way'!X189^(1/3))*COS(('OddsRatio_working_3-way'!Y189)/3)</f>
        <v>0.52966618955816935</v>
      </c>
      <c r="AG189" s="11">
        <f>-'OddsRatio_working_3-way'!U189/(3*'OddsRatio_working_3-way'!X189^(1/3))*COS(('OddsRatio_working_3-way'!Y189+2*PI())/3)</f>
        <v>-0.30998188947508609</v>
      </c>
      <c r="AH189" s="11">
        <f>-'OddsRatio_working_3-way'!U189/(3*'OddsRatio_working_3-way'!X189^(1/3))*COS(('OddsRatio_working_3-way'!Y189+4*PI())/3)</f>
        <v>-0.21968430008308334</v>
      </c>
      <c r="AI189" s="11">
        <f>'OddsRatio_working_3-way'!U189/(3*'OddsRatio_working_3-way'!X189^(1/3))*SIN(('OddsRatio_working_3-way'!Y189)/3)</f>
        <v>-5.2133337542647123E-2</v>
      </c>
      <c r="AJ189" s="11">
        <f>'OddsRatio_working_3-way'!U189/(3*'OddsRatio_working_3-way'!X189^(1/3))*SIN(('OddsRatio_working_3-way'!Y189+2*PI())/3)</f>
        <v>-0.43263770691175507</v>
      </c>
      <c r="AK189" s="11">
        <f>'OddsRatio_working_3-way'!U189/(3*'OddsRatio_working_3-way'!X189^(1/3))*SIN(('OddsRatio_working_3-way'!Y189+4*PI())/3)</f>
        <v>0.48477104445440211</v>
      </c>
      <c r="AL189" s="11">
        <f>'OddsRatio_working_3-way'!Z189+'OddsRatio_working_3-way'!AF189</f>
        <v>1.0593323791163387</v>
      </c>
      <c r="AM189" s="11">
        <f>'OddsRatio_working_3-way'!AA189+'OddsRatio_working_3-way'!AG189</f>
        <v>-0.61996377895017218</v>
      </c>
      <c r="AN189" s="11">
        <f>'OddsRatio_working_3-way'!AB189+'OddsRatio_working_3-way'!AH189</f>
        <v>-0.43936860016616675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1.0593323791163387</v>
      </c>
      <c r="AS189" s="11">
        <f>IF(('OddsRatio_working_3-way'!X189=0),IF(Q189&gt;0,-Q189^(1/3),(-Q189)^(1/3)),'OddsRatio_working_3-way'!AM189-'OddsRatio_working_3-way'!R189/3)</f>
        <v>-0.61996377895017218</v>
      </c>
      <c r="AT189" s="11">
        <f>IF(('OddsRatio_working_3-way'!X189=0),IF(Q189&gt;0,-Q189^(1/3),(-Q189)^(1/3)),'OddsRatio_working_3-way'!AN189-'OddsRatio_working_3-way'!R189/3)</f>
        <v>-0.43936860016616675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2.31</v>
      </c>
      <c r="B190" s="4">
        <f>IF('True_Odds_Calculator_3-way'!B191="","",'True_Odds_Calculator_3-way'!B191)</f>
        <v>3.33</v>
      </c>
      <c r="C190" s="4">
        <f>IF('True_Odds_Calculator_3-way'!C191="","",'True_Odds_Calculator_3-way'!C191)</f>
        <v>3.46</v>
      </c>
      <c r="D190" s="9">
        <f t="shared" si="39"/>
        <v>0.42462574759955446</v>
      </c>
      <c r="E190" s="9">
        <f t="shared" si="40"/>
        <v>0.29324955708817985</v>
      </c>
      <c r="F190" s="9">
        <f t="shared" si="41"/>
        <v>0.28212469531226581</v>
      </c>
      <c r="G190" s="9">
        <f t="shared" si="42"/>
        <v>1.0343625864615058</v>
      </c>
      <c r="H190" s="9">
        <f t="shared" si="43"/>
        <v>2.3550149882645721</v>
      </c>
      <c r="I190" s="9">
        <f t="shared" si="44"/>
        <v>3.4100648264553084</v>
      </c>
      <c r="J190" s="9">
        <f t="shared" si="45"/>
        <v>3.5445319626953036</v>
      </c>
      <c r="K190" s="11">
        <f t="shared" si="46"/>
        <v>0.4329004329004329</v>
      </c>
      <c r="L190" s="11">
        <f t="shared" si="47"/>
        <v>0.3003003003003003</v>
      </c>
      <c r="M190" s="11">
        <f t="shared" si="48"/>
        <v>0.28901734104046245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-0.28211749020997567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0.2291909806360673</v>
      </c>
      <c r="Q190" s="11">
        <f>2*'OddsRatio_working_3-way'!K190*'OddsRatio_working_3-way'!L190*'OddsRatio_working_3-way'!M190</f>
        <v>7.5144583815104055E-2</v>
      </c>
      <c r="R190" s="11">
        <f t="shared" si="49"/>
        <v>0</v>
      </c>
      <c r="S190" s="11">
        <f t="shared" si="50"/>
        <v>-0.81239550396355786</v>
      </c>
      <c r="T190" s="11">
        <f t="shared" si="51"/>
        <v>-0.26635918162739614</v>
      </c>
      <c r="U190" s="11">
        <f>'OddsRatio_working_3-way'!S190-'OddsRatio_working_3-way'!R190^2/3</f>
        <v>-0.81239550396355786</v>
      </c>
      <c r="V190" s="11">
        <f>'OddsRatio_working_3-way'!S190*'OddsRatio_working_3-way'!R190/3-2*'OddsRatio_working_3-way'!R190^3/27-'OddsRatio_working_3-way'!T190</f>
        <v>0.26635918162739614</v>
      </c>
      <c r="W190" s="11">
        <f>'OddsRatio_working_3-way'!V190^2+4*'OddsRatio_working_3-way'!U190^3/27</f>
        <v>-8.4853831931951534E-3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0.14091894552402398</v>
      </c>
      <c r="Y190" s="11">
        <f>IF('OddsRatio_working_3-way'!W190&gt;=0,IF('OddsRatio_working_3-way'!V190+SQRT('OddsRatio_working_3-way'!W190)&gt;0,0,PI()),ACOS('OddsRatio_working_3-way'!V190/(2*'OddsRatio_working_3-way'!X190)))</f>
        <v>0.33295891385238696</v>
      </c>
      <c r="Z190" s="11">
        <f>'OddsRatio_working_3-way'!X190^(1/3)*COS('OddsRatio_working_3-way'!Y190/3)</f>
        <v>0.5171812932307529</v>
      </c>
      <c r="AA190" s="11">
        <f>'OddsRatio_working_3-way'!X190^(1/3)*COS(('OddsRatio_working_3-way'!Y190+2*PI())/3)</f>
        <v>-0.30850565878620473</v>
      </c>
      <c r="AB190" s="11">
        <f>'OddsRatio_working_3-way'!X190^(1/3)*COS(('OddsRatio_working_3-way'!Y190+4*PI())/3)</f>
        <v>-0.20867563444454834</v>
      </c>
      <c r="AC190" s="11">
        <f>'OddsRatio_working_3-way'!X190^(1/3)*SIN('OddsRatio_working_3-way'!Y190/3)</f>
        <v>5.7636891426862354E-2</v>
      </c>
      <c r="AD190" s="11">
        <f>'OddsRatio_working_3-way'!X190^(1/3)*SIN(('OddsRatio_working_3-way'!Y190+2*PI())/3)</f>
        <v>0.41907369258648985</v>
      </c>
      <c r="AE190" s="11">
        <f>'OddsRatio_working_3-way'!X190^(1/3)*SIN(('OddsRatio_working_3-way'!Y190+4*PI())/3)</f>
        <v>-0.47671058401335203</v>
      </c>
      <c r="AF190" s="11">
        <f>-'OddsRatio_working_3-way'!U190/(3*'OddsRatio_working_3-way'!X190^(1/3))*COS(('OddsRatio_working_3-way'!Y190)/3)</f>
        <v>0.5171812932307529</v>
      </c>
      <c r="AG190" s="11">
        <f>-'OddsRatio_working_3-way'!U190/(3*'OddsRatio_working_3-way'!X190^(1/3))*COS(('OddsRatio_working_3-way'!Y190+2*PI())/3)</f>
        <v>-0.30850565878620473</v>
      </c>
      <c r="AH190" s="11">
        <f>-'OddsRatio_working_3-way'!U190/(3*'OddsRatio_working_3-way'!X190^(1/3))*COS(('OddsRatio_working_3-way'!Y190+4*PI())/3)</f>
        <v>-0.20867563444454834</v>
      </c>
      <c r="AI190" s="11">
        <f>'OddsRatio_working_3-way'!U190/(3*'OddsRatio_working_3-way'!X190^(1/3))*SIN(('OddsRatio_working_3-way'!Y190)/3)</f>
        <v>-5.7636891426862354E-2</v>
      </c>
      <c r="AJ190" s="11">
        <f>'OddsRatio_working_3-way'!U190/(3*'OddsRatio_working_3-way'!X190^(1/3))*SIN(('OddsRatio_working_3-way'!Y190+2*PI())/3)</f>
        <v>-0.41907369258648985</v>
      </c>
      <c r="AK190" s="11">
        <f>'OddsRatio_working_3-way'!U190/(3*'OddsRatio_working_3-way'!X190^(1/3))*SIN(('OddsRatio_working_3-way'!Y190+4*PI())/3)</f>
        <v>0.47671058401335203</v>
      </c>
      <c r="AL190" s="11">
        <f>'OddsRatio_working_3-way'!Z190+'OddsRatio_working_3-way'!AF190</f>
        <v>1.0343625864615058</v>
      </c>
      <c r="AM190" s="11">
        <f>'OddsRatio_working_3-way'!AA190+'OddsRatio_working_3-way'!AG190</f>
        <v>-0.61701131757240946</v>
      </c>
      <c r="AN190" s="11">
        <f>'OddsRatio_working_3-way'!AB190+'OddsRatio_working_3-way'!AH190</f>
        <v>-0.41735126888909668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1.0343625864615058</v>
      </c>
      <c r="AS190" s="11">
        <f>IF(('OddsRatio_working_3-way'!X190=0),IF(Q190&gt;0,-Q190^(1/3),(-Q190)^(1/3)),'OddsRatio_working_3-way'!AM190-'OddsRatio_working_3-way'!R190/3)</f>
        <v>-0.61701131757240946</v>
      </c>
      <c r="AT190" s="11">
        <f>IF(('OddsRatio_working_3-way'!X190=0),IF(Q190&gt;0,-Q190^(1/3),(-Q190)^(1/3)),'OddsRatio_working_3-way'!AN190-'OddsRatio_working_3-way'!R190/3)</f>
        <v>-0.41735126888909668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3.68</v>
      </c>
      <c r="D191" s="9">
        <f t="shared" si="39"/>
        <v>0.48341607463586095</v>
      </c>
      <c r="E191" s="9">
        <f t="shared" si="40"/>
        <v>0.25206617255056024</v>
      </c>
      <c r="F191" s="9">
        <f t="shared" si="41"/>
        <v>0.26451775281357881</v>
      </c>
      <c r="G191" s="9">
        <f t="shared" si="42"/>
        <v>1.0374867902219815</v>
      </c>
      <c r="H191" s="9">
        <f t="shared" si="43"/>
        <v>2.0686113939286406</v>
      </c>
      <c r="I191" s="9">
        <f t="shared" si="44"/>
        <v>3.9672122200348672</v>
      </c>
      <c r="J191" s="9">
        <f t="shared" si="45"/>
        <v>3.7804645977949112</v>
      </c>
      <c r="K191" s="11">
        <f t="shared" si="46"/>
        <v>0.49261083743842371</v>
      </c>
      <c r="L191" s="11">
        <f t="shared" si="47"/>
        <v>0.2590673575129534</v>
      </c>
      <c r="M191" s="11">
        <f t="shared" si="48"/>
        <v>0.27173913043478259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-0.27378326010939757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0.22784222248609226</v>
      </c>
      <c r="Q191" s="11">
        <f>2*'OddsRatio_working_3-way'!K191*'OddsRatio_working_3-way'!L191*'OddsRatio_working_3-way'!M191</f>
        <v>6.9358363009464935E-2</v>
      </c>
      <c r="R191" s="11">
        <f t="shared" si="49"/>
        <v>0</v>
      </c>
      <c r="S191" s="11">
        <f t="shared" si="50"/>
        <v>-0.83219924547268409</v>
      </c>
      <c r="T191" s="11">
        <f t="shared" si="51"/>
        <v>-0.25333310364465272</v>
      </c>
      <c r="U191" s="11">
        <f>'OddsRatio_working_3-way'!S191-'OddsRatio_working_3-way'!R191^2/3</f>
        <v>-0.83219924547268409</v>
      </c>
      <c r="V191" s="11">
        <f>'OddsRatio_working_3-way'!S191*'OddsRatio_working_3-way'!R191/3-2*'OddsRatio_working_3-way'!R191^3/27-'OddsRatio_working_3-way'!T191</f>
        <v>0.25333310364465272</v>
      </c>
      <c r="W191" s="11">
        <f>'OddsRatio_working_3-way'!V191^2+4*'OddsRatio_working_3-way'!U191^3/27</f>
        <v>-2.1206669648176607E-2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0.14610298683669079</v>
      </c>
      <c r="Y191" s="11">
        <f>IF('OddsRatio_working_3-way'!W191&gt;=0,IF('OddsRatio_working_3-way'!V191+SQRT('OddsRatio_working_3-way'!W191)&gt;0,0,PI()),ACOS('OddsRatio_working_3-way'!V191/(2*'OddsRatio_working_3-way'!X191)))</f>
        <v>0.52171135209016972</v>
      </c>
      <c r="Z191" s="11">
        <f>'OddsRatio_working_3-way'!X191^(1/3)*COS('OddsRatio_working_3-way'!Y191/3)</f>
        <v>0.51874339511099066</v>
      </c>
      <c r="AA191" s="11">
        <f>'OddsRatio_working_3-way'!X191^(1/3)*COS(('OddsRatio_working_3-way'!Y191+2*PI())/3)</f>
        <v>-0.33829431085303485</v>
      </c>
      <c r="AB191" s="11">
        <f>'OddsRatio_working_3-way'!X191^(1/3)*COS(('OddsRatio_working_3-way'!Y191+4*PI())/3)</f>
        <v>-0.18044908425795592</v>
      </c>
      <c r="AC191" s="11">
        <f>'OddsRatio_working_3-way'!X191^(1/3)*SIN('OddsRatio_working_3-way'!Y191/3)</f>
        <v>9.1131984064966254E-2</v>
      </c>
      <c r="AD191" s="11">
        <f>'OddsRatio_working_3-way'!X191^(1/3)*SIN(('OddsRatio_working_3-way'!Y191+2*PI())/3)</f>
        <v>0.4036789661790231</v>
      </c>
      <c r="AE191" s="11">
        <f>'OddsRatio_working_3-way'!X191^(1/3)*SIN(('OddsRatio_working_3-way'!Y191+4*PI())/3)</f>
        <v>-0.49481095024398941</v>
      </c>
      <c r="AF191" s="11">
        <f>-'OddsRatio_working_3-way'!U191/(3*'OddsRatio_working_3-way'!X191^(1/3))*COS(('OddsRatio_working_3-way'!Y191)/3)</f>
        <v>0.51874339511099077</v>
      </c>
      <c r="AG191" s="11">
        <f>-'OddsRatio_working_3-way'!U191/(3*'OddsRatio_working_3-way'!X191^(1/3))*COS(('OddsRatio_working_3-way'!Y191+2*PI())/3)</f>
        <v>-0.33829431085303496</v>
      </c>
      <c r="AH191" s="11">
        <f>-'OddsRatio_working_3-way'!U191/(3*'OddsRatio_working_3-way'!X191^(1/3))*COS(('OddsRatio_working_3-way'!Y191+4*PI())/3)</f>
        <v>-0.18044908425795594</v>
      </c>
      <c r="AI191" s="11">
        <f>'OddsRatio_working_3-way'!U191/(3*'OddsRatio_working_3-way'!X191^(1/3))*SIN(('OddsRatio_working_3-way'!Y191)/3)</f>
        <v>-9.1131984064966268E-2</v>
      </c>
      <c r="AJ191" s="11">
        <f>'OddsRatio_working_3-way'!U191/(3*'OddsRatio_working_3-way'!X191^(1/3))*SIN(('OddsRatio_working_3-way'!Y191+2*PI())/3)</f>
        <v>-0.40367896617902316</v>
      </c>
      <c r="AK191" s="11">
        <f>'OddsRatio_working_3-way'!U191/(3*'OddsRatio_working_3-way'!X191^(1/3))*SIN(('OddsRatio_working_3-way'!Y191+4*PI())/3)</f>
        <v>0.49481095024398952</v>
      </c>
      <c r="AL191" s="11">
        <f>'OddsRatio_working_3-way'!Z191+'OddsRatio_working_3-way'!AF191</f>
        <v>1.0374867902219815</v>
      </c>
      <c r="AM191" s="11">
        <f>'OddsRatio_working_3-way'!AA191+'OddsRatio_working_3-way'!AG191</f>
        <v>-0.67658862170606981</v>
      </c>
      <c r="AN191" s="11">
        <f>'OddsRatio_working_3-way'!AB191+'OddsRatio_working_3-way'!AH191</f>
        <v>-0.36089816851591183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1.0374867902219815</v>
      </c>
      <c r="AS191" s="11">
        <f>IF(('OddsRatio_working_3-way'!X191=0),IF(Q191&gt;0,-Q191^(1/3),(-Q191)^(1/3)),'OddsRatio_working_3-way'!AM191-'OddsRatio_working_3-way'!R191/3)</f>
        <v>-0.67658862170606981</v>
      </c>
      <c r="AT191" s="11">
        <f>IF(('OddsRatio_working_3-way'!X191=0),IF(Q191&gt;0,-Q191^(1/3),(-Q191)^(1/3)),'OddsRatio_working_3-way'!AN191-'OddsRatio_working_3-way'!R191/3)</f>
        <v>-0.36089816851591183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1.93</v>
      </c>
      <c r="B192" s="4">
        <f>IF('True_Odds_Calculator_3-way'!B193="","",'True_Odds_Calculator_3-way'!B193)</f>
        <v>3.79</v>
      </c>
      <c r="C192" s="4">
        <f>IF('True_Odds_Calculator_3-way'!C193="","",'True_Odds_Calculator_3-way'!C193)</f>
        <v>4.12</v>
      </c>
      <c r="D192" s="9">
        <f t="shared" si="39"/>
        <v>0.50824643535500813</v>
      </c>
      <c r="E192" s="9">
        <f t="shared" si="40"/>
        <v>0.25623625337658357</v>
      </c>
      <c r="F192" s="9">
        <f t="shared" si="41"/>
        <v>0.23551731126840816</v>
      </c>
      <c r="G192" s="9">
        <f t="shared" si="42"/>
        <v>1.0403757646474734</v>
      </c>
      <c r="H192" s="9">
        <f t="shared" si="43"/>
        <v>1.9675494611221502</v>
      </c>
      <c r="I192" s="9">
        <f t="shared" si="44"/>
        <v>3.9026483833664503</v>
      </c>
      <c r="J192" s="9">
        <f t="shared" si="45"/>
        <v>4.2459723857001164</v>
      </c>
      <c r="K192" s="11">
        <f t="shared" si="46"/>
        <v>0.5181347150259068</v>
      </c>
      <c r="L192" s="11">
        <f t="shared" si="47"/>
        <v>0.26385224274406333</v>
      </c>
      <c r="M192" s="11">
        <f t="shared" si="48"/>
        <v>0.24271844660194175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-0.26862597872803273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0.22696681678774</v>
      </c>
      <c r="Q192" s="11">
        <f>2*'OddsRatio_working_3-way'!K192*'OddsRatio_working_3-way'!L192*'OddsRatio_working_3-way'!M192</f>
        <v>6.6364566312204679E-2</v>
      </c>
      <c r="R192" s="11">
        <f t="shared" si="49"/>
        <v>0</v>
      </c>
      <c r="S192" s="11">
        <f t="shared" si="50"/>
        <v>-0.84491759829949253</v>
      </c>
      <c r="T192" s="11">
        <f t="shared" si="51"/>
        <v>-0.24705192932733702</v>
      </c>
      <c r="U192" s="11">
        <f>'OddsRatio_working_3-way'!S192-'OddsRatio_working_3-way'!R192^2/3</f>
        <v>-0.84491759829949253</v>
      </c>
      <c r="V192" s="11">
        <f>'OddsRatio_working_3-way'!S192*'OddsRatio_working_3-way'!R192/3-2*'OddsRatio_working_3-way'!R192^3/27-'OddsRatio_working_3-way'!T192</f>
        <v>0.24705192932733702</v>
      </c>
      <c r="W192" s="11">
        <f>'OddsRatio_working_3-way'!V192^2+4*'OddsRatio_working_3-way'!U192^3/27</f>
        <v>-2.832454889557795E-2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0.14946504999492147</v>
      </c>
      <c r="Y192" s="11">
        <f>IF('OddsRatio_working_3-way'!W192&gt;=0,IF('OddsRatio_working_3-way'!V192+SQRT('OddsRatio_working_3-way'!W192)&gt;0,0,PI()),ACOS('OddsRatio_working_3-way'!V192/(2*'OddsRatio_working_3-way'!X192)))</f>
        <v>0.59801670954291564</v>
      </c>
      <c r="Z192" s="11">
        <f>'OddsRatio_working_3-way'!X192^(1/3)*COS('OddsRatio_working_3-way'!Y192/3)</f>
        <v>0.52018788232373658</v>
      </c>
      <c r="AA192" s="11">
        <f>'OddsRatio_working_3-way'!X192^(1/3)*COS(('OddsRatio_working_3-way'!Y192+2*PI())/3)</f>
        <v>-0.35110396746409972</v>
      </c>
      <c r="AB192" s="11">
        <f>'OddsRatio_working_3-way'!X192^(1/3)*COS(('OddsRatio_working_3-way'!Y192+4*PI())/3)</f>
        <v>-0.16908391485963659</v>
      </c>
      <c r="AC192" s="11">
        <f>'OddsRatio_working_3-way'!X192^(1/3)*SIN('OddsRatio_working_3-way'!Y192/3)</f>
        <v>0.1050893263690966</v>
      </c>
      <c r="AD192" s="11">
        <f>'OddsRatio_working_3-way'!X192^(1/3)*SIN(('OddsRatio_working_3-way'!Y192+2*PI())/3)</f>
        <v>0.39795125764863781</v>
      </c>
      <c r="AE192" s="11">
        <f>'OddsRatio_working_3-way'!X192^(1/3)*SIN(('OddsRatio_working_3-way'!Y192+4*PI())/3)</f>
        <v>-0.50304058401773444</v>
      </c>
      <c r="AF192" s="11">
        <f>-'OddsRatio_working_3-way'!U192/(3*'OddsRatio_working_3-way'!X192^(1/3))*COS(('OddsRatio_working_3-way'!Y192)/3)</f>
        <v>0.52018788232373669</v>
      </c>
      <c r="AG192" s="11">
        <f>-'OddsRatio_working_3-way'!U192/(3*'OddsRatio_working_3-way'!X192^(1/3))*COS(('OddsRatio_working_3-way'!Y192+2*PI())/3)</f>
        <v>-0.35110396746409978</v>
      </c>
      <c r="AH192" s="11">
        <f>-'OddsRatio_working_3-way'!U192/(3*'OddsRatio_working_3-way'!X192^(1/3))*COS(('OddsRatio_working_3-way'!Y192+4*PI())/3)</f>
        <v>-0.16908391485963661</v>
      </c>
      <c r="AI192" s="11">
        <f>'OddsRatio_working_3-way'!U192/(3*'OddsRatio_working_3-way'!X192^(1/3))*SIN(('OddsRatio_working_3-way'!Y192)/3)</f>
        <v>-0.10508932636909661</v>
      </c>
      <c r="AJ192" s="11">
        <f>'OddsRatio_working_3-way'!U192/(3*'OddsRatio_working_3-way'!X192^(1/3))*SIN(('OddsRatio_working_3-way'!Y192+2*PI())/3)</f>
        <v>-0.39795125764863792</v>
      </c>
      <c r="AK192" s="11">
        <f>'OddsRatio_working_3-way'!U192/(3*'OddsRatio_working_3-way'!X192^(1/3))*SIN(('OddsRatio_working_3-way'!Y192+4*PI())/3)</f>
        <v>0.50304058401773455</v>
      </c>
      <c r="AL192" s="11">
        <f>'OddsRatio_working_3-way'!Z192+'OddsRatio_working_3-way'!AF192</f>
        <v>1.0403757646474734</v>
      </c>
      <c r="AM192" s="11">
        <f>'OddsRatio_working_3-way'!AA192+'OddsRatio_working_3-way'!AG192</f>
        <v>-0.70220793492819955</v>
      </c>
      <c r="AN192" s="11">
        <f>'OddsRatio_working_3-way'!AB192+'OddsRatio_working_3-way'!AH192</f>
        <v>-0.33816782971927317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1.0403757646474734</v>
      </c>
      <c r="AS192" s="11">
        <f>IF(('OddsRatio_working_3-way'!X192=0),IF(Q192&gt;0,-Q192^(1/3),(-Q192)^(1/3)),'OddsRatio_working_3-way'!AM192-'OddsRatio_working_3-way'!R192/3)</f>
        <v>-0.70220793492819955</v>
      </c>
      <c r="AT192" s="11">
        <f>IF(('OddsRatio_working_3-way'!X192=0),IF(Q192&gt;0,-Q192^(1/3),(-Q192)^(1/3)),'OddsRatio_working_3-way'!AN192-'OddsRatio_working_3-way'!R192/3)</f>
        <v>-0.33816782971927317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2.7</v>
      </c>
      <c r="B193" s="4">
        <f>IF('True_Odds_Calculator_3-way'!B194="","",'True_Odds_Calculator_3-way'!B194)</f>
        <v>3.54</v>
      </c>
      <c r="C193" s="4">
        <f>IF('True_Odds_Calculator_3-way'!C194="","",'True_Odds_Calculator_3-way'!C194)</f>
        <v>2.71</v>
      </c>
      <c r="D193" s="9">
        <f t="shared" si="39"/>
        <v>0.36274066285206497</v>
      </c>
      <c r="E193" s="9">
        <f t="shared" si="40"/>
        <v>0.27587336010870878</v>
      </c>
      <c r="F193" s="9">
        <f t="shared" si="41"/>
        <v>0.36138597703922626</v>
      </c>
      <c r="G193" s="9">
        <f t="shared" si="42"/>
        <v>1.0334061548796072</v>
      </c>
      <c r="H193" s="9">
        <f t="shared" si="43"/>
        <v>2.7567904632953319</v>
      </c>
      <c r="I193" s="9">
        <f t="shared" si="44"/>
        <v>3.6248516333942025</v>
      </c>
      <c r="J193" s="9">
        <f t="shared" si="45"/>
        <v>2.7671245248441281</v>
      </c>
      <c r="K193" s="11">
        <f t="shared" si="46"/>
        <v>0.37037037037037035</v>
      </c>
      <c r="L193" s="11">
        <f t="shared" si="47"/>
        <v>0.2824858757062147</v>
      </c>
      <c r="M193" s="11">
        <f t="shared" si="48"/>
        <v>0.36900369003690037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-0.28506403708104877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0.22971039503238719</v>
      </c>
      <c r="Q193" s="11">
        <f>2*'OddsRatio_working_3-way'!K193*'OddsRatio_working_3-way'!L193*'OddsRatio_working_3-way'!M193</f>
        <v>7.7213578162146967E-2</v>
      </c>
      <c r="R193" s="11">
        <f t="shared" si="49"/>
        <v>0</v>
      </c>
      <c r="S193" s="11">
        <f t="shared" si="50"/>
        <v>-0.80582032509094248</v>
      </c>
      <c r="T193" s="11">
        <f t="shared" si="51"/>
        <v>-0.27086397482048491</v>
      </c>
      <c r="U193" s="11">
        <f>'OddsRatio_working_3-way'!S193-'OddsRatio_working_3-way'!R193^2/3</f>
        <v>-0.80582032509094248</v>
      </c>
      <c r="V193" s="11">
        <f>'OddsRatio_working_3-way'!S193*'OddsRatio_working_3-way'!R193/3-2*'OddsRatio_working_3-way'!R193^3/27-'OddsRatio_working_3-way'!T193</f>
        <v>0.27086397482048491</v>
      </c>
      <c r="W193" s="11">
        <f>'OddsRatio_working_3-way'!V193^2+4*'OddsRatio_working_3-way'!U193^3/27</f>
        <v>-4.1521922091897062E-3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0.13921160607573457</v>
      </c>
      <c r="Y193" s="11">
        <f>IF('OddsRatio_working_3-way'!W193&gt;=0,IF('OddsRatio_working_3-way'!V193+SQRT('OddsRatio_working_3-way'!W193)&gt;0,0,PI()),ACOS('OddsRatio_working_3-way'!V193/(2*'OddsRatio_working_3-way'!X193)))</f>
        <v>0.23355479802431423</v>
      </c>
      <c r="Z193" s="11">
        <f>'OddsRatio_working_3-way'!X193^(1/3)*COS('OddsRatio_working_3-way'!Y193/3)</f>
        <v>0.51670307743980359</v>
      </c>
      <c r="AA193" s="11">
        <f>'OddsRatio_working_3-way'!X193^(1/3)*COS(('OddsRatio_working_3-way'!Y193+2*PI())/3)</f>
        <v>-0.29325896767009657</v>
      </c>
      <c r="AB193" s="11">
        <f>'OddsRatio_working_3-way'!X193^(1/3)*COS(('OddsRatio_working_3-way'!Y193+4*PI())/3)</f>
        <v>-0.22344410976970691</v>
      </c>
      <c r="AC193" s="11">
        <f>'OddsRatio_working_3-way'!X193^(1/3)*SIN('OddsRatio_working_3-way'!Y193/3)</f>
        <v>4.0307627002225462E-2</v>
      </c>
      <c r="AD193" s="11">
        <f>'OddsRatio_working_3-way'!X193^(1/3)*SIN(('OddsRatio_working_3-way'!Y193+2*PI())/3)</f>
        <v>0.42732417777535531</v>
      </c>
      <c r="AE193" s="11">
        <f>'OddsRatio_working_3-way'!X193^(1/3)*SIN(('OddsRatio_working_3-way'!Y193+4*PI())/3)</f>
        <v>-0.46763180477758076</v>
      </c>
      <c r="AF193" s="11">
        <f>-'OddsRatio_working_3-way'!U193/(3*'OddsRatio_working_3-way'!X193^(1/3))*COS(('OddsRatio_working_3-way'!Y193)/3)</f>
        <v>0.51670307743980359</v>
      </c>
      <c r="AG193" s="11">
        <f>-'OddsRatio_working_3-way'!U193/(3*'OddsRatio_working_3-way'!X193^(1/3))*COS(('OddsRatio_working_3-way'!Y193+2*PI())/3)</f>
        <v>-0.29325896767009657</v>
      </c>
      <c r="AH193" s="11">
        <f>-'OddsRatio_working_3-way'!U193/(3*'OddsRatio_working_3-way'!X193^(1/3))*COS(('OddsRatio_working_3-way'!Y193+4*PI())/3)</f>
        <v>-0.22344410976970691</v>
      </c>
      <c r="AI193" s="11">
        <f>'OddsRatio_working_3-way'!U193/(3*'OddsRatio_working_3-way'!X193^(1/3))*SIN(('OddsRatio_working_3-way'!Y193)/3)</f>
        <v>-4.0307627002225462E-2</v>
      </c>
      <c r="AJ193" s="11">
        <f>'OddsRatio_working_3-way'!U193/(3*'OddsRatio_working_3-way'!X193^(1/3))*SIN(('OddsRatio_working_3-way'!Y193+2*PI())/3)</f>
        <v>-0.42732417777535531</v>
      </c>
      <c r="AK193" s="11">
        <f>'OddsRatio_working_3-way'!U193/(3*'OddsRatio_working_3-way'!X193^(1/3))*SIN(('OddsRatio_working_3-way'!Y193+4*PI())/3)</f>
        <v>0.46763180477758076</v>
      </c>
      <c r="AL193" s="11">
        <f>'OddsRatio_working_3-way'!Z193+'OddsRatio_working_3-way'!AF193</f>
        <v>1.0334061548796072</v>
      </c>
      <c r="AM193" s="11">
        <f>'OddsRatio_working_3-way'!AA193+'OddsRatio_working_3-way'!AG193</f>
        <v>-0.58651793534019314</v>
      </c>
      <c r="AN193" s="11">
        <f>'OddsRatio_working_3-way'!AB193+'OddsRatio_working_3-way'!AH193</f>
        <v>-0.44688821953941382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1.0334061548796072</v>
      </c>
      <c r="AS193" s="11">
        <f>IF(('OddsRatio_working_3-way'!X193=0),IF(Q193&gt;0,-Q193^(1/3),(-Q193)^(1/3)),'OddsRatio_working_3-way'!AM193-'OddsRatio_working_3-way'!R193/3)</f>
        <v>-0.58651793534019314</v>
      </c>
      <c r="AT193" s="11">
        <f>IF(('OddsRatio_working_3-way'!X193=0),IF(Q193&gt;0,-Q193^(1/3),(-Q193)^(1/3)),'OddsRatio_working_3-way'!AN193-'OddsRatio_working_3-way'!R193/3)</f>
        <v>-0.44688821953941382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</v>
      </c>
      <c r="B194" s="4">
        <f>IF('True_Odds_Calculator_3-way'!B195="","",'True_Odds_Calculator_3-way'!B195)</f>
        <v>4.25</v>
      </c>
      <c r="C194" s="4">
        <f>IF('True_Odds_Calculator_3-way'!C195="","",'True_Odds_Calculator_3-way'!C195)</f>
        <v>6.06</v>
      </c>
      <c r="D194" s="9">
        <f t="shared" si="39"/>
        <v>0.61413565696613304</v>
      </c>
      <c r="E194" s="9">
        <f t="shared" si="40"/>
        <v>0.2271015066352671</v>
      </c>
      <c r="F194" s="9">
        <f t="shared" si="41"/>
        <v>0.15876283639859981</v>
      </c>
      <c r="G194" s="9">
        <f t="shared" si="42"/>
        <v>1.0471745632988751</v>
      </c>
      <c r="H194" s="9">
        <f t="shared" si="43"/>
        <v>1.6283047379793252</v>
      </c>
      <c r="I194" s="9">
        <f t="shared" si="44"/>
        <v>4.403317330721344</v>
      </c>
      <c r="J194" s="9">
        <f t="shared" si="45"/>
        <v>6.2987032902923081</v>
      </c>
      <c r="K194" s="11">
        <f t="shared" si="46"/>
        <v>0.625</v>
      </c>
      <c r="L194" s="11">
        <f t="shared" si="47"/>
        <v>0.23529411764705882</v>
      </c>
      <c r="M194" s="11">
        <f t="shared" si="48"/>
        <v>0.16501650165016502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-0.23944379732090859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0.2162201514269074</v>
      </c>
      <c r="Q194" s="11">
        <f>2*'OddsRatio_working_3-way'!K194*'OddsRatio_working_3-way'!L194*'OddsRatio_working_3-way'!M194</f>
        <v>4.8534265191225008E-2</v>
      </c>
      <c r="R194" s="11">
        <f t="shared" si="49"/>
        <v>0</v>
      </c>
      <c r="S194" s="11">
        <f t="shared" si="50"/>
        <v>-0.9030100334448159</v>
      </c>
      <c r="T194" s="11">
        <f t="shared" si="51"/>
        <v>-0.20269585486976791</v>
      </c>
      <c r="U194" s="11">
        <f>'OddsRatio_working_3-way'!S194-'OddsRatio_working_3-way'!R194^2/3</f>
        <v>-0.9030100334448159</v>
      </c>
      <c r="V194" s="11">
        <f>'OddsRatio_working_3-way'!S194*'OddsRatio_working_3-way'!R194/3-2*'OddsRatio_working_3-way'!R194^3/27-'OddsRatio_working_3-way'!T194</f>
        <v>0.20269585486976791</v>
      </c>
      <c r="W194" s="11">
        <f>'OddsRatio_working_3-way'!V194^2+4*'OddsRatio_working_3-way'!U194^3/27</f>
        <v>-6.8001630619551418E-2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0.16514178771659935</v>
      </c>
      <c r="Y194" s="11">
        <f>IF('OddsRatio_working_3-way'!W194&gt;=0,IF('OddsRatio_working_3-way'!V194+SQRT('OddsRatio_working_3-way'!W194)&gt;0,0,PI()),ACOS('OddsRatio_working_3-way'!V194/(2*'OddsRatio_working_3-way'!X194)))</f>
        <v>0.91005478358520764</v>
      </c>
      <c r="Z194" s="11">
        <f>'OddsRatio_working_3-way'!X194^(1/3)*COS('OddsRatio_working_3-way'!Y194/3)</f>
        <v>0.52358728164943757</v>
      </c>
      <c r="AA194" s="11">
        <f>'OddsRatio_working_3-way'!X194^(1/3)*COS(('OddsRatio_working_3-way'!Y194+2*PI())/3)</f>
        <v>-0.40372593888410485</v>
      </c>
      <c r="AB194" s="11">
        <f>'OddsRatio_working_3-way'!X194^(1/3)*COS(('OddsRatio_working_3-way'!Y194+4*PI())/3)</f>
        <v>-0.11986134276533289</v>
      </c>
      <c r="AC194" s="11">
        <f>'OddsRatio_working_3-way'!X194^(1/3)*SIN('OddsRatio_working_3-way'!Y194/3)</f>
        <v>0.16388930098257751</v>
      </c>
      <c r="AD194" s="11">
        <f>'OddsRatio_working_3-way'!X194^(1/3)*SIN(('OddsRatio_working_3-way'!Y194+2*PI())/3)</f>
        <v>0.37149523651556204</v>
      </c>
      <c r="AE194" s="11">
        <f>'OddsRatio_working_3-way'!X194^(1/3)*SIN(('OddsRatio_working_3-way'!Y194+4*PI())/3)</f>
        <v>-0.53538453749813952</v>
      </c>
      <c r="AF194" s="11">
        <f>-'OddsRatio_working_3-way'!U194/(3*'OddsRatio_working_3-way'!X194^(1/3))*COS(('OddsRatio_working_3-way'!Y194)/3)</f>
        <v>0.52358728164943746</v>
      </c>
      <c r="AG194" s="11">
        <f>-'OddsRatio_working_3-way'!U194/(3*'OddsRatio_working_3-way'!X194^(1/3))*COS(('OddsRatio_working_3-way'!Y194+2*PI())/3)</f>
        <v>-0.4037259388841048</v>
      </c>
      <c r="AH194" s="11">
        <f>-'OddsRatio_working_3-way'!U194/(3*'OddsRatio_working_3-way'!X194^(1/3))*COS(('OddsRatio_working_3-way'!Y194+4*PI())/3)</f>
        <v>-0.11986134276533286</v>
      </c>
      <c r="AI194" s="11">
        <f>'OddsRatio_working_3-way'!U194/(3*'OddsRatio_working_3-way'!X194^(1/3))*SIN(('OddsRatio_working_3-way'!Y194)/3)</f>
        <v>-0.16388930098257748</v>
      </c>
      <c r="AJ194" s="11">
        <f>'OddsRatio_working_3-way'!U194/(3*'OddsRatio_working_3-way'!X194^(1/3))*SIN(('OddsRatio_working_3-way'!Y194+2*PI())/3)</f>
        <v>-0.37149523651556199</v>
      </c>
      <c r="AK194" s="11">
        <f>'OddsRatio_working_3-way'!U194/(3*'OddsRatio_working_3-way'!X194^(1/3))*SIN(('OddsRatio_working_3-way'!Y194+4*PI())/3)</f>
        <v>0.53538453749813941</v>
      </c>
      <c r="AL194" s="11">
        <f>'OddsRatio_working_3-way'!Z194+'OddsRatio_working_3-way'!AF194</f>
        <v>1.0471745632988751</v>
      </c>
      <c r="AM194" s="11">
        <f>'OddsRatio_working_3-way'!AA194+'OddsRatio_working_3-way'!AG194</f>
        <v>-0.80745187776820959</v>
      </c>
      <c r="AN194" s="11">
        <f>'OddsRatio_working_3-way'!AB194+'OddsRatio_working_3-way'!AH194</f>
        <v>-0.23972268553066575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1.0471745632988751</v>
      </c>
      <c r="AS194" s="11">
        <f>IF(('OddsRatio_working_3-way'!X194=0),IF(Q194&gt;0,-Q194^(1/3),(-Q194)^(1/3)),'OddsRatio_working_3-way'!AM194-'OddsRatio_working_3-way'!R194/3)</f>
        <v>-0.80745187776820959</v>
      </c>
      <c r="AT194" s="11">
        <f>IF(('OddsRatio_working_3-way'!X194=0),IF(Q194&gt;0,-Q194^(1/3),(-Q194)^(1/3)),'OddsRatio_working_3-way'!AN194-'OddsRatio_working_3-way'!R194/3)</f>
        <v>-0.23972268553066575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3.08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2.52</v>
      </c>
      <c r="D195" s="9">
        <f t="shared" si="39"/>
        <v>0.31723944234558227</v>
      </c>
      <c r="E195" s="9">
        <f t="shared" si="40"/>
        <v>0.29407239976971217</v>
      </c>
      <c r="F195" s="9">
        <f t="shared" si="41"/>
        <v>0.38868815788470573</v>
      </c>
      <c r="G195" s="9">
        <f t="shared" si="42"/>
        <v>1.034708249630286</v>
      </c>
      <c r="H195" s="9">
        <f t="shared" si="43"/>
        <v>3.1521931592309946</v>
      </c>
      <c r="I195" s="9">
        <f t="shared" si="44"/>
        <v>3.4005231391422628</v>
      </c>
      <c r="J195" s="9">
        <f t="shared" si="45"/>
        <v>2.5727565394380347</v>
      </c>
      <c r="K195" s="11">
        <f t="shared" si="46"/>
        <v>0.32467532467532467</v>
      </c>
      <c r="L195" s="11">
        <f t="shared" si="47"/>
        <v>0.30120481927710846</v>
      </c>
      <c r="M195" s="11">
        <f t="shared" si="48"/>
        <v>0.3968253968253968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-0.28464631562738296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0.22973775125238122</v>
      </c>
      <c r="Q195" s="11">
        <f>2*'OddsRatio_working_3-way'!K195*'OddsRatio_working_3-way'!L195*'OddsRatio_working_3-way'!M195</f>
        <v>7.7614105152831486E-2</v>
      </c>
      <c r="R195" s="11">
        <f t="shared" si="49"/>
        <v>0</v>
      </c>
      <c r="S195" s="11">
        <f t="shared" si="50"/>
        <v>-0.80709898087393495</v>
      </c>
      <c r="T195" s="11">
        <f t="shared" si="51"/>
        <v>-0.27266857461957261</v>
      </c>
      <c r="U195" s="11">
        <f>'OddsRatio_working_3-way'!S195-'OddsRatio_working_3-way'!R195^2/3</f>
        <v>-0.80709898087393495</v>
      </c>
      <c r="V195" s="11">
        <f>'OddsRatio_working_3-way'!S195*'OddsRatio_working_3-way'!R195/3-2*'OddsRatio_working_3-way'!R195^3/27-'OddsRatio_working_3-way'!T195</f>
        <v>0.27266857461957261</v>
      </c>
      <c r="W195" s="11">
        <f>'OddsRatio_working_3-way'!V195^2+4*'OddsRatio_working_3-way'!U195^3/27</f>
        <v>-3.5409373490833118E-3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0.13954308378969624</v>
      </c>
      <c r="Y195" s="11">
        <f>IF('OddsRatio_working_3-way'!W195&gt;=0,IF('OddsRatio_working_3-way'!V195+SQRT('OddsRatio_working_3-way'!W195)&gt;0,0,PI()),ACOS('OddsRatio_working_3-way'!V195/(2*'OddsRatio_working_3-way'!X195)))</f>
        <v>0.21486598785907329</v>
      </c>
      <c r="Z195" s="11">
        <f>'OddsRatio_working_3-way'!X195^(1/3)*COS('OddsRatio_working_3-way'!Y195/3)</f>
        <v>0.51735412481514287</v>
      </c>
      <c r="AA195" s="11">
        <f>'OddsRatio_working_3-way'!X195^(1/3)*COS(('OddsRatio_working_3-way'!Y195+2*PI())/3)</f>
        <v>-0.29082169447968997</v>
      </c>
      <c r="AB195" s="11">
        <f>'OddsRatio_working_3-way'!X195^(1/3)*COS(('OddsRatio_working_3-way'!Y195+4*PI())/3)</f>
        <v>-0.22653243033545262</v>
      </c>
      <c r="AC195" s="11">
        <f>'OddsRatio_working_3-way'!X195^(1/3)*SIN('OddsRatio_working_3-way'!Y195/3)</f>
        <v>3.7117423959678333E-2</v>
      </c>
      <c r="AD195" s="11">
        <f>'OddsRatio_working_3-way'!X195^(1/3)*SIN(('OddsRatio_working_3-way'!Y195+2*PI())/3)</f>
        <v>0.42948310286273983</v>
      </c>
      <c r="AE195" s="11">
        <f>'OddsRatio_working_3-way'!X195^(1/3)*SIN(('OddsRatio_working_3-way'!Y195+4*PI())/3)</f>
        <v>-0.4666005268224182</v>
      </c>
      <c r="AF195" s="11">
        <f>-'OddsRatio_working_3-way'!U195/(3*'OddsRatio_working_3-way'!X195^(1/3))*COS(('OddsRatio_working_3-way'!Y195)/3)</f>
        <v>0.51735412481514298</v>
      </c>
      <c r="AG195" s="11">
        <f>-'OddsRatio_working_3-way'!U195/(3*'OddsRatio_working_3-way'!X195^(1/3))*COS(('OddsRatio_working_3-way'!Y195+2*PI())/3)</f>
        <v>-0.29082169447969003</v>
      </c>
      <c r="AH195" s="11">
        <f>-'OddsRatio_working_3-way'!U195/(3*'OddsRatio_working_3-way'!X195^(1/3))*COS(('OddsRatio_working_3-way'!Y195+4*PI())/3)</f>
        <v>-0.22653243033545264</v>
      </c>
      <c r="AI195" s="11">
        <f>'OddsRatio_working_3-way'!U195/(3*'OddsRatio_working_3-way'!X195^(1/3))*SIN(('OddsRatio_working_3-way'!Y195)/3)</f>
        <v>-3.711742395967834E-2</v>
      </c>
      <c r="AJ195" s="11">
        <f>'OddsRatio_working_3-way'!U195/(3*'OddsRatio_working_3-way'!X195^(1/3))*SIN(('OddsRatio_working_3-way'!Y195+2*PI())/3)</f>
        <v>-0.42948310286273994</v>
      </c>
      <c r="AK195" s="11">
        <f>'OddsRatio_working_3-way'!U195/(3*'OddsRatio_working_3-way'!X195^(1/3))*SIN(('OddsRatio_working_3-way'!Y195+4*PI())/3)</f>
        <v>0.46660052682241832</v>
      </c>
      <c r="AL195" s="11">
        <f>'OddsRatio_working_3-way'!Z195+'OddsRatio_working_3-way'!AF195</f>
        <v>1.034708249630286</v>
      </c>
      <c r="AM195" s="11">
        <f>'OddsRatio_working_3-way'!AA195+'OddsRatio_working_3-way'!AG195</f>
        <v>-0.58164338895937995</v>
      </c>
      <c r="AN195" s="11">
        <f>'OddsRatio_working_3-way'!AB195+'OddsRatio_working_3-way'!AH195</f>
        <v>-0.45306486067090523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1.034708249630286</v>
      </c>
      <c r="AS195" s="11">
        <f>IF(('OddsRatio_working_3-way'!X195=0),IF(Q195&gt;0,-Q195^(1/3),(-Q195)^(1/3)),'OddsRatio_working_3-way'!AM195-'OddsRatio_working_3-way'!R195/3)</f>
        <v>-0.58164338895937995</v>
      </c>
      <c r="AT195" s="11">
        <f>IF(('OddsRatio_working_3-way'!X195=0),IF(Q195&gt;0,-Q195^(1/3),(-Q195)^(1/3)),'OddsRatio_working_3-way'!AN195-'OddsRatio_working_3-way'!R195/3)</f>
        <v>-0.45306486067090523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1.3</v>
      </c>
      <c r="B196" s="4">
        <f>IF('True_Odds_Calculator_3-way'!B197="","",'True_Odds_Calculator_3-way'!B197)</f>
        <v>6.15</v>
      </c>
      <c r="C196" s="4">
        <f>IF('True_Odds_Calculator_3-way'!C197="","",'True_Odds_Calculator_3-way'!C197)</f>
        <v>9.6199999999999992</v>
      </c>
      <c r="D196" s="9">
        <f t="shared" ref="D196:D259" si="52">(K196/(AR196+K196-(AR196*K196)))</f>
        <v>0.75312618224389005</v>
      </c>
      <c r="E196" s="9">
        <f t="shared" ref="E196:E259" si="53">(L196/(AR196+L196-(AR196*L196)))</f>
        <v>0.15089301963965651</v>
      </c>
      <c r="F196" s="9">
        <f t="shared" ref="F196:F259" si="54">(M196/(AR196+M196-(AR196*M196)))</f>
        <v>9.5980798116453672E-2</v>
      </c>
      <c r="G196" s="9">
        <f t="shared" ref="G196:G259" si="55">AR196</f>
        <v>1.0926624850591247</v>
      </c>
      <c r="H196" s="9">
        <f t="shared" ref="H196:H259" si="56">IF(A196="","",1/D196)</f>
        <v>1.3277987455177374</v>
      </c>
      <c r="I196" s="9">
        <f t="shared" ref="I196:I259" si="57">IF(B196="","",1/E196)</f>
        <v>6.6272117980544936</v>
      </c>
      <c r="J196" s="9">
        <f t="shared" ref="J196:J259" si="58">IF(C196="","",1/F196)</f>
        <v>10.418750621209654</v>
      </c>
      <c r="K196" s="11">
        <f t="shared" ref="K196:K259" si="59">1/A196</f>
        <v>0.76923076923076916</v>
      </c>
      <c r="L196" s="11">
        <f t="shared" ref="L196:L259" si="60">1/B196</f>
        <v>0.16260162601626016</v>
      </c>
      <c r="M196" s="11">
        <f t="shared" ref="M196:M259" si="61">1/C196</f>
        <v>0.10395010395010396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-0.17315785983703447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0.18293658068517354</v>
      </c>
      <c r="Q196" s="11">
        <f>2*'OddsRatio_working_3-way'!K196*'OddsRatio_working_3-way'!L196*'OddsRatio_working_3-way'!M196</f>
        <v>2.600377834899411E-2</v>
      </c>
      <c r="R196" s="11">
        <f t="shared" ref="R196:R259" si="62">O196/N196</f>
        <v>0</v>
      </c>
      <c r="S196" s="11">
        <f t="shared" ref="S196:S259" si="63">P196/N196</f>
        <v>-1.0564728673439496</v>
      </c>
      <c r="T196" s="11">
        <f t="shared" ref="T196:T259" si="64">Q196/N196</f>
        <v>-0.15017382620383082</v>
      </c>
      <c r="U196" s="11">
        <f>'OddsRatio_working_3-way'!S196-'OddsRatio_working_3-way'!R196^2/3</f>
        <v>-1.0564728673439496</v>
      </c>
      <c r="V196" s="11">
        <f>'OddsRatio_working_3-way'!S196*'OddsRatio_working_3-way'!R196/3-2*'OddsRatio_working_3-way'!R196^3/27-'OddsRatio_working_3-way'!T196</f>
        <v>0.15017382620383082</v>
      </c>
      <c r="W196" s="11">
        <f>'OddsRatio_working_3-way'!V196^2+4*'OddsRatio_working_3-way'!U196^3/27</f>
        <v>-0.15213911950509268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0.20898044022215995</v>
      </c>
      <c r="Y196" s="11">
        <f>IF('OddsRatio_working_3-way'!W196&gt;=0,IF('OddsRatio_working_3-way'!V196+SQRT('OddsRatio_working_3-way'!W196)&gt;0,0,PI()),ACOS('OddsRatio_working_3-way'!V196/(2*'OddsRatio_working_3-way'!X196)))</f>
        <v>1.2032773957751399</v>
      </c>
      <c r="Z196" s="11">
        <f>'OddsRatio_working_3-way'!X196^(1/3)*COS('OddsRatio_working_3-way'!Y196/3)</f>
        <v>0.54633124252956233</v>
      </c>
      <c r="AA196" s="11">
        <f>'OddsRatio_working_3-way'!X196^(1/3)*COS(('OddsRatio_working_3-way'!Y196+2*PI())/3)</f>
        <v>-0.47381418695381317</v>
      </c>
      <c r="AB196" s="11">
        <f>'OddsRatio_working_3-way'!X196^(1/3)*COS(('OddsRatio_working_3-way'!Y196+4*PI())/3)</f>
        <v>-7.251705557574914E-2</v>
      </c>
      <c r="AC196" s="11">
        <f>'OddsRatio_working_3-way'!X196^(1/3)*SIN('OddsRatio_working_3-way'!Y196/3)</f>
        <v>0.2316890068261499</v>
      </c>
      <c r="AD196" s="11">
        <f>'OddsRatio_working_3-way'!X196^(1/3)*SIN(('OddsRatio_working_3-way'!Y196+2*PI())/3)</f>
        <v>0.35729223149864342</v>
      </c>
      <c r="AE196" s="11">
        <f>'OddsRatio_working_3-way'!X196^(1/3)*SIN(('OddsRatio_working_3-way'!Y196+4*PI())/3)</f>
        <v>-0.58898123832479332</v>
      </c>
      <c r="AF196" s="11">
        <f>-'OddsRatio_working_3-way'!U196/(3*'OddsRatio_working_3-way'!X196^(1/3))*COS(('OddsRatio_working_3-way'!Y196)/3)</f>
        <v>0.54633124252956233</v>
      </c>
      <c r="AG196" s="11">
        <f>-'OddsRatio_working_3-way'!U196/(3*'OddsRatio_working_3-way'!X196^(1/3))*COS(('OddsRatio_working_3-way'!Y196+2*PI())/3)</f>
        <v>-0.47381418695381317</v>
      </c>
      <c r="AH196" s="11">
        <f>-'OddsRatio_working_3-way'!U196/(3*'OddsRatio_working_3-way'!X196^(1/3))*COS(('OddsRatio_working_3-way'!Y196+4*PI())/3)</f>
        <v>-7.251705557574914E-2</v>
      </c>
      <c r="AI196" s="11">
        <f>'OddsRatio_working_3-way'!U196/(3*'OddsRatio_working_3-way'!X196^(1/3))*SIN(('OddsRatio_working_3-way'!Y196)/3)</f>
        <v>-0.2316890068261499</v>
      </c>
      <c r="AJ196" s="11">
        <f>'OddsRatio_working_3-way'!U196/(3*'OddsRatio_working_3-way'!X196^(1/3))*SIN(('OddsRatio_working_3-way'!Y196+2*PI())/3)</f>
        <v>-0.35729223149864342</v>
      </c>
      <c r="AK196" s="11">
        <f>'OddsRatio_working_3-way'!U196/(3*'OddsRatio_working_3-way'!X196^(1/3))*SIN(('OddsRatio_working_3-way'!Y196+4*PI())/3)</f>
        <v>0.58898123832479332</v>
      </c>
      <c r="AL196" s="11">
        <f>'OddsRatio_working_3-way'!Z196+'OddsRatio_working_3-way'!AF196</f>
        <v>1.0926624850591247</v>
      </c>
      <c r="AM196" s="11">
        <f>'OddsRatio_working_3-way'!AA196+'OddsRatio_working_3-way'!AG196</f>
        <v>-0.94762837390762633</v>
      </c>
      <c r="AN196" s="11">
        <f>'OddsRatio_working_3-way'!AB196+'OddsRatio_working_3-way'!AH196</f>
        <v>-0.14503411115149828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1.0926624850591247</v>
      </c>
      <c r="AS196" s="11">
        <f>IF(('OddsRatio_working_3-way'!X196=0),IF(Q196&gt;0,-Q196^(1/3),(-Q196)^(1/3)),'OddsRatio_working_3-way'!AM196-'OddsRatio_working_3-way'!R196/3)</f>
        <v>-0.94762837390762633</v>
      </c>
      <c r="AT196" s="11">
        <f>IF(('OddsRatio_working_3-way'!X196=0),IF(Q196&gt;0,-Q196^(1/3),(-Q196)^(1/3)),'OddsRatio_working_3-way'!AN196-'OddsRatio_working_3-way'!R196/3)</f>
        <v>-0.14503411115149828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1.65</v>
      </c>
      <c r="B197" s="4">
        <f>IF('True_Odds_Calculator_3-way'!B198="","",'True_Odds_Calculator_3-way'!B198)</f>
        <v>4.16</v>
      </c>
      <c r="C197" s="4">
        <f>IF('True_Odds_Calculator_3-way'!C198="","",'True_Odds_Calculator_3-way'!C198)</f>
        <v>5.63</v>
      </c>
      <c r="D197" s="9">
        <f t="shared" si="52"/>
        <v>0.59583671283457995</v>
      </c>
      <c r="E197" s="9">
        <f t="shared" si="53"/>
        <v>0.23268581096617058</v>
      </c>
      <c r="F197" s="9">
        <f t="shared" si="54"/>
        <v>0.17147747619924958</v>
      </c>
      <c r="G197" s="9">
        <f t="shared" si="55"/>
        <v>1.0435571678759747</v>
      </c>
      <c r="H197" s="9">
        <f t="shared" si="56"/>
        <v>1.6783121591193835</v>
      </c>
      <c r="I197" s="9">
        <f t="shared" si="57"/>
        <v>4.2976406504880806</v>
      </c>
      <c r="J197" s="9">
        <f t="shared" si="58"/>
        <v>5.8316696872657623</v>
      </c>
      <c r="K197" s="11">
        <f t="shared" si="59"/>
        <v>0.60606060606060608</v>
      </c>
      <c r="L197" s="11">
        <f t="shared" si="60"/>
        <v>0.24038461538461536</v>
      </c>
      <c r="M197" s="11">
        <f t="shared" si="61"/>
        <v>0.17761989342806395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-0.24609101673932943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0.2184020834109644</v>
      </c>
      <c r="Q197" s="11">
        <f>2*'OddsRatio_working_3-way'!K197*'OddsRatio_working_3-way'!L197*'OddsRatio_working_3-way'!M197</f>
        <v>5.1754048201650325E-2</v>
      </c>
      <c r="R197" s="11">
        <f t="shared" si="62"/>
        <v>0</v>
      </c>
      <c r="S197" s="11">
        <f t="shared" si="63"/>
        <v>-0.88748498951632038</v>
      </c>
      <c r="T197" s="11">
        <f t="shared" si="64"/>
        <v>-0.21030449988538394</v>
      </c>
      <c r="U197" s="11">
        <f>'OddsRatio_working_3-way'!S197-'OddsRatio_working_3-way'!R197^2/3</f>
        <v>-0.88748498951632038</v>
      </c>
      <c r="V197" s="11">
        <f>'OddsRatio_working_3-way'!S197*'OddsRatio_working_3-way'!R197/3-2*'OddsRatio_working_3-way'!R197^3/27-'OddsRatio_working_3-way'!T197</f>
        <v>0.21030449988538394</v>
      </c>
      <c r="W197" s="11">
        <f>'OddsRatio_working_3-way'!V197^2+4*'OddsRatio_working_3-way'!U197^3/27</f>
        <v>-5.9328973353297725E-2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0.16090133314032795</v>
      </c>
      <c r="Y197" s="11">
        <f>IF('OddsRatio_working_3-way'!W197&gt;=0,IF('OddsRatio_working_3-way'!V197+SQRT('OddsRatio_working_3-way'!W197)&gt;0,0,PI()),ACOS('OddsRatio_working_3-way'!V197/(2*'OddsRatio_working_3-way'!X197)))</f>
        <v>0.85857059322830465</v>
      </c>
      <c r="Z197" s="11">
        <f>'OddsRatio_working_3-way'!X197^(1/3)*COS('OddsRatio_working_3-way'!Y197/3)</f>
        <v>0.52177858393798737</v>
      </c>
      <c r="AA197" s="11">
        <f>'OddsRatio_working_3-way'!X197^(1/3)*COS(('OddsRatio_working_3-way'!Y197+2*PI())/3)</f>
        <v>-0.39386139200066034</v>
      </c>
      <c r="AB197" s="11">
        <f>'OddsRatio_working_3-way'!X197^(1/3)*COS(('OddsRatio_working_3-way'!Y197+4*PI())/3)</f>
        <v>-0.12791719193732717</v>
      </c>
      <c r="AC197" s="11">
        <f>'OddsRatio_working_3-way'!X197^(1/3)*SIN('OddsRatio_working_3-way'!Y197/3)</f>
        <v>0.15354295549598521</v>
      </c>
      <c r="AD197" s="11">
        <f>'OddsRatio_working_3-way'!X197^(1/3)*SIN(('OddsRatio_working_3-way'!Y197+2*PI())/3)</f>
        <v>0.37510203109297557</v>
      </c>
      <c r="AE197" s="11">
        <f>'OddsRatio_working_3-way'!X197^(1/3)*SIN(('OddsRatio_working_3-way'!Y197+4*PI())/3)</f>
        <v>-0.52864498658896075</v>
      </c>
      <c r="AF197" s="11">
        <f>-'OddsRatio_working_3-way'!U197/(3*'OddsRatio_working_3-way'!X197^(1/3))*COS(('OddsRatio_working_3-way'!Y197)/3)</f>
        <v>0.52177858393798737</v>
      </c>
      <c r="AG197" s="11">
        <f>-'OddsRatio_working_3-way'!U197/(3*'OddsRatio_working_3-way'!X197^(1/3))*COS(('OddsRatio_working_3-way'!Y197+2*PI())/3)</f>
        <v>-0.39386139200066034</v>
      </c>
      <c r="AH197" s="11">
        <f>-'OddsRatio_working_3-way'!U197/(3*'OddsRatio_working_3-way'!X197^(1/3))*COS(('OddsRatio_working_3-way'!Y197+4*PI())/3)</f>
        <v>-0.12791719193732717</v>
      </c>
      <c r="AI197" s="11">
        <f>'OddsRatio_working_3-way'!U197/(3*'OddsRatio_working_3-way'!X197^(1/3))*SIN(('OddsRatio_working_3-way'!Y197)/3)</f>
        <v>-0.15354295549598521</v>
      </c>
      <c r="AJ197" s="11">
        <f>'OddsRatio_working_3-way'!U197/(3*'OddsRatio_working_3-way'!X197^(1/3))*SIN(('OddsRatio_working_3-way'!Y197+2*PI())/3)</f>
        <v>-0.37510203109297557</v>
      </c>
      <c r="AK197" s="11">
        <f>'OddsRatio_working_3-way'!U197/(3*'OddsRatio_working_3-way'!X197^(1/3))*SIN(('OddsRatio_working_3-way'!Y197+4*PI())/3)</f>
        <v>0.52864498658896075</v>
      </c>
      <c r="AL197" s="11">
        <f>'OddsRatio_working_3-way'!Z197+'OddsRatio_working_3-way'!AF197</f>
        <v>1.0435571678759747</v>
      </c>
      <c r="AM197" s="11">
        <f>'OddsRatio_working_3-way'!AA197+'OddsRatio_working_3-way'!AG197</f>
        <v>-0.78772278400132067</v>
      </c>
      <c r="AN197" s="11">
        <f>'OddsRatio_working_3-way'!AB197+'OddsRatio_working_3-way'!AH197</f>
        <v>-0.25583438387465435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1.0435571678759747</v>
      </c>
      <c r="AS197" s="11">
        <f>IF(('OddsRatio_working_3-way'!X197=0),IF(Q197&gt;0,-Q197^(1/3),(-Q197)^(1/3)),'OddsRatio_working_3-way'!AM197-'OddsRatio_working_3-way'!R197/3)</f>
        <v>-0.78772278400132067</v>
      </c>
      <c r="AT197" s="11">
        <f>IF(('OddsRatio_working_3-way'!X197=0),IF(Q197&gt;0,-Q197^(1/3),(-Q197)^(1/3)),'OddsRatio_working_3-way'!AN197-'OddsRatio_working_3-way'!R197/3)</f>
        <v>-0.25583438387465435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2.2000000000000002</v>
      </c>
      <c r="D198" s="9">
        <f t="shared" si="52"/>
        <v>0.27729175420921875</v>
      </c>
      <c r="E198" s="9">
        <f t="shared" si="53"/>
        <v>0.27649878614296214</v>
      </c>
      <c r="F198" s="9">
        <f t="shared" si="54"/>
        <v>0.44620945964781894</v>
      </c>
      <c r="G198" s="9">
        <f t="shared" si="55"/>
        <v>1.0342499626170949</v>
      </c>
      <c r="H198" s="9">
        <f t="shared" si="56"/>
        <v>3.6063099057950794</v>
      </c>
      <c r="I198" s="9">
        <f t="shared" si="57"/>
        <v>3.6166524054212505</v>
      </c>
      <c r="J198" s="9">
        <f t="shared" si="58"/>
        <v>2.241099955140514</v>
      </c>
      <c r="K198" s="11">
        <f t="shared" si="59"/>
        <v>0.28409090909090912</v>
      </c>
      <c r="L198" s="11">
        <f t="shared" si="60"/>
        <v>0.28328611898016998</v>
      </c>
      <c r="M198" s="11">
        <f t="shared" si="61"/>
        <v>0.45454545454545453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-0.27987380891063618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0.22863355418724984</v>
      </c>
      <c r="Q198" s="11">
        <f>2*'OddsRatio_working_3-way'!K198*'OddsRatio_working_3-way'!L198*'OddsRatio_working_3-way'!M198</f>
        <v>7.3162737339919945E-2</v>
      </c>
      <c r="R198" s="11">
        <f t="shared" si="62"/>
        <v>0</v>
      </c>
      <c r="S198" s="11">
        <f t="shared" si="63"/>
        <v>-0.81691657778614302</v>
      </c>
      <c r="T198" s="11">
        <f t="shared" si="64"/>
        <v>-0.26141330489156572</v>
      </c>
      <c r="U198" s="11">
        <f>'OddsRatio_working_3-way'!S198-'OddsRatio_working_3-way'!R198^2/3</f>
        <v>-0.81691657778614302</v>
      </c>
      <c r="V198" s="11">
        <f>'OddsRatio_working_3-way'!S198*'OddsRatio_working_3-way'!R198/3-2*'OddsRatio_working_3-way'!R198^3/27-'OddsRatio_working_3-way'!T198</f>
        <v>0.26141330489156572</v>
      </c>
      <c r="W198" s="11">
        <f>'OddsRatio_working_3-way'!V198^2+4*'OddsRatio_working_3-way'!U198^3/27</f>
        <v>-1.2429229185115867E-2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0.14209692568758003</v>
      </c>
      <c r="Y198" s="11">
        <f>IF('OddsRatio_working_3-way'!W198&gt;=0,IF('OddsRatio_working_3-way'!V198+SQRT('OddsRatio_working_3-way'!W198)&gt;0,0,PI()),ACOS('OddsRatio_working_3-way'!V198/(2*'OddsRatio_working_3-way'!X198)))</f>
        <v>0.40312001379383666</v>
      </c>
      <c r="Z198" s="11">
        <f>'OddsRatio_working_3-way'!X198^(1/3)*COS('OddsRatio_working_3-way'!Y198/3)</f>
        <v>0.51712498130854745</v>
      </c>
      <c r="AA198" s="11">
        <f>'OddsRatio_working_3-way'!X198^(1/3)*COS(('OddsRatio_working_3-way'!Y198+2*PI())/3)</f>
        <v>-0.3191055309356442</v>
      </c>
      <c r="AB198" s="11">
        <f>'OddsRatio_working_3-way'!X198^(1/3)*COS(('OddsRatio_working_3-way'!Y198+4*PI())/3)</f>
        <v>-0.19801945037290314</v>
      </c>
      <c r="AC198" s="11">
        <f>'OddsRatio_working_3-way'!X198^(1/3)*SIN('OddsRatio_working_3-way'!Y198/3)</f>
        <v>6.9909081208015242E-2</v>
      </c>
      <c r="AD198" s="11">
        <f>'OddsRatio_working_3-way'!X198^(1/3)*SIN(('OddsRatio_working_3-way'!Y198+2*PI())/3)</f>
        <v>0.41288883014074751</v>
      </c>
      <c r="AE198" s="11">
        <f>'OddsRatio_working_3-way'!X198^(1/3)*SIN(('OddsRatio_working_3-way'!Y198+4*PI())/3)</f>
        <v>-0.48279791134876276</v>
      </c>
      <c r="AF198" s="11">
        <f>-'OddsRatio_working_3-way'!U198/(3*'OddsRatio_working_3-way'!X198^(1/3))*COS(('OddsRatio_working_3-way'!Y198)/3)</f>
        <v>0.51712498130854734</v>
      </c>
      <c r="AG198" s="11">
        <f>-'OddsRatio_working_3-way'!U198/(3*'OddsRatio_working_3-way'!X198^(1/3))*COS(('OddsRatio_working_3-way'!Y198+2*PI())/3)</f>
        <v>-0.31910553093564414</v>
      </c>
      <c r="AH198" s="11">
        <f>-'OddsRatio_working_3-way'!U198/(3*'OddsRatio_working_3-way'!X198^(1/3))*COS(('OddsRatio_working_3-way'!Y198+4*PI())/3)</f>
        <v>-0.19801945037290311</v>
      </c>
      <c r="AI198" s="11">
        <f>'OddsRatio_working_3-way'!U198/(3*'OddsRatio_working_3-way'!X198^(1/3))*SIN(('OddsRatio_working_3-way'!Y198)/3)</f>
        <v>-6.9909081208015228E-2</v>
      </c>
      <c r="AJ198" s="11">
        <f>'OddsRatio_working_3-way'!U198/(3*'OddsRatio_working_3-way'!X198^(1/3))*SIN(('OddsRatio_working_3-way'!Y198+2*PI())/3)</f>
        <v>-0.41288883014074745</v>
      </c>
      <c r="AK198" s="11">
        <f>'OddsRatio_working_3-way'!U198/(3*'OddsRatio_working_3-way'!X198^(1/3))*SIN(('OddsRatio_working_3-way'!Y198+4*PI())/3)</f>
        <v>0.48279791134876265</v>
      </c>
      <c r="AL198" s="11">
        <f>'OddsRatio_working_3-way'!Z198+'OddsRatio_working_3-way'!AF198</f>
        <v>1.0342499626170949</v>
      </c>
      <c r="AM198" s="11">
        <f>'OddsRatio_working_3-way'!AA198+'OddsRatio_working_3-way'!AG198</f>
        <v>-0.6382110618712884</v>
      </c>
      <c r="AN198" s="11">
        <f>'OddsRatio_working_3-way'!AB198+'OddsRatio_working_3-way'!AH198</f>
        <v>-0.39603890074580628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1.0342499626170949</v>
      </c>
      <c r="AS198" s="11">
        <f>IF(('OddsRatio_working_3-way'!X198=0),IF(Q198&gt;0,-Q198^(1/3),(-Q198)^(1/3)),'OddsRatio_working_3-way'!AM198-'OddsRatio_working_3-way'!R198/3)</f>
        <v>-0.6382110618712884</v>
      </c>
      <c r="AT198" s="11">
        <f>IF(('OddsRatio_working_3-way'!X198=0),IF(Q198&gt;0,-Q198^(1/3),(-Q198)^(1/3)),'OddsRatio_working_3-way'!AN198-'OddsRatio_working_3-way'!R198/3)</f>
        <v>-0.39603890074580628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6.08</v>
      </c>
      <c r="C199" s="4">
        <f>IF('True_Odds_Calculator_3-way'!C200="","",'True_Odds_Calculator_3-way'!C200)</f>
        <v>10.33</v>
      </c>
      <c r="D199" s="9">
        <f t="shared" si="52"/>
        <v>0.75215099909040495</v>
      </c>
      <c r="E199" s="9">
        <f t="shared" si="53"/>
        <v>0.15625291590385451</v>
      </c>
      <c r="F199" s="9">
        <f t="shared" si="54"/>
        <v>9.1596085005740499E-2</v>
      </c>
      <c r="G199" s="9">
        <f t="shared" si="55"/>
        <v>1.0629686155131806</v>
      </c>
      <c r="H199" s="9">
        <f t="shared" si="56"/>
        <v>1.3295202708090863</v>
      </c>
      <c r="I199" s="9">
        <f t="shared" si="57"/>
        <v>6.3998805668069556</v>
      </c>
      <c r="J199" s="9">
        <f t="shared" si="58"/>
        <v>10.917497182737975</v>
      </c>
      <c r="K199" s="11">
        <f t="shared" si="59"/>
        <v>0.76335877862595414</v>
      </c>
      <c r="L199" s="11">
        <f t="shared" si="60"/>
        <v>0.16447368421052633</v>
      </c>
      <c r="M199" s="11">
        <f t="shared" si="61"/>
        <v>9.6805421103581799E-2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-0.17857960310944154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0.17890917520147701</v>
      </c>
      <c r="Q199" s="11">
        <f>2*'OddsRatio_working_3-way'!K199*'OddsRatio_working_3-way'!L199*'OddsRatio_working_3-way'!M199</f>
        <v>2.4308311848026766E-2</v>
      </c>
      <c r="R199" s="11">
        <f t="shared" si="62"/>
        <v>0</v>
      </c>
      <c r="S199" s="11">
        <f t="shared" si="63"/>
        <v>-1.0018455192323028</v>
      </c>
      <c r="T199" s="11">
        <f t="shared" si="64"/>
        <v>-0.13612031511308462</v>
      </c>
      <c r="U199" s="11">
        <f>'OddsRatio_working_3-way'!S199-'OddsRatio_working_3-way'!R199^2/3</f>
        <v>-1.0018455192323028</v>
      </c>
      <c r="V199" s="11">
        <f>'OddsRatio_working_3-way'!S199*'OddsRatio_working_3-way'!R199/3-2*'OddsRatio_working_3-way'!R199^3/27-'OddsRatio_working_3-way'!T199</f>
        <v>0.13612031511308462</v>
      </c>
      <c r="W199" s="11">
        <f>'OddsRatio_working_3-way'!V199^2+4*'OddsRatio_working_3-way'!U199^3/27</f>
        <v>-0.13044115341445511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0.19298309096974051</v>
      </c>
      <c r="Y199" s="11">
        <f>IF('OddsRatio_working_3-way'!W199&gt;=0,IF('OddsRatio_working_3-way'!V199+SQRT('OddsRatio_working_3-way'!W199)&gt;0,0,PI()),ACOS('OddsRatio_working_3-way'!V199/(2*'OddsRatio_working_3-way'!X199)))</f>
        <v>1.2103689285613917</v>
      </c>
      <c r="Z199" s="11">
        <f>'OddsRatio_working_3-way'!X199^(1/3)*COS('OddsRatio_working_3-way'!Y199/3)</f>
        <v>0.53148430775659028</v>
      </c>
      <c r="AA199" s="11">
        <f>'OddsRatio_working_3-way'!X199^(1/3)*COS(('OddsRatio_working_3-way'!Y199+2*PI())/3)</f>
        <v>-0.46222294877807452</v>
      </c>
      <c r="AB199" s="11">
        <f>'OddsRatio_working_3-way'!X199^(1/3)*COS(('OddsRatio_working_3-way'!Y199+4*PI())/3)</f>
        <v>-6.9261358978515583E-2</v>
      </c>
      <c r="AC199" s="11">
        <f>'OddsRatio_working_3-way'!X199^(1/3)*SIN('OddsRatio_working_3-way'!Y199/3)</f>
        <v>0.22687647965195856</v>
      </c>
      <c r="AD199" s="11">
        <f>'OddsRatio_working_3-way'!X199^(1/3)*SIN(('OddsRatio_working_3-way'!Y199+2*PI())/3)</f>
        <v>0.34684067240401462</v>
      </c>
      <c r="AE199" s="11">
        <f>'OddsRatio_working_3-way'!X199^(1/3)*SIN(('OddsRatio_working_3-way'!Y199+4*PI())/3)</f>
        <v>-0.57371715205597318</v>
      </c>
      <c r="AF199" s="11">
        <f>-'OddsRatio_working_3-way'!U199/(3*'OddsRatio_working_3-way'!X199^(1/3))*COS(('OddsRatio_working_3-way'!Y199)/3)</f>
        <v>0.53148430775659039</v>
      </c>
      <c r="AG199" s="11">
        <f>-'OddsRatio_working_3-way'!U199/(3*'OddsRatio_working_3-way'!X199^(1/3))*COS(('OddsRatio_working_3-way'!Y199+2*PI())/3)</f>
        <v>-0.46222294877807463</v>
      </c>
      <c r="AH199" s="11">
        <f>-'OddsRatio_working_3-way'!U199/(3*'OddsRatio_working_3-way'!X199^(1/3))*COS(('OddsRatio_working_3-way'!Y199+4*PI())/3)</f>
        <v>-6.9261358978515597E-2</v>
      </c>
      <c r="AI199" s="11">
        <f>'OddsRatio_working_3-way'!U199/(3*'OddsRatio_working_3-way'!X199^(1/3))*SIN(('OddsRatio_working_3-way'!Y199)/3)</f>
        <v>-0.22687647965195859</v>
      </c>
      <c r="AJ199" s="11">
        <f>'OddsRatio_working_3-way'!U199/(3*'OddsRatio_working_3-way'!X199^(1/3))*SIN(('OddsRatio_working_3-way'!Y199+2*PI())/3)</f>
        <v>-0.34684067240401467</v>
      </c>
      <c r="AK199" s="11">
        <f>'OddsRatio_working_3-way'!U199/(3*'OddsRatio_working_3-way'!X199^(1/3))*SIN(('OddsRatio_working_3-way'!Y199+4*PI())/3)</f>
        <v>0.57371715205597329</v>
      </c>
      <c r="AL199" s="11">
        <f>'OddsRatio_working_3-way'!Z199+'OddsRatio_working_3-way'!AF199</f>
        <v>1.0629686155131806</v>
      </c>
      <c r="AM199" s="11">
        <f>'OddsRatio_working_3-way'!AA199+'OddsRatio_working_3-way'!AG199</f>
        <v>-0.92444589755614914</v>
      </c>
      <c r="AN199" s="11">
        <f>'OddsRatio_working_3-way'!AB199+'OddsRatio_working_3-way'!AH199</f>
        <v>-0.13852271795703119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1.0629686155131806</v>
      </c>
      <c r="AS199" s="11">
        <f>IF(('OddsRatio_working_3-way'!X199=0),IF(Q199&gt;0,-Q199^(1/3),(-Q199)^(1/3)),'OddsRatio_working_3-way'!AM199-'OddsRatio_working_3-way'!R199/3)</f>
        <v>-0.92444589755614914</v>
      </c>
      <c r="AT199" s="11">
        <f>IF(('OddsRatio_working_3-way'!X199=0),IF(Q199&gt;0,-Q199^(1/3),(-Q199)^(1/3)),'OddsRatio_working_3-way'!AN199-'OddsRatio_working_3-way'!R199/3)</f>
        <v>-0.13852271795703119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</v>
      </c>
      <c r="B200" s="4">
        <f>IF('True_Odds_Calculator_3-way'!B201="","",'True_Odds_Calculator_3-way'!B201)</f>
        <v>2.96</v>
      </c>
      <c r="C200" s="4">
        <f>IF('True_Odds_Calculator_3-way'!C201="","",'True_Odds_Calculator_3-way'!C201)</f>
        <v>3.91</v>
      </c>
      <c r="D200" s="9">
        <f t="shared" si="52"/>
        <v>0.4277387673027242</v>
      </c>
      <c r="E200" s="9">
        <f t="shared" si="53"/>
        <v>0.32629059063147881</v>
      </c>
      <c r="F200" s="9">
        <f t="shared" si="54"/>
        <v>0.24597064206579689</v>
      </c>
      <c r="G200" s="9">
        <f t="shared" si="55"/>
        <v>1.0534453041655751</v>
      </c>
      <c r="H200" s="9">
        <f t="shared" si="56"/>
        <v>2.337875536290281</v>
      </c>
      <c r="I200" s="9">
        <f t="shared" si="57"/>
        <v>3.064752796164528</v>
      </c>
      <c r="J200" s="9">
        <f t="shared" si="58"/>
        <v>4.0655258351218233</v>
      </c>
      <c r="K200" s="11">
        <f t="shared" si="59"/>
        <v>0.44052863436123346</v>
      </c>
      <c r="L200" s="11">
        <f t="shared" si="60"/>
        <v>0.33783783783783783</v>
      </c>
      <c r="M200" s="11">
        <f t="shared" si="61"/>
        <v>0.25575447570332482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-0.275713769359341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0.23370825110406213</v>
      </c>
      <c r="Q200" s="11">
        <f>2*'OddsRatio_working_3-way'!K200*'OddsRatio_working_3-way'!L200*'OddsRatio_working_3-way'!M200</f>
        <v>7.612646615767496E-2</v>
      </c>
      <c r="R200" s="11">
        <f t="shared" si="62"/>
        <v>0</v>
      </c>
      <c r="S200" s="11">
        <f t="shared" si="63"/>
        <v>-0.8476480940618798</v>
      </c>
      <c r="T200" s="11">
        <f t="shared" si="64"/>
        <v>-0.27610687102992831</v>
      </c>
      <c r="U200" s="11">
        <f>'OddsRatio_working_3-way'!S200-'OddsRatio_working_3-way'!R200^2/3</f>
        <v>-0.8476480940618798</v>
      </c>
      <c r="V200" s="11">
        <f>'OddsRatio_working_3-way'!S200*'OddsRatio_working_3-way'!R200/3-2*'OddsRatio_working_3-way'!R200^3/27-'OddsRatio_working_3-way'!T200</f>
        <v>0.27610687102992831</v>
      </c>
      <c r="W200" s="11">
        <f>'OddsRatio_working_3-way'!V200^2+4*'OddsRatio_working_3-way'!U200^3/27</f>
        <v>-1.3993341858444572E-2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0.15019016786093392</v>
      </c>
      <c r="Y200" s="11">
        <f>IF('OddsRatio_working_3-way'!W200&gt;=0,IF('OddsRatio_working_3-way'!V200+SQRT('OddsRatio_working_3-way'!W200)&gt;0,0,PI()),ACOS('OddsRatio_working_3-way'!V200/(2*'OddsRatio_working_3-way'!X200)))</f>
        <v>0.40477532622007772</v>
      </c>
      <c r="Z200" s="11">
        <f>'OddsRatio_working_3-way'!X200^(1/3)*COS('OddsRatio_working_3-way'!Y200/3)</f>
        <v>0.52672265208278757</v>
      </c>
      <c r="AA200" s="11">
        <f>'OddsRatio_working_3-way'!X200^(1/3)*COS(('OddsRatio_working_3-way'!Y200+2*PI())/3)</f>
        <v>-0.32528433753652364</v>
      </c>
      <c r="AB200" s="11">
        <f>'OddsRatio_working_3-way'!X200^(1/3)*COS(('OddsRatio_working_3-way'!Y200+4*PI())/3)</f>
        <v>-0.2014383145462641</v>
      </c>
      <c r="AC200" s="11">
        <f>'OddsRatio_working_3-way'!X200^(1/3)*SIN('OddsRatio_working_3-way'!Y200/3)</f>
        <v>7.150253471149115E-2</v>
      </c>
      <c r="AD200" s="11">
        <f>'OddsRatio_working_3-way'!X200^(1/3)*SIN(('OddsRatio_working_3-way'!Y200+2*PI())/3)</f>
        <v>0.42040393009666099</v>
      </c>
      <c r="AE200" s="11">
        <f>'OddsRatio_working_3-way'!X200^(1/3)*SIN(('OddsRatio_working_3-way'!Y200+4*PI())/3)</f>
        <v>-0.49190646480815198</v>
      </c>
      <c r="AF200" s="11">
        <f>-'OddsRatio_working_3-way'!U200/(3*'OddsRatio_working_3-way'!X200^(1/3))*COS(('OddsRatio_working_3-way'!Y200)/3)</f>
        <v>0.52672265208278757</v>
      </c>
      <c r="AG200" s="11">
        <f>-'OddsRatio_working_3-way'!U200/(3*'OddsRatio_working_3-way'!X200^(1/3))*COS(('OddsRatio_working_3-way'!Y200+2*PI())/3)</f>
        <v>-0.32528433753652364</v>
      </c>
      <c r="AH200" s="11">
        <f>-'OddsRatio_working_3-way'!U200/(3*'OddsRatio_working_3-way'!X200^(1/3))*COS(('OddsRatio_working_3-way'!Y200+4*PI())/3)</f>
        <v>-0.2014383145462641</v>
      </c>
      <c r="AI200" s="11">
        <f>'OddsRatio_working_3-way'!U200/(3*'OddsRatio_working_3-way'!X200^(1/3))*SIN(('OddsRatio_working_3-way'!Y200)/3)</f>
        <v>-7.150253471149115E-2</v>
      </c>
      <c r="AJ200" s="11">
        <f>'OddsRatio_working_3-way'!U200/(3*'OddsRatio_working_3-way'!X200^(1/3))*SIN(('OddsRatio_working_3-way'!Y200+2*PI())/3)</f>
        <v>-0.42040393009666099</v>
      </c>
      <c r="AK200" s="11">
        <f>'OddsRatio_working_3-way'!U200/(3*'OddsRatio_working_3-way'!X200^(1/3))*SIN(('OddsRatio_working_3-way'!Y200+4*PI())/3)</f>
        <v>0.49190646480815198</v>
      </c>
      <c r="AL200" s="11">
        <f>'OddsRatio_working_3-way'!Z200+'OddsRatio_working_3-way'!AF200</f>
        <v>1.0534453041655751</v>
      </c>
      <c r="AM200" s="11">
        <f>'OddsRatio_working_3-way'!AA200+'OddsRatio_working_3-way'!AG200</f>
        <v>-0.65056867507304728</v>
      </c>
      <c r="AN200" s="11">
        <f>'OddsRatio_working_3-way'!AB200+'OddsRatio_working_3-way'!AH200</f>
        <v>-0.40287662909252819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1.0534453041655751</v>
      </c>
      <c r="AS200" s="11">
        <f>IF(('OddsRatio_working_3-way'!X200=0),IF(Q200&gt;0,-Q200^(1/3),(-Q200)^(1/3)),'OddsRatio_working_3-way'!AM200-'OddsRatio_working_3-way'!R200/3)</f>
        <v>-0.65056867507304728</v>
      </c>
      <c r="AT200" s="11">
        <f>IF(('OddsRatio_working_3-way'!X200=0),IF(Q200&gt;0,-Q200^(1/3),(-Q200)^(1/3)),'OddsRatio_working_3-way'!AN200-'OddsRatio_working_3-way'!R200/3)</f>
        <v>-0.40287662909252819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</v>
      </c>
      <c r="B201" s="4">
        <f>IF('True_Odds_Calculator_3-way'!B202="","",'True_Odds_Calculator_3-way'!B202)</f>
        <v>2.9</v>
      </c>
      <c r="C201" s="4">
        <f>IF('True_Odds_Calculator_3-way'!C202="","",'True_Odds_Calculator_3-way'!C202)</f>
        <v>3.43</v>
      </c>
      <c r="D201" s="9">
        <f t="shared" si="52"/>
        <v>0.38496850100775754</v>
      </c>
      <c r="E201" s="9">
        <f t="shared" si="53"/>
        <v>0.3336648957579777</v>
      </c>
      <c r="F201" s="9">
        <f t="shared" si="54"/>
        <v>0.2813666032342651</v>
      </c>
      <c r="G201" s="9">
        <f t="shared" si="55"/>
        <v>1.0510625807563234</v>
      </c>
      <c r="H201" s="9">
        <f t="shared" si="56"/>
        <v>2.5976151227496116</v>
      </c>
      <c r="I201" s="9">
        <f t="shared" si="57"/>
        <v>2.9970189034370143</v>
      </c>
      <c r="J201" s="9">
        <f t="shared" si="58"/>
        <v>3.5540820712378669</v>
      </c>
      <c r="K201" s="11">
        <f t="shared" si="59"/>
        <v>0.3968253968253968</v>
      </c>
      <c r="L201" s="11">
        <f t="shared" si="60"/>
        <v>0.34482758620689657</v>
      </c>
      <c r="M201" s="11">
        <f t="shared" si="61"/>
        <v>0.29154518950437314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-0.27996955291617021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0.23337976992345141</v>
      </c>
      <c r="Q201" s="11">
        <f>2*'OddsRatio_working_3-way'!K201*'OddsRatio_working_3-way'!L201*'OddsRatio_working_3-way'!M201</f>
        <v>7.9787955529385099E-2</v>
      </c>
      <c r="R201" s="11">
        <f t="shared" si="62"/>
        <v>0</v>
      </c>
      <c r="S201" s="11">
        <f t="shared" si="63"/>
        <v>-0.83358982250948932</v>
      </c>
      <c r="T201" s="11">
        <f t="shared" si="64"/>
        <v>-0.28498797350751776</v>
      </c>
      <c r="U201" s="11">
        <f>'OddsRatio_working_3-way'!S201-'OddsRatio_working_3-way'!R201^2/3</f>
        <v>-0.83358982250948932</v>
      </c>
      <c r="V201" s="11">
        <f>'OddsRatio_working_3-way'!S201*'OddsRatio_working_3-way'!R201/3-2*'OddsRatio_working_3-way'!R201^3/27-'OddsRatio_working_3-way'!T201</f>
        <v>0.28498797350751776</v>
      </c>
      <c r="W201" s="11">
        <f>'OddsRatio_working_3-way'!V201^2+4*'OddsRatio_working_3-way'!U201^3/27</f>
        <v>-4.5949246801740562E-3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0.14646933955959493</v>
      </c>
      <c r="Y201" s="11">
        <f>IF('OddsRatio_working_3-way'!W201&gt;=0,IF('OddsRatio_working_3-way'!V201+SQRT('OddsRatio_working_3-way'!W201)&gt;0,0,PI()),ACOS('OddsRatio_working_3-way'!V201/(2*'OddsRatio_working_3-way'!X201)))</f>
        <v>0.23351601575809244</v>
      </c>
      <c r="Z201" s="11">
        <f>'OddsRatio_working_3-way'!X201^(1/3)*COS('OddsRatio_working_3-way'!Y201/3)</f>
        <v>0.52553129037816182</v>
      </c>
      <c r="AA201" s="11">
        <f>'OddsRatio_working_3-way'!X201^(1/3)*COS(('OddsRatio_working_3-way'!Y201+2*PI())/3)</f>
        <v>-0.29826357121963198</v>
      </c>
      <c r="AB201" s="11">
        <f>'OddsRatio_working_3-way'!X201^(1/3)*COS(('OddsRatio_working_3-way'!Y201+4*PI())/3)</f>
        <v>-0.22726771915852995</v>
      </c>
      <c r="AC201" s="11">
        <f>'OddsRatio_working_3-way'!X201^(1/3)*SIN('OddsRatio_working_3-way'!Y201/3)</f>
        <v>4.0989474298824116E-2</v>
      </c>
      <c r="AD201" s="11">
        <f>'OddsRatio_working_3-way'!X201^(1/3)*SIN(('OddsRatio_working_3-way'!Y201+2*PI())/3)</f>
        <v>0.43462871080169257</v>
      </c>
      <c r="AE201" s="11">
        <f>'OddsRatio_working_3-way'!X201^(1/3)*SIN(('OddsRatio_working_3-way'!Y201+4*PI())/3)</f>
        <v>-0.47561818510051668</v>
      </c>
      <c r="AF201" s="11">
        <f>-'OddsRatio_working_3-way'!U201/(3*'OddsRatio_working_3-way'!X201^(1/3))*COS(('OddsRatio_working_3-way'!Y201)/3)</f>
        <v>0.52553129037816171</v>
      </c>
      <c r="AG201" s="11">
        <f>-'OddsRatio_working_3-way'!U201/(3*'OddsRatio_working_3-way'!X201^(1/3))*COS(('OddsRatio_working_3-way'!Y201+2*PI())/3)</f>
        <v>-0.29826357121963193</v>
      </c>
      <c r="AH201" s="11">
        <f>-'OddsRatio_working_3-way'!U201/(3*'OddsRatio_working_3-way'!X201^(1/3))*COS(('OddsRatio_working_3-way'!Y201+4*PI())/3)</f>
        <v>-0.22726771915852992</v>
      </c>
      <c r="AI201" s="11">
        <f>'OddsRatio_working_3-way'!U201/(3*'OddsRatio_working_3-way'!X201^(1/3))*SIN(('OddsRatio_working_3-way'!Y201)/3)</f>
        <v>-4.0989474298824109E-2</v>
      </c>
      <c r="AJ201" s="11">
        <f>'OddsRatio_working_3-way'!U201/(3*'OddsRatio_working_3-way'!X201^(1/3))*SIN(('OddsRatio_working_3-way'!Y201+2*PI())/3)</f>
        <v>-0.43462871080169252</v>
      </c>
      <c r="AK201" s="11">
        <f>'OddsRatio_working_3-way'!U201/(3*'OddsRatio_working_3-way'!X201^(1/3))*SIN(('OddsRatio_working_3-way'!Y201+4*PI())/3)</f>
        <v>0.47561818510051657</v>
      </c>
      <c r="AL201" s="11">
        <f>'OddsRatio_working_3-way'!Z201+'OddsRatio_working_3-way'!AF201</f>
        <v>1.0510625807563234</v>
      </c>
      <c r="AM201" s="11">
        <f>'OddsRatio_working_3-way'!AA201+'OddsRatio_working_3-way'!AG201</f>
        <v>-0.59652714243926397</v>
      </c>
      <c r="AN201" s="11">
        <f>'OddsRatio_working_3-way'!AB201+'OddsRatio_working_3-way'!AH201</f>
        <v>-0.45453543831705989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1.0510625807563234</v>
      </c>
      <c r="AS201" s="11">
        <f>IF(('OddsRatio_working_3-way'!X201=0),IF(Q201&gt;0,-Q201^(1/3),(-Q201)^(1/3)),'OddsRatio_working_3-way'!AM201-'OddsRatio_working_3-way'!R201/3)</f>
        <v>-0.59652714243926397</v>
      </c>
      <c r="AT201" s="11">
        <f>IF(('OddsRatio_working_3-way'!X201=0),IF(Q201&gt;0,-Q201^(1/3),(-Q201)^(1/3)),'OddsRatio_working_3-way'!AN201-'OddsRatio_working_3-way'!R201/3)</f>
        <v>-0.45453543831705989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5.81</v>
      </c>
      <c r="B202" s="4">
        <f>IF('True_Odds_Calculator_3-way'!B203="","",'True_Odds_Calculator_3-way'!B203)</f>
        <v>3.94</v>
      </c>
      <c r="C202" s="4">
        <f>IF('True_Odds_Calculator_3-way'!C203="","",'True_Odds_Calculator_3-way'!C203)</f>
        <v>1.64</v>
      </c>
      <c r="D202" s="9">
        <f t="shared" si="52"/>
        <v>0.16331190151145575</v>
      </c>
      <c r="E202" s="9">
        <f t="shared" si="53"/>
        <v>0.24204470285992224</v>
      </c>
      <c r="F202" s="9">
        <f t="shared" si="54"/>
        <v>0.59464339562862178</v>
      </c>
      <c r="G202" s="9">
        <f t="shared" si="55"/>
        <v>1.0651252481509816</v>
      </c>
      <c r="H202" s="9">
        <f t="shared" si="56"/>
        <v>6.1232524436062219</v>
      </c>
      <c r="I202" s="9">
        <f t="shared" si="57"/>
        <v>4.1314682295638869</v>
      </c>
      <c r="J202" s="9">
        <f t="shared" si="58"/>
        <v>1.6816801588166286</v>
      </c>
      <c r="K202" s="11">
        <f t="shared" si="59"/>
        <v>0.17211703958691912</v>
      </c>
      <c r="L202" s="11">
        <f t="shared" si="60"/>
        <v>0.25380710659898476</v>
      </c>
      <c r="M202" s="11">
        <f t="shared" si="61"/>
        <v>0.6097560975609756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-0.24107722209874538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0.22348365143838234</v>
      </c>
      <c r="Q202" s="11">
        <f>2*'OddsRatio_working_3-way'!K202*'OddsRatio_working_3-way'!L202*'OddsRatio_working_3-way'!M202</f>
        <v>5.3273814407242513E-2</v>
      </c>
      <c r="R202" s="11">
        <f t="shared" si="62"/>
        <v>0</v>
      </c>
      <c r="S202" s="11">
        <f t="shared" si="63"/>
        <v>-0.92702101630673051</v>
      </c>
      <c r="T202" s="11">
        <f t="shared" si="64"/>
        <v>-0.22098236383950667</v>
      </c>
      <c r="U202" s="11">
        <f>'OddsRatio_working_3-way'!S202-'OddsRatio_working_3-way'!R202^2/3</f>
        <v>-0.92702101630673051</v>
      </c>
      <c r="V202" s="11">
        <f>'OddsRatio_working_3-way'!S202*'OddsRatio_working_3-way'!R202/3-2*'OddsRatio_working_3-way'!R202^3/27-'OddsRatio_working_3-way'!T202</f>
        <v>0.22098236383950667</v>
      </c>
      <c r="W202" s="11">
        <f>'OddsRatio_working_3-way'!V202^2+4*'OddsRatio_working_3-way'!U202^3/27</f>
        <v>-6.9189337685811286E-2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0.17177204575680191</v>
      </c>
      <c r="Y202" s="11">
        <f>IF('OddsRatio_working_3-way'!W202&gt;=0,IF('OddsRatio_working_3-way'!V202+SQRT('OddsRatio_working_3-way'!W202)&gt;0,0,PI()),ACOS('OddsRatio_working_3-way'!V202/(2*'OddsRatio_working_3-way'!X202)))</f>
        <v>0.87206988696045507</v>
      </c>
      <c r="Z202" s="11">
        <f>'OddsRatio_working_3-way'!X202^(1/3)*COS('OddsRatio_working_3-way'!Y202/3)</f>
        <v>0.53256262407549082</v>
      </c>
      <c r="AA202" s="11">
        <f>'OddsRatio_working_3-way'!X202^(1/3)*COS(('OddsRatio_working_3-way'!Y202+2*PI())/3)</f>
        <v>-0.40425972576631841</v>
      </c>
      <c r="AB202" s="11">
        <f>'OddsRatio_working_3-way'!X202^(1/3)*COS(('OddsRatio_working_3-way'!Y202+4*PI())/3)</f>
        <v>-0.12830289830917244</v>
      </c>
      <c r="AC202" s="11">
        <f>'OddsRatio_working_3-way'!X202^(1/3)*SIN('OddsRatio_working_3-way'!Y202/3)</f>
        <v>0.15932374861709839</v>
      </c>
      <c r="AD202" s="11">
        <f>'OddsRatio_working_3-way'!X202^(1/3)*SIN(('OddsRatio_working_3-way'!Y202+2*PI())/3)</f>
        <v>0.38155088724692787</v>
      </c>
      <c r="AE202" s="11">
        <f>'OddsRatio_working_3-way'!X202^(1/3)*SIN(('OddsRatio_working_3-way'!Y202+4*PI())/3)</f>
        <v>-0.54087463586402629</v>
      </c>
      <c r="AF202" s="11">
        <f>-'OddsRatio_working_3-way'!U202/(3*'OddsRatio_working_3-way'!X202^(1/3))*COS(('OddsRatio_working_3-way'!Y202)/3)</f>
        <v>0.53256262407549082</v>
      </c>
      <c r="AG202" s="11">
        <f>-'OddsRatio_working_3-way'!U202/(3*'OddsRatio_working_3-way'!X202^(1/3))*COS(('OddsRatio_working_3-way'!Y202+2*PI())/3)</f>
        <v>-0.40425972576631841</v>
      </c>
      <c r="AH202" s="11">
        <f>-'OddsRatio_working_3-way'!U202/(3*'OddsRatio_working_3-way'!X202^(1/3))*COS(('OddsRatio_working_3-way'!Y202+4*PI())/3)</f>
        <v>-0.12830289830917244</v>
      </c>
      <c r="AI202" s="11">
        <f>'OddsRatio_working_3-way'!U202/(3*'OddsRatio_working_3-way'!X202^(1/3))*SIN(('OddsRatio_working_3-way'!Y202)/3)</f>
        <v>-0.15932374861709839</v>
      </c>
      <c r="AJ202" s="11">
        <f>'OddsRatio_working_3-way'!U202/(3*'OddsRatio_working_3-way'!X202^(1/3))*SIN(('OddsRatio_working_3-way'!Y202+2*PI())/3)</f>
        <v>-0.38155088724692787</v>
      </c>
      <c r="AK202" s="11">
        <f>'OddsRatio_working_3-way'!U202/(3*'OddsRatio_working_3-way'!X202^(1/3))*SIN(('OddsRatio_working_3-way'!Y202+4*PI())/3)</f>
        <v>0.54087463586402629</v>
      </c>
      <c r="AL202" s="11">
        <f>'OddsRatio_working_3-way'!Z202+'OddsRatio_working_3-way'!AF202</f>
        <v>1.0651252481509816</v>
      </c>
      <c r="AM202" s="11">
        <f>'OddsRatio_working_3-way'!AA202+'OddsRatio_working_3-way'!AG202</f>
        <v>-0.80851945153263682</v>
      </c>
      <c r="AN202" s="11">
        <f>'OddsRatio_working_3-way'!AB202+'OddsRatio_working_3-way'!AH202</f>
        <v>-0.25660579661834487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1.0651252481509816</v>
      </c>
      <c r="AS202" s="11">
        <f>IF(('OddsRatio_working_3-way'!X202=0),IF(Q202&gt;0,-Q202^(1/3),(-Q202)^(1/3)),'OddsRatio_working_3-way'!AM202-'OddsRatio_working_3-way'!R202/3)</f>
        <v>-0.80851945153263682</v>
      </c>
      <c r="AT202" s="11">
        <f>IF(('OddsRatio_working_3-way'!X202=0),IF(Q202&gt;0,-Q202^(1/3),(-Q202)^(1/3)),'OddsRatio_working_3-way'!AN202-'OddsRatio_working_3-way'!R202/3)</f>
        <v>-0.25660579661834487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3.9</v>
      </c>
      <c r="B203" s="4">
        <f>IF('True_Odds_Calculator_3-way'!B204="","",'True_Odds_Calculator_3-way'!B204)</f>
        <v>3.34</v>
      </c>
      <c r="C203" s="4">
        <f>IF('True_Odds_Calculator_3-way'!C204="","",'True_Odds_Calculator_3-way'!C204)</f>
        <v>2.09</v>
      </c>
      <c r="D203" s="9">
        <f t="shared" si="52"/>
        <v>0.24640678581423173</v>
      </c>
      <c r="E203" s="9">
        <f t="shared" si="53"/>
        <v>0.28837094308742439</v>
      </c>
      <c r="F203" s="9">
        <f t="shared" si="54"/>
        <v>0.46522227109834369</v>
      </c>
      <c r="G203" s="9">
        <f t="shared" si="55"/>
        <v>1.0545964802506935</v>
      </c>
      <c r="H203" s="9">
        <f t="shared" si="56"/>
        <v>4.0583297927270108</v>
      </c>
      <c r="I203" s="9">
        <f t="shared" si="57"/>
        <v>3.4677557637866223</v>
      </c>
      <c r="J203" s="9">
        <f t="shared" si="58"/>
        <v>2.1495101634732556</v>
      </c>
      <c r="K203" s="11">
        <f t="shared" si="59"/>
        <v>0.25641025641025644</v>
      </c>
      <c r="L203" s="11">
        <f t="shared" si="60"/>
        <v>0.29940119760479045</v>
      </c>
      <c r="M203" s="11">
        <f t="shared" si="61"/>
        <v>0.47846889952153115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-0.27169584276423209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0.23251252371958334</v>
      </c>
      <c r="Q203" s="11">
        <f>2*'OddsRatio_working_3-way'!K203*'OddsRatio_working_3-way'!L203*'OddsRatio_working_3-way'!M203</f>
        <v>7.3463672581226977E-2</v>
      </c>
      <c r="R203" s="11">
        <f t="shared" si="62"/>
        <v>0</v>
      </c>
      <c r="S203" s="11">
        <f t="shared" si="63"/>
        <v>-0.85578241225188478</v>
      </c>
      <c r="T203" s="11">
        <f t="shared" si="64"/>
        <v>-0.27038938775730964</v>
      </c>
      <c r="U203" s="11">
        <f>'OddsRatio_working_3-way'!S203-'OddsRatio_working_3-way'!R203^2/3</f>
        <v>-0.85578241225188478</v>
      </c>
      <c r="V203" s="11">
        <f>'OddsRatio_working_3-way'!S203*'OddsRatio_working_3-way'!R203/3-2*'OddsRatio_working_3-way'!R203^3/27-'OddsRatio_working_3-way'!T203</f>
        <v>0.27038938775730964</v>
      </c>
      <c r="W203" s="11">
        <f>'OddsRatio_working_3-way'!V203^2+4*'OddsRatio_working_3-way'!U203^3/27</f>
        <v>-1.9740517424017029E-2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0.15235725978419093</v>
      </c>
      <c r="Y203" s="11">
        <f>IF('OddsRatio_working_3-way'!W203&gt;=0,IF('OddsRatio_working_3-way'!V203+SQRT('OddsRatio_working_3-way'!W203)&gt;0,0,PI()),ACOS('OddsRatio_working_3-way'!V203/(2*'OddsRatio_working_3-way'!X203)))</f>
        <v>0.47922367405150079</v>
      </c>
      <c r="Z203" s="11">
        <f>'OddsRatio_working_3-way'!X203^(1/3)*COS('OddsRatio_working_3-way'!Y203/3)</f>
        <v>0.52729824012534687</v>
      </c>
      <c r="AA203" s="11">
        <f>'OddsRatio_working_3-way'!X203^(1/3)*COS(('OddsRatio_working_3-way'!Y203+2*PI())/3)</f>
        <v>-0.33722240008677795</v>
      </c>
      <c r="AB203" s="11">
        <f>'OddsRatio_working_3-way'!X203^(1/3)*COS(('OddsRatio_working_3-way'!Y203+4*PI())/3)</f>
        <v>-0.19007584003856903</v>
      </c>
      <c r="AC203" s="11">
        <f>'OddsRatio_working_3-way'!X203^(1/3)*SIN('OddsRatio_working_3-way'!Y203/3)</f>
        <v>8.4955106054160984E-2</v>
      </c>
      <c r="AD203" s="11">
        <f>'OddsRatio_working_3-way'!X203^(1/3)*SIN(('OddsRatio_working_3-way'!Y203+2*PI())/3)</f>
        <v>0.41417611829229689</v>
      </c>
      <c r="AE203" s="11">
        <f>'OddsRatio_working_3-way'!X203^(1/3)*SIN(('OddsRatio_working_3-way'!Y203+4*PI())/3)</f>
        <v>-0.49913122434645779</v>
      </c>
      <c r="AF203" s="11">
        <f>-'OddsRatio_working_3-way'!U203/(3*'OddsRatio_working_3-way'!X203^(1/3))*COS(('OddsRatio_working_3-way'!Y203)/3)</f>
        <v>0.52729824012534676</v>
      </c>
      <c r="AG203" s="11">
        <f>-'OddsRatio_working_3-way'!U203/(3*'OddsRatio_working_3-way'!X203^(1/3))*COS(('OddsRatio_working_3-way'!Y203+2*PI())/3)</f>
        <v>-0.3372224000867779</v>
      </c>
      <c r="AH203" s="11">
        <f>-'OddsRatio_working_3-way'!U203/(3*'OddsRatio_working_3-way'!X203^(1/3))*COS(('OddsRatio_working_3-way'!Y203+4*PI())/3)</f>
        <v>-0.19007584003856898</v>
      </c>
      <c r="AI203" s="11">
        <f>'OddsRatio_working_3-way'!U203/(3*'OddsRatio_working_3-way'!X203^(1/3))*SIN(('OddsRatio_working_3-way'!Y203)/3)</f>
        <v>-8.495510605416097E-2</v>
      </c>
      <c r="AJ203" s="11">
        <f>'OddsRatio_working_3-way'!U203/(3*'OddsRatio_working_3-way'!X203^(1/3))*SIN(('OddsRatio_working_3-way'!Y203+2*PI())/3)</f>
        <v>-0.41417611829229684</v>
      </c>
      <c r="AK203" s="11">
        <f>'OddsRatio_working_3-way'!U203/(3*'OddsRatio_working_3-way'!X203^(1/3))*SIN(('OddsRatio_working_3-way'!Y203+4*PI())/3)</f>
        <v>0.49913122434645768</v>
      </c>
      <c r="AL203" s="11">
        <f>'OddsRatio_working_3-way'!Z203+'OddsRatio_working_3-way'!AF203</f>
        <v>1.0545964802506935</v>
      </c>
      <c r="AM203" s="11">
        <f>'OddsRatio_working_3-way'!AA203+'OddsRatio_working_3-way'!AG203</f>
        <v>-0.6744448001735559</v>
      </c>
      <c r="AN203" s="11">
        <f>'OddsRatio_working_3-way'!AB203+'OddsRatio_working_3-way'!AH203</f>
        <v>-0.38015168007713801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1.0545964802506935</v>
      </c>
      <c r="AS203" s="11">
        <f>IF(('OddsRatio_working_3-way'!X203=0),IF(Q203&gt;0,-Q203^(1/3),(-Q203)^(1/3)),'OddsRatio_working_3-way'!AM203-'OddsRatio_working_3-way'!R203/3)</f>
        <v>-0.6744448001735559</v>
      </c>
      <c r="AT203" s="11">
        <f>IF(('OddsRatio_working_3-way'!X203=0),IF(Q203&gt;0,-Q203^(1/3),(-Q203)^(1/3)),'OddsRatio_working_3-way'!AN203-'OddsRatio_working_3-way'!R203/3)</f>
        <v>-0.38015168007713801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3.14</v>
      </c>
      <c r="B204" s="4">
        <f>IF('True_Odds_Calculator_3-way'!B205="","",'True_Odds_Calculator_3-way'!B205)</f>
        <v>3.04</v>
      </c>
      <c r="C204" s="4">
        <f>IF('True_Odds_Calculator_3-way'!C205="","",'True_Odds_Calculator_3-way'!C205)</f>
        <v>2.6</v>
      </c>
      <c r="D204" s="9">
        <f t="shared" si="52"/>
        <v>0.30817574844320705</v>
      </c>
      <c r="E204" s="9">
        <f t="shared" si="53"/>
        <v>0.31847136593769854</v>
      </c>
      <c r="F204" s="9">
        <f t="shared" si="54"/>
        <v>0.37335288561909458</v>
      </c>
      <c r="G204" s="9">
        <f t="shared" si="55"/>
        <v>1.0490194707846532</v>
      </c>
      <c r="H204" s="9">
        <f t="shared" si="56"/>
        <v>3.2449016674791578</v>
      </c>
      <c r="I204" s="9">
        <f t="shared" si="57"/>
        <v>3.1399997204006924</v>
      </c>
      <c r="J204" s="9">
        <f t="shared" si="58"/>
        <v>2.6784311532554459</v>
      </c>
      <c r="K204" s="11">
        <f t="shared" si="59"/>
        <v>0.31847133757961782</v>
      </c>
      <c r="L204" s="11">
        <f t="shared" si="60"/>
        <v>0.32894736842105265</v>
      </c>
      <c r="M204" s="11">
        <f t="shared" si="61"/>
        <v>0.38461538461538458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-0.28144098610072477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0.23289022409035814</v>
      </c>
      <c r="Q204" s="11">
        <f>2*'OddsRatio_working_3-way'!K204*'OddsRatio_working_3-way'!L204*'OddsRatio_working_3-way'!M204</f>
        <v>8.058485262642151E-2</v>
      </c>
      <c r="R204" s="11">
        <f t="shared" si="62"/>
        <v>0</v>
      </c>
      <c r="S204" s="11">
        <f t="shared" si="63"/>
        <v>-0.8274922118380057</v>
      </c>
      <c r="T204" s="11">
        <f t="shared" si="64"/>
        <v>-0.2863294850650539</v>
      </c>
      <c r="U204" s="11">
        <f>'OddsRatio_working_3-way'!S204-'OddsRatio_working_3-way'!R204^2/3</f>
        <v>-0.8274922118380057</v>
      </c>
      <c r="V204" s="11">
        <f>'OddsRatio_working_3-way'!S204*'OddsRatio_working_3-way'!R204/3-2*'OddsRatio_working_3-way'!R204^3/27-'OddsRatio_working_3-way'!T204</f>
        <v>0.2863294850650539</v>
      </c>
      <c r="W204" s="11">
        <f>'OddsRatio_working_3-way'!V204^2+4*'OddsRatio_working_3-way'!U204^3/27</f>
        <v>-1.9590997672361832E-3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0.14486517333787916</v>
      </c>
      <c r="Y204" s="11">
        <f>IF('OddsRatio_working_3-way'!W204&gt;=0,IF('OddsRatio_working_3-way'!V204+SQRT('OddsRatio_working_3-way'!W204)&gt;0,0,PI()),ACOS('OddsRatio_working_3-way'!V204/(2*'OddsRatio_working_3-way'!X204)))</f>
        <v>0.15336922219876059</v>
      </c>
      <c r="Z204" s="11">
        <f>'OddsRatio_working_3-way'!X204^(1/3)*COS('OddsRatio_working_3-way'!Y204/3)</f>
        <v>0.5245097353923267</v>
      </c>
      <c r="AA204" s="11">
        <f>'OddsRatio_working_3-way'!X204^(1/3)*COS(('OddsRatio_working_3-way'!Y204+2*PI())/3)</f>
        <v>-0.28549720123875427</v>
      </c>
      <c r="AB204" s="11">
        <f>'OddsRatio_working_3-way'!X204^(1/3)*COS(('OddsRatio_working_3-way'!Y204+4*PI())/3)</f>
        <v>-0.23901253415357238</v>
      </c>
      <c r="AC204" s="11">
        <f>'OddsRatio_working_3-way'!X204^(1/3)*SIN('OddsRatio_working_3-way'!Y204/3)</f>
        <v>2.683793505481992E-2</v>
      </c>
      <c r="AD204" s="11">
        <f>'OddsRatio_working_3-way'!X204^(1/3)*SIN(('OddsRatio_working_3-way'!Y204+2*PI())/3)</f>
        <v>0.44081978785459891</v>
      </c>
      <c r="AE204" s="11">
        <f>'OddsRatio_working_3-way'!X204^(1/3)*SIN(('OddsRatio_working_3-way'!Y204+4*PI())/3)</f>
        <v>-0.46765772290941882</v>
      </c>
      <c r="AF204" s="11">
        <f>-'OddsRatio_working_3-way'!U204/(3*'OddsRatio_working_3-way'!X204^(1/3))*COS(('OddsRatio_working_3-way'!Y204)/3)</f>
        <v>0.52450973539232648</v>
      </c>
      <c r="AG204" s="11">
        <f>-'OddsRatio_working_3-way'!U204/(3*'OddsRatio_working_3-way'!X204^(1/3))*COS(('OddsRatio_working_3-way'!Y204+2*PI())/3)</f>
        <v>-0.28549720123875411</v>
      </c>
      <c r="AH204" s="11">
        <f>-'OddsRatio_working_3-way'!U204/(3*'OddsRatio_working_3-way'!X204^(1/3))*COS(('OddsRatio_working_3-way'!Y204+4*PI())/3)</f>
        <v>-0.23901253415357226</v>
      </c>
      <c r="AI204" s="11">
        <f>'OddsRatio_working_3-way'!U204/(3*'OddsRatio_working_3-way'!X204^(1/3))*SIN(('OddsRatio_working_3-way'!Y204)/3)</f>
        <v>-2.6837935054819909E-2</v>
      </c>
      <c r="AJ204" s="11">
        <f>'OddsRatio_working_3-way'!U204/(3*'OddsRatio_working_3-way'!X204^(1/3))*SIN(('OddsRatio_working_3-way'!Y204+2*PI())/3)</f>
        <v>-0.44081978785459869</v>
      </c>
      <c r="AK204" s="11">
        <f>'OddsRatio_working_3-way'!U204/(3*'OddsRatio_working_3-way'!X204^(1/3))*SIN(('OddsRatio_working_3-way'!Y204+4*PI())/3)</f>
        <v>0.46765772290941859</v>
      </c>
      <c r="AL204" s="11">
        <f>'OddsRatio_working_3-way'!Z204+'OddsRatio_working_3-way'!AF204</f>
        <v>1.0490194707846532</v>
      </c>
      <c r="AM204" s="11">
        <f>'OddsRatio_working_3-way'!AA204+'OddsRatio_working_3-way'!AG204</f>
        <v>-0.57099440247750843</v>
      </c>
      <c r="AN204" s="11">
        <f>'OddsRatio_working_3-way'!AB204+'OddsRatio_working_3-way'!AH204</f>
        <v>-0.47802506830714464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1.0490194707846532</v>
      </c>
      <c r="AS204" s="11">
        <f>IF(('OddsRatio_working_3-way'!X204=0),IF(Q204&gt;0,-Q204^(1/3),(-Q204)^(1/3)),'OddsRatio_working_3-way'!AM204-'OddsRatio_working_3-way'!R204/3)</f>
        <v>-0.57099440247750843</v>
      </c>
      <c r="AT204" s="11">
        <f>IF(('OddsRatio_working_3-way'!X204=0),IF(Q204&gt;0,-Q204^(1/3),(-Q204)^(1/3)),'OddsRatio_working_3-way'!AN204-'OddsRatio_working_3-way'!R204/3)</f>
        <v>-0.47802506830714464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2.3199999999999998</v>
      </c>
      <c r="B205" s="4">
        <f>IF('True_Odds_Calculator_3-way'!B206="","",'True_Odds_Calculator_3-way'!B206)</f>
        <v>3.06</v>
      </c>
      <c r="C205" s="4">
        <f>IF('True_Odds_Calculator_3-way'!C206="","",'True_Odds_Calculator_3-way'!C206)</f>
        <v>3.62</v>
      </c>
      <c r="D205" s="9">
        <f t="shared" si="52"/>
        <v>0.41841920555363443</v>
      </c>
      <c r="E205" s="9">
        <f t="shared" si="53"/>
        <v>0.31554095320423176</v>
      </c>
      <c r="F205" s="9">
        <f t="shared" si="54"/>
        <v>0.26603984124213392</v>
      </c>
      <c r="G205" s="9">
        <f t="shared" si="55"/>
        <v>1.0529906493208037</v>
      </c>
      <c r="H205" s="9">
        <f t="shared" si="56"/>
        <v>2.3899476571034608</v>
      </c>
      <c r="I205" s="9">
        <f t="shared" si="57"/>
        <v>3.1691607376008553</v>
      </c>
      <c r="J205" s="9">
        <f t="shared" si="58"/>
        <v>3.758835501220505</v>
      </c>
      <c r="K205" s="11">
        <f t="shared" si="59"/>
        <v>0.43103448275862072</v>
      </c>
      <c r="L205" s="11">
        <f t="shared" si="60"/>
        <v>0.32679738562091504</v>
      </c>
      <c r="M205" s="11">
        <f t="shared" si="61"/>
        <v>0.27624309392265195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-0.27721993731765904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0.23347117471488502</v>
      </c>
      <c r="Q205" s="11">
        <f>2*'OddsRatio_working_3-way'!K205*'OddsRatio_working_3-way'!L205*'OddsRatio_working_3-way'!M205</f>
        <v>7.7823724904961686E-2</v>
      </c>
      <c r="R205" s="11">
        <f t="shared" si="62"/>
        <v>0</v>
      </c>
      <c r="S205" s="11">
        <f t="shared" si="63"/>
        <v>-0.84218753158203241</v>
      </c>
      <c r="T205" s="11">
        <f t="shared" si="64"/>
        <v>-0.28072917719401086</v>
      </c>
      <c r="U205" s="11">
        <f>'OddsRatio_working_3-way'!S205-'OddsRatio_working_3-way'!R205^2/3</f>
        <v>-0.84218753158203241</v>
      </c>
      <c r="V205" s="11">
        <f>'OddsRatio_working_3-way'!S205*'OddsRatio_working_3-way'!R205/3-2*'OddsRatio_working_3-way'!R205^3/27-'OddsRatio_working_3-way'!T205</f>
        <v>0.28072917719401086</v>
      </c>
      <c r="W205" s="11">
        <f>'OddsRatio_working_3-way'!V205^2+4*'OddsRatio_working_3-way'!U205^3/27</f>
        <v>-9.6869270368289545E-3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0.1487412165178631</v>
      </c>
      <c r="Y205" s="11">
        <f>IF('OddsRatio_working_3-way'!W205&gt;=0,IF('OddsRatio_working_3-way'!V205+SQRT('OddsRatio_working_3-way'!W205)&gt;0,0,PI()),ACOS('OddsRatio_working_3-way'!V205/(2*'OddsRatio_working_3-way'!X205)))</f>
        <v>0.33720460335895708</v>
      </c>
      <c r="Z205" s="11">
        <f>'OddsRatio_working_3-way'!X205^(1/3)*COS('OddsRatio_working_3-way'!Y205/3)</f>
        <v>0.52649532466040183</v>
      </c>
      <c r="AA205" s="11">
        <f>'OddsRatio_working_3-way'!X205^(1/3)*COS(('OddsRatio_working_3-way'!Y205+2*PI())/3)</f>
        <v>-0.31471500856605866</v>
      </c>
      <c r="AB205" s="11">
        <f>'OddsRatio_working_3-way'!X205^(1/3)*COS(('OddsRatio_working_3-way'!Y205+4*PI())/3)</f>
        <v>-0.21178031609434336</v>
      </c>
      <c r="AC205" s="11">
        <f>'OddsRatio_working_3-way'!X205^(1/3)*SIN('OddsRatio_working_3-way'!Y205/3)</f>
        <v>5.9429372407496135E-2</v>
      </c>
      <c r="AD205" s="11">
        <f>'OddsRatio_working_3-way'!X205^(1/3)*SIN(('OddsRatio_working_3-way'!Y205+2*PI())/3)</f>
        <v>0.42624363992589553</v>
      </c>
      <c r="AE205" s="11">
        <f>'OddsRatio_working_3-way'!X205^(1/3)*SIN(('OddsRatio_working_3-way'!Y205+4*PI())/3)</f>
        <v>-0.48567301233339172</v>
      </c>
      <c r="AF205" s="11">
        <f>-'OddsRatio_working_3-way'!U205/(3*'OddsRatio_working_3-way'!X205^(1/3))*COS(('OddsRatio_working_3-way'!Y205)/3)</f>
        <v>0.52649532466040172</v>
      </c>
      <c r="AG205" s="11">
        <f>-'OddsRatio_working_3-way'!U205/(3*'OddsRatio_working_3-way'!X205^(1/3))*COS(('OddsRatio_working_3-way'!Y205+2*PI())/3)</f>
        <v>-0.31471500856605861</v>
      </c>
      <c r="AH205" s="11">
        <f>-'OddsRatio_working_3-way'!U205/(3*'OddsRatio_working_3-way'!X205^(1/3))*COS(('OddsRatio_working_3-way'!Y205+4*PI())/3)</f>
        <v>-0.21178031609434333</v>
      </c>
      <c r="AI205" s="11">
        <f>'OddsRatio_working_3-way'!U205/(3*'OddsRatio_working_3-way'!X205^(1/3))*SIN(('OddsRatio_working_3-way'!Y205)/3)</f>
        <v>-5.9429372407496128E-2</v>
      </c>
      <c r="AJ205" s="11">
        <f>'OddsRatio_working_3-way'!U205/(3*'OddsRatio_working_3-way'!X205^(1/3))*SIN(('OddsRatio_working_3-way'!Y205+2*PI())/3)</f>
        <v>-0.42624363992589548</v>
      </c>
      <c r="AK205" s="11">
        <f>'OddsRatio_working_3-way'!U205/(3*'OddsRatio_working_3-way'!X205^(1/3))*SIN(('OddsRatio_working_3-way'!Y205+4*PI())/3)</f>
        <v>0.48567301233339161</v>
      </c>
      <c r="AL205" s="11">
        <f>'OddsRatio_working_3-way'!Z205+'OddsRatio_working_3-way'!AF205</f>
        <v>1.0529906493208037</v>
      </c>
      <c r="AM205" s="11">
        <f>'OddsRatio_working_3-way'!AA205+'OddsRatio_working_3-way'!AG205</f>
        <v>-0.62943001713211721</v>
      </c>
      <c r="AN205" s="11">
        <f>'OddsRatio_working_3-way'!AB205+'OddsRatio_working_3-way'!AH205</f>
        <v>-0.42356063218868667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1.0529906493208037</v>
      </c>
      <c r="AS205" s="11">
        <f>IF(('OddsRatio_working_3-way'!X205=0),IF(Q205&gt;0,-Q205^(1/3),(-Q205)^(1/3)),'OddsRatio_working_3-way'!AM205-'OddsRatio_working_3-way'!R205/3)</f>
        <v>-0.62943001713211721</v>
      </c>
      <c r="AT205" s="11">
        <f>IF(('OddsRatio_working_3-way'!X205=0),IF(Q205&gt;0,-Q205^(1/3),(-Q205)^(1/3)),'OddsRatio_working_3-way'!AN205-'OddsRatio_working_3-way'!R205/3)</f>
        <v>-0.42356063218868667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</v>
      </c>
      <c r="B206" s="4">
        <f>IF('True_Odds_Calculator_3-way'!B207="","",'True_Odds_Calculator_3-way'!B207)</f>
        <v>3.06</v>
      </c>
      <c r="C206" s="4">
        <f>IF('True_Odds_Calculator_3-way'!C207="","",'True_Odds_Calculator_3-way'!C207)</f>
        <v>3.81</v>
      </c>
      <c r="D206" s="9">
        <f t="shared" si="52"/>
        <v>0.43178332291325361</v>
      </c>
      <c r="E206" s="9">
        <f t="shared" si="53"/>
        <v>0.31558392940584329</v>
      </c>
      <c r="F206" s="9">
        <f t="shared" si="54"/>
        <v>0.25263274768090316</v>
      </c>
      <c r="G206" s="9">
        <f t="shared" si="55"/>
        <v>1.0527811463452978</v>
      </c>
      <c r="H206" s="9">
        <f t="shared" si="56"/>
        <v>2.3159764329316226</v>
      </c>
      <c r="I206" s="9">
        <f t="shared" si="57"/>
        <v>3.1687291614713136</v>
      </c>
      <c r="J206" s="9">
        <f t="shared" si="58"/>
        <v>3.9583150212302871</v>
      </c>
      <c r="K206" s="11">
        <f t="shared" si="59"/>
        <v>0.44444444444444442</v>
      </c>
      <c r="L206" s="11">
        <f t="shared" si="60"/>
        <v>0.32679738562091504</v>
      </c>
      <c r="M206" s="11">
        <f t="shared" si="61"/>
        <v>0.26246719160104987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-0.27583834155806786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0.23330417031204431</v>
      </c>
      <c r="Q206" s="11">
        <f>2*'OddsRatio_working_3-way'!K206*'OddsRatio_working_3-way'!L206*'OddsRatio_working_3-way'!M206</f>
        <v>7.624319291243277E-2</v>
      </c>
      <c r="R206" s="11">
        <f t="shared" si="62"/>
        <v>0</v>
      </c>
      <c r="S206" s="11">
        <f t="shared" si="63"/>
        <v>-0.84580036623708632</v>
      </c>
      <c r="T206" s="11">
        <f t="shared" si="64"/>
        <v>-0.27640534844349224</v>
      </c>
      <c r="U206" s="11">
        <f>'OddsRatio_working_3-way'!S206-'OddsRatio_working_3-way'!R206^2/3</f>
        <v>-0.84580036623708632</v>
      </c>
      <c r="V206" s="11">
        <f>'OddsRatio_working_3-way'!S206*'OddsRatio_working_3-way'!R206/3-2*'OddsRatio_working_3-way'!R206^3/27-'OddsRatio_working_3-way'!T206</f>
        <v>0.27640534844349224</v>
      </c>
      <c r="W206" s="11">
        <f>'OddsRatio_working_3-way'!V206^2+4*'OddsRatio_working_3-way'!U206^3/27</f>
        <v>-1.3239667634173544E-2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0.14969935227176326</v>
      </c>
      <c r="Y206" s="11">
        <f>IF('OddsRatio_working_3-way'!W206&gt;=0,IF('OddsRatio_working_3-way'!V206+SQRT('OddsRatio_working_3-way'!W206)&gt;0,0,PI()),ACOS('OddsRatio_working_3-way'!V206/(2*'OddsRatio_working_3-way'!X206)))</f>
        <v>0.39446696063862552</v>
      </c>
      <c r="Z206" s="11">
        <f>'OddsRatio_working_3-way'!X206^(1/3)*COS('OddsRatio_working_3-way'!Y206/3)</f>
        <v>0.52639057317264881</v>
      </c>
      <c r="AA206" s="11">
        <f>'OddsRatio_working_3-way'!X206^(1/3)*COS(('OddsRatio_working_3-way'!Y206+2*PI())/3)</f>
        <v>-0.32348471281928171</v>
      </c>
      <c r="AB206" s="11">
        <f>'OddsRatio_working_3-way'!X206^(1/3)*COS(('OddsRatio_working_3-way'!Y206+4*PI())/3)</f>
        <v>-0.20290586035336705</v>
      </c>
      <c r="AC206" s="11">
        <f>'OddsRatio_working_3-way'!X206^(1/3)*SIN('OddsRatio_working_3-way'!Y206/3)</f>
        <v>6.9616232929771898E-2</v>
      </c>
      <c r="AD206" s="11">
        <f>'OddsRatio_working_3-way'!X206^(1/3)*SIN(('OddsRatio_working_3-way'!Y206+2*PI())/3)</f>
        <v>0.42105949221527933</v>
      </c>
      <c r="AE206" s="11">
        <f>'OddsRatio_working_3-way'!X206^(1/3)*SIN(('OddsRatio_working_3-way'!Y206+4*PI())/3)</f>
        <v>-0.49067572514505131</v>
      </c>
      <c r="AF206" s="11">
        <f>-'OddsRatio_working_3-way'!U206/(3*'OddsRatio_working_3-way'!X206^(1/3))*COS(('OddsRatio_working_3-way'!Y206)/3)</f>
        <v>0.52639057317264903</v>
      </c>
      <c r="AG206" s="11">
        <f>-'OddsRatio_working_3-way'!U206/(3*'OddsRatio_working_3-way'!X206^(1/3))*COS(('OddsRatio_working_3-way'!Y206+2*PI())/3)</f>
        <v>-0.32348471281928182</v>
      </c>
      <c r="AH206" s="11">
        <f>-'OddsRatio_working_3-way'!U206/(3*'OddsRatio_working_3-way'!X206^(1/3))*COS(('OddsRatio_working_3-way'!Y206+4*PI())/3)</f>
        <v>-0.20290586035336713</v>
      </c>
      <c r="AI206" s="11">
        <f>'OddsRatio_working_3-way'!U206/(3*'OddsRatio_working_3-way'!X206^(1/3))*SIN(('OddsRatio_working_3-way'!Y206)/3)</f>
        <v>-6.9616232929771926E-2</v>
      </c>
      <c r="AJ206" s="11">
        <f>'OddsRatio_working_3-way'!U206/(3*'OddsRatio_working_3-way'!X206^(1/3))*SIN(('OddsRatio_working_3-way'!Y206+2*PI())/3)</f>
        <v>-0.4210594922152795</v>
      </c>
      <c r="AK206" s="11">
        <f>'OddsRatio_working_3-way'!U206/(3*'OddsRatio_working_3-way'!X206^(1/3))*SIN(('OddsRatio_working_3-way'!Y206+4*PI())/3)</f>
        <v>0.49067572514505153</v>
      </c>
      <c r="AL206" s="11">
        <f>'OddsRatio_working_3-way'!Z206+'OddsRatio_working_3-way'!AF206</f>
        <v>1.0527811463452978</v>
      </c>
      <c r="AM206" s="11">
        <f>'OddsRatio_working_3-way'!AA206+'OddsRatio_working_3-way'!AG206</f>
        <v>-0.64696942563856352</v>
      </c>
      <c r="AN206" s="11">
        <f>'OddsRatio_working_3-way'!AB206+'OddsRatio_working_3-way'!AH206</f>
        <v>-0.40581172070673421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1.0527811463452978</v>
      </c>
      <c r="AS206" s="11">
        <f>IF(('OddsRatio_working_3-way'!X206=0),IF(Q206&gt;0,-Q206^(1/3),(-Q206)^(1/3)),'OddsRatio_working_3-way'!AM206-'OddsRatio_working_3-way'!R206/3)</f>
        <v>-0.64696942563856352</v>
      </c>
      <c r="AT206" s="11">
        <f>IF(('OddsRatio_working_3-way'!X206=0),IF(Q206&gt;0,-Q206^(1/3),(-Q206)^(1/3)),'OddsRatio_working_3-way'!AN206-'OddsRatio_working_3-way'!R206/3)</f>
        <v>-0.40581172070673421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2.62</v>
      </c>
      <c r="B207" s="4">
        <f>IF('True_Odds_Calculator_3-way'!B208="","",'True_Odds_Calculator_3-way'!B208)</f>
        <v>3.19</v>
      </c>
      <c r="C207" s="4">
        <f>IF('True_Odds_Calculator_3-way'!C208="","",'True_Odds_Calculator_3-way'!C208)</f>
        <v>2.96</v>
      </c>
      <c r="D207" s="9">
        <f t="shared" si="52"/>
        <v>0.37012074897274561</v>
      </c>
      <c r="E207" s="9">
        <f t="shared" si="53"/>
        <v>0.30297431464963243</v>
      </c>
      <c r="F207" s="9">
        <f t="shared" si="54"/>
        <v>0.3269049363776218</v>
      </c>
      <c r="G207" s="9">
        <f t="shared" si="55"/>
        <v>1.0505067699260231</v>
      </c>
      <c r="H207" s="9">
        <f t="shared" si="56"/>
        <v>2.7018209672801579</v>
      </c>
      <c r="I207" s="9">
        <f t="shared" si="57"/>
        <v>3.3006098261379901</v>
      </c>
      <c r="J207" s="9">
        <f t="shared" si="58"/>
        <v>3.0589932690550059</v>
      </c>
      <c r="K207" s="11">
        <f t="shared" si="59"/>
        <v>0.38167938931297707</v>
      </c>
      <c r="L207" s="11">
        <f t="shared" si="60"/>
        <v>0.31347962382445144</v>
      </c>
      <c r="M207" s="11">
        <f t="shared" si="61"/>
        <v>0.33783783783783783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-0.28108101640610184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0.23323414347368018</v>
      </c>
      <c r="Q207" s="11">
        <f>2*'OddsRatio_working_3-way'!K207*'OddsRatio_working_3-way'!L207*'OddsRatio_working_3-way'!M207</f>
        <v>8.0843723907688111E-2</v>
      </c>
      <c r="R207" s="11">
        <f t="shared" si="62"/>
        <v>0</v>
      </c>
      <c r="S207" s="11">
        <f t="shared" si="63"/>
        <v>-0.8297755090536133</v>
      </c>
      <c r="T207" s="11">
        <f t="shared" si="64"/>
        <v>-0.28761716085047256</v>
      </c>
      <c r="U207" s="11">
        <f>'OddsRatio_working_3-way'!S207-'OddsRatio_working_3-way'!R207^2/3</f>
        <v>-0.8297755090536133</v>
      </c>
      <c r="V207" s="11">
        <f>'OddsRatio_working_3-way'!S207*'OddsRatio_working_3-way'!R207/3-2*'OddsRatio_working_3-way'!R207^3/27-'OddsRatio_working_3-way'!T207</f>
        <v>0.28761716085047256</v>
      </c>
      <c r="W207" s="11">
        <f>'OddsRatio_working_3-way'!V207^2+4*'OddsRatio_working_3-way'!U207^3/27</f>
        <v>-1.9168384193192778E-3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0.14546517593139421</v>
      </c>
      <c r="Y207" s="11">
        <f>IF('OddsRatio_working_3-way'!W207&gt;=0,IF('OddsRatio_working_3-way'!V207+SQRT('OddsRatio_working_3-way'!W207)&gt;0,0,PI()),ACOS('OddsRatio_working_3-way'!V207/(2*'OddsRatio_working_3-way'!X207)))</f>
        <v>0.1510625241505601</v>
      </c>
      <c r="Z207" s="11">
        <f>'OddsRatio_working_3-way'!X207^(1/3)*COS('OddsRatio_working_3-way'!Y207/3)</f>
        <v>0.52525338496301155</v>
      </c>
      <c r="AA207" s="11">
        <f>'OddsRatio_working_3-way'!X207^(1/3)*COS(('OddsRatio_working_3-way'!Y207+2*PI())/3)</f>
        <v>-0.28555131793269051</v>
      </c>
      <c r="AB207" s="11">
        <f>'OddsRatio_working_3-way'!X207^(1/3)*COS(('OddsRatio_working_3-way'!Y207+4*PI())/3)</f>
        <v>-0.23970206703032096</v>
      </c>
      <c r="AC207" s="11">
        <f>'OddsRatio_working_3-way'!X207^(1/3)*SIN('OddsRatio_working_3-way'!Y207/3)</f>
        <v>2.6471077350625784E-2</v>
      </c>
      <c r="AD207" s="11">
        <f>'OddsRatio_working_3-way'!X207^(1/3)*SIN(('OddsRatio_working_3-way'!Y207+2*PI())/3)</f>
        <v>0.44164723612642243</v>
      </c>
      <c r="AE207" s="11">
        <f>'OddsRatio_working_3-way'!X207^(1/3)*SIN(('OddsRatio_working_3-way'!Y207+4*PI())/3)</f>
        <v>-0.46811831347704819</v>
      </c>
      <c r="AF207" s="11">
        <f>-'OddsRatio_working_3-way'!U207/(3*'OddsRatio_working_3-way'!X207^(1/3))*COS(('OddsRatio_working_3-way'!Y207)/3)</f>
        <v>0.52525338496301155</v>
      </c>
      <c r="AG207" s="11">
        <f>-'OddsRatio_working_3-way'!U207/(3*'OddsRatio_working_3-way'!X207^(1/3))*COS(('OddsRatio_working_3-way'!Y207+2*PI())/3)</f>
        <v>-0.28555131793269051</v>
      </c>
      <c r="AH207" s="11">
        <f>-'OddsRatio_working_3-way'!U207/(3*'OddsRatio_working_3-way'!X207^(1/3))*COS(('OddsRatio_working_3-way'!Y207+4*PI())/3)</f>
        <v>-0.23970206703032096</v>
      </c>
      <c r="AI207" s="11">
        <f>'OddsRatio_working_3-way'!U207/(3*'OddsRatio_working_3-way'!X207^(1/3))*SIN(('OddsRatio_working_3-way'!Y207)/3)</f>
        <v>-2.6471077350625784E-2</v>
      </c>
      <c r="AJ207" s="11">
        <f>'OddsRatio_working_3-way'!U207/(3*'OddsRatio_working_3-way'!X207^(1/3))*SIN(('OddsRatio_working_3-way'!Y207+2*PI())/3)</f>
        <v>-0.44164723612642243</v>
      </c>
      <c r="AK207" s="11">
        <f>'OddsRatio_working_3-way'!U207/(3*'OddsRatio_working_3-way'!X207^(1/3))*SIN(('OddsRatio_working_3-way'!Y207+4*PI())/3)</f>
        <v>0.46811831347704819</v>
      </c>
      <c r="AL207" s="11">
        <f>'OddsRatio_working_3-way'!Z207+'OddsRatio_working_3-way'!AF207</f>
        <v>1.0505067699260231</v>
      </c>
      <c r="AM207" s="11">
        <f>'OddsRatio_working_3-way'!AA207+'OddsRatio_working_3-way'!AG207</f>
        <v>-0.57110263586538101</v>
      </c>
      <c r="AN207" s="11">
        <f>'OddsRatio_working_3-way'!AB207+'OddsRatio_working_3-way'!AH207</f>
        <v>-0.47940413406064192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1.0505067699260231</v>
      </c>
      <c r="AS207" s="11">
        <f>IF(('OddsRatio_working_3-way'!X207=0),IF(Q207&gt;0,-Q207^(1/3),(-Q207)^(1/3)),'OddsRatio_working_3-way'!AM207-'OddsRatio_working_3-way'!R207/3)</f>
        <v>-0.57110263586538101</v>
      </c>
      <c r="AT207" s="11">
        <f>IF(('OddsRatio_working_3-way'!X207=0),IF(Q207&gt;0,-Q207^(1/3),(-Q207)^(1/3)),'OddsRatio_working_3-way'!AN207-'OddsRatio_working_3-way'!R207/3)</f>
        <v>-0.47940413406064192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2.0099999999999998</v>
      </c>
      <c r="B208" s="4">
        <f>IF('True_Odds_Calculator_3-way'!B209="","",'True_Odds_Calculator_3-way'!B209)</f>
        <v>3.39</v>
      </c>
      <c r="C208" s="4">
        <f>IF('True_Odds_Calculator_3-way'!C209="","",'True_Odds_Calculator_3-way'!C209)</f>
        <v>4.1399999999999997</v>
      </c>
      <c r="D208" s="9">
        <f t="shared" si="52"/>
        <v>0.48414055169032627</v>
      </c>
      <c r="E208" s="9">
        <f t="shared" si="53"/>
        <v>0.28398044134539585</v>
      </c>
      <c r="F208" s="9">
        <f t="shared" si="54"/>
        <v>0.23187900696427771</v>
      </c>
      <c r="G208" s="9">
        <f t="shared" si="55"/>
        <v>1.0549662225902003</v>
      </c>
      <c r="H208" s="9">
        <f t="shared" si="56"/>
        <v>2.0655158848161017</v>
      </c>
      <c r="I208" s="9">
        <f t="shared" si="57"/>
        <v>3.5213692719905794</v>
      </c>
      <c r="J208" s="9">
        <f t="shared" si="58"/>
        <v>4.3125939389332286</v>
      </c>
      <c r="K208" s="11">
        <f t="shared" si="59"/>
        <v>0.49751243781094534</v>
      </c>
      <c r="L208" s="11">
        <f t="shared" si="60"/>
        <v>0.29498525073746312</v>
      </c>
      <c r="M208" s="11">
        <f t="shared" si="61"/>
        <v>0.24154589371980678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-0.26869081834922104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0.23183641452435999</v>
      </c>
      <c r="Q208" s="11">
        <f>2*'OddsRatio_working_3-way'!K208*'OddsRatio_working_3-way'!L208*'OddsRatio_working_3-way'!M208</f>
        <v>7.0897986093076459E-2</v>
      </c>
      <c r="R208" s="11">
        <f t="shared" si="62"/>
        <v>0</v>
      </c>
      <c r="S208" s="11">
        <f t="shared" si="63"/>
        <v>-0.86283712986068284</v>
      </c>
      <c r="T208" s="11">
        <f t="shared" si="64"/>
        <v>-0.26386456570663092</v>
      </c>
      <c r="U208" s="11">
        <f>'OddsRatio_working_3-way'!S208-'OddsRatio_working_3-way'!R208^2/3</f>
        <v>-0.86283712986068284</v>
      </c>
      <c r="V208" s="11">
        <f>'OddsRatio_working_3-way'!S208*'OddsRatio_working_3-way'!R208/3-2*'OddsRatio_working_3-way'!R208^3/27-'OddsRatio_working_3-way'!T208</f>
        <v>0.26386456570663092</v>
      </c>
      <c r="W208" s="11">
        <f>'OddsRatio_working_3-way'!V208^2+4*'OddsRatio_working_3-way'!U208^3/27</f>
        <v>-2.5541685598657382E-2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0.15424509281838297</v>
      </c>
      <c r="Y208" s="11">
        <f>IF('OddsRatio_working_3-way'!W208&gt;=0,IF('OddsRatio_working_3-way'!V208+SQRT('OddsRatio_working_3-way'!W208)&gt;0,0,PI()),ACOS('OddsRatio_working_3-way'!V208/(2*'OddsRatio_working_3-way'!X208)))</f>
        <v>0.54458598807470993</v>
      </c>
      <c r="Z208" s="11">
        <f>'OddsRatio_working_3-way'!X208^(1/3)*COS('OddsRatio_working_3-way'!Y208/3)</f>
        <v>0.52748311129510028</v>
      </c>
      <c r="AA208" s="11">
        <f>'OddsRatio_working_3-way'!X208^(1/3)*COS(('OddsRatio_working_3-way'!Y208+2*PI())/3)</f>
        <v>-0.34758938173148279</v>
      </c>
      <c r="AB208" s="11">
        <f>'OddsRatio_working_3-way'!X208^(1/3)*COS(('OddsRatio_working_3-way'!Y208+4*PI())/3)</f>
        <v>-0.17989372956361752</v>
      </c>
      <c r="AC208" s="11">
        <f>'OddsRatio_working_3-way'!X208^(1/3)*SIN('OddsRatio_working_3-way'!Y208/3)</f>
        <v>9.6819129921046951E-2</v>
      </c>
      <c r="AD208" s="11">
        <f>'OddsRatio_working_3-way'!X208^(1/3)*SIN(('OddsRatio_working_3-way'!Y208+2*PI())/3)</f>
        <v>0.40840420948828771</v>
      </c>
      <c r="AE208" s="11">
        <f>'OddsRatio_working_3-way'!X208^(1/3)*SIN(('OddsRatio_working_3-way'!Y208+4*PI())/3)</f>
        <v>-0.50522333940933462</v>
      </c>
      <c r="AF208" s="11">
        <f>-'OddsRatio_working_3-way'!U208/(3*'OddsRatio_working_3-way'!X208^(1/3))*COS(('OddsRatio_working_3-way'!Y208)/3)</f>
        <v>0.52748311129510017</v>
      </c>
      <c r="AG208" s="11">
        <f>-'OddsRatio_working_3-way'!U208/(3*'OddsRatio_working_3-way'!X208^(1/3))*COS(('OddsRatio_working_3-way'!Y208+2*PI())/3)</f>
        <v>-0.34758938173148274</v>
      </c>
      <c r="AH208" s="11">
        <f>-'OddsRatio_working_3-way'!U208/(3*'OddsRatio_working_3-way'!X208^(1/3))*COS(('OddsRatio_working_3-way'!Y208+4*PI())/3)</f>
        <v>-0.17989372956361749</v>
      </c>
      <c r="AI208" s="11">
        <f>'OddsRatio_working_3-way'!U208/(3*'OddsRatio_working_3-way'!X208^(1/3))*SIN(('OddsRatio_working_3-way'!Y208)/3)</f>
        <v>-9.6819129921046923E-2</v>
      </c>
      <c r="AJ208" s="11">
        <f>'OddsRatio_working_3-way'!U208/(3*'OddsRatio_working_3-way'!X208^(1/3))*SIN(('OddsRatio_working_3-way'!Y208+2*PI())/3)</f>
        <v>-0.4084042094882876</v>
      </c>
      <c r="AK208" s="11">
        <f>'OddsRatio_working_3-way'!U208/(3*'OddsRatio_working_3-way'!X208^(1/3))*SIN(('OddsRatio_working_3-way'!Y208+4*PI())/3)</f>
        <v>0.5052233394093345</v>
      </c>
      <c r="AL208" s="11">
        <f>'OddsRatio_working_3-way'!Z208+'OddsRatio_working_3-way'!AF208</f>
        <v>1.0549662225902003</v>
      </c>
      <c r="AM208" s="11">
        <f>'OddsRatio_working_3-way'!AA208+'OddsRatio_working_3-way'!AG208</f>
        <v>-0.69517876346296559</v>
      </c>
      <c r="AN208" s="11">
        <f>'OddsRatio_working_3-way'!AB208+'OddsRatio_working_3-way'!AH208</f>
        <v>-0.35978745912723498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1.0549662225902003</v>
      </c>
      <c r="AS208" s="11">
        <f>IF(('OddsRatio_working_3-way'!X208=0),IF(Q208&gt;0,-Q208^(1/3),(-Q208)^(1/3)),'OddsRatio_working_3-way'!AM208-'OddsRatio_working_3-way'!R208/3)</f>
        <v>-0.69517876346296559</v>
      </c>
      <c r="AT208" s="11">
        <f>IF(('OddsRatio_working_3-way'!X208=0),IF(Q208&gt;0,-Q208^(1/3),(-Q208)^(1/3)),'OddsRatio_working_3-way'!AN208-'OddsRatio_working_3-way'!R208/3)</f>
        <v>-0.35978745912723498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3.59</v>
      </c>
      <c r="B209" s="4">
        <f>IF('True_Odds_Calculator_3-way'!B210="","",'True_Odds_Calculator_3-way'!B210)</f>
        <v>3.3</v>
      </c>
      <c r="C209" s="4">
        <f>IF('True_Odds_Calculator_3-way'!C210="","",'True_Odds_Calculator_3-way'!C210)</f>
        <v>2.21</v>
      </c>
      <c r="D209" s="9">
        <f t="shared" si="52"/>
        <v>0.26821526909451321</v>
      </c>
      <c r="E209" s="9">
        <f t="shared" si="53"/>
        <v>0.29215353716284592</v>
      </c>
      <c r="F209" s="9">
        <f t="shared" si="54"/>
        <v>0.43963119374264087</v>
      </c>
      <c r="G209" s="9">
        <f t="shared" si="55"/>
        <v>1.0534164147284764</v>
      </c>
      <c r="H209" s="9">
        <f t="shared" si="56"/>
        <v>3.7283485141467536</v>
      </c>
      <c r="I209" s="9">
        <f t="shared" si="57"/>
        <v>3.4228577538754958</v>
      </c>
      <c r="J209" s="9">
        <f t="shared" si="58"/>
        <v>2.2746338618214561</v>
      </c>
      <c r="K209" s="11">
        <f t="shared" si="59"/>
        <v>0.2785515320334262</v>
      </c>
      <c r="L209" s="11">
        <f t="shared" si="60"/>
        <v>0.30303030303030304</v>
      </c>
      <c r="M209" s="11">
        <f t="shared" si="61"/>
        <v>0.45248868778280543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-0.2753038648499897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0.23298564999367888</v>
      </c>
      <c r="Q209" s="11">
        <f>2*'OddsRatio_working_3-way'!K209*'OddsRatio_working_3-way'!L209*'OddsRatio_working_3-way'!M209</f>
        <v>7.638873770284553E-2</v>
      </c>
      <c r="R209" s="11">
        <f t="shared" si="62"/>
        <v>0</v>
      </c>
      <c r="S209" s="11">
        <f t="shared" si="63"/>
        <v>-0.84628543126566858</v>
      </c>
      <c r="T209" s="11">
        <f t="shared" si="64"/>
        <v>-0.27747063320185855</v>
      </c>
      <c r="U209" s="11">
        <f>'OddsRatio_working_3-way'!S209-'OddsRatio_working_3-way'!R209^2/3</f>
        <v>-0.84628543126566858</v>
      </c>
      <c r="V209" s="11">
        <f>'OddsRatio_working_3-way'!S209*'OddsRatio_working_3-way'!R209/3-2*'OddsRatio_working_3-way'!R209^3/27-'OddsRatio_working_3-way'!T209</f>
        <v>0.27747063320185855</v>
      </c>
      <c r="W209" s="11">
        <f>'OddsRatio_working_3-way'!V209^2+4*'OddsRatio_working_3-way'!U209^3/27</f>
        <v>-1.2803944890987656E-2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0.14982814920804099</v>
      </c>
      <c r="Y209" s="11">
        <f>IF('OddsRatio_working_3-way'!W209&gt;=0,IF('OddsRatio_working_3-way'!V209+SQRT('OddsRatio_working_3-way'!W209)&gt;0,0,PI()),ACOS('OddsRatio_working_3-way'!V209/(2*'OddsRatio_working_3-way'!X209)))</f>
        <v>0.38721853766046554</v>
      </c>
      <c r="Z209" s="11">
        <f>'OddsRatio_working_3-way'!X209^(1/3)*COS('OddsRatio_working_3-way'!Y209/3)</f>
        <v>0.52670820736423818</v>
      </c>
      <c r="AA209" s="11">
        <f>'OddsRatio_working_3-way'!X209^(1/3)*COS(('OddsRatio_working_3-way'!Y209+2*PI())/3)</f>
        <v>-0.32255888421359408</v>
      </c>
      <c r="AB209" s="11">
        <f>'OddsRatio_working_3-way'!X209^(1/3)*COS(('OddsRatio_working_3-way'!Y209+4*PI())/3)</f>
        <v>-0.20414932315064385</v>
      </c>
      <c r="AC209" s="11">
        <f>'OddsRatio_working_3-way'!X209^(1/3)*SIN('OddsRatio_working_3-way'!Y209/3)</f>
        <v>6.8363791954319728E-2</v>
      </c>
      <c r="AD209" s="11">
        <f>'OddsRatio_working_3-way'!X209^(1/3)*SIN(('OddsRatio_working_3-way'!Y209+2*PI())/3)</f>
        <v>0.42196079198203246</v>
      </c>
      <c r="AE209" s="11">
        <f>'OddsRatio_working_3-way'!X209^(1/3)*SIN(('OddsRatio_working_3-way'!Y209+4*PI())/3)</f>
        <v>-0.49032458393635214</v>
      </c>
      <c r="AF209" s="11">
        <f>-'OddsRatio_working_3-way'!U209/(3*'OddsRatio_working_3-way'!X209^(1/3))*COS(('OddsRatio_working_3-way'!Y209)/3)</f>
        <v>0.52670820736423818</v>
      </c>
      <c r="AG209" s="11">
        <f>-'OddsRatio_working_3-way'!U209/(3*'OddsRatio_working_3-way'!X209^(1/3))*COS(('OddsRatio_working_3-way'!Y209+2*PI())/3)</f>
        <v>-0.32255888421359408</v>
      </c>
      <c r="AH209" s="11">
        <f>-'OddsRatio_working_3-way'!U209/(3*'OddsRatio_working_3-way'!X209^(1/3))*COS(('OddsRatio_working_3-way'!Y209+4*PI())/3)</f>
        <v>-0.20414932315064385</v>
      </c>
      <c r="AI209" s="11">
        <f>'OddsRatio_working_3-way'!U209/(3*'OddsRatio_working_3-way'!X209^(1/3))*SIN(('OddsRatio_working_3-way'!Y209)/3)</f>
        <v>-6.8363791954319728E-2</v>
      </c>
      <c r="AJ209" s="11">
        <f>'OddsRatio_working_3-way'!U209/(3*'OddsRatio_working_3-way'!X209^(1/3))*SIN(('OddsRatio_working_3-way'!Y209+2*PI())/3)</f>
        <v>-0.42196079198203246</v>
      </c>
      <c r="AK209" s="11">
        <f>'OddsRatio_working_3-way'!U209/(3*'OddsRatio_working_3-way'!X209^(1/3))*SIN(('OddsRatio_working_3-way'!Y209+4*PI())/3)</f>
        <v>0.49032458393635214</v>
      </c>
      <c r="AL209" s="11">
        <f>'OddsRatio_working_3-way'!Z209+'OddsRatio_working_3-way'!AF209</f>
        <v>1.0534164147284764</v>
      </c>
      <c r="AM209" s="11">
        <f>'OddsRatio_working_3-way'!AA209+'OddsRatio_working_3-way'!AG209</f>
        <v>-0.64511776842718815</v>
      </c>
      <c r="AN209" s="11">
        <f>'OddsRatio_working_3-way'!AB209+'OddsRatio_working_3-way'!AH209</f>
        <v>-0.4082986463012877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1.0534164147284764</v>
      </c>
      <c r="AS209" s="11">
        <f>IF(('OddsRatio_working_3-way'!X209=0),IF(Q209&gt;0,-Q209^(1/3),(-Q209)^(1/3)),'OddsRatio_working_3-way'!AM209-'OddsRatio_working_3-way'!R209/3)</f>
        <v>-0.64511776842718815</v>
      </c>
      <c r="AT209" s="11">
        <f>IF(('OddsRatio_working_3-way'!X209=0),IF(Q209&gt;0,-Q209^(1/3),(-Q209)^(1/3)),'OddsRatio_working_3-way'!AN209-'OddsRatio_working_3-way'!R209/3)</f>
        <v>-0.4082986463012877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2.75</v>
      </c>
      <c r="B210" s="4">
        <f>IF('True_Odds_Calculator_3-way'!B211="","",'True_Odds_Calculator_3-way'!B211)</f>
        <v>3.4</v>
      </c>
      <c r="C210" s="4">
        <f>IF('True_Odds_Calculator_3-way'!C211="","",'True_Odds_Calculator_3-way'!C211)</f>
        <v>2.74</v>
      </c>
      <c r="D210" s="9">
        <f t="shared" si="52"/>
        <v>0.35579374631955668</v>
      </c>
      <c r="E210" s="9">
        <f t="shared" si="53"/>
        <v>0.28709792783660099</v>
      </c>
      <c r="F210" s="9">
        <f t="shared" si="54"/>
        <v>0.35710832584384222</v>
      </c>
      <c r="G210" s="9">
        <f t="shared" si="55"/>
        <v>1.0346383629670148</v>
      </c>
      <c r="H210" s="9">
        <f t="shared" si="56"/>
        <v>2.8106171351922766</v>
      </c>
      <c r="I210" s="9">
        <f t="shared" si="57"/>
        <v>3.4831320711208349</v>
      </c>
      <c r="J210" s="9">
        <f t="shared" si="58"/>
        <v>2.8002707515626057</v>
      </c>
      <c r="K210" s="11">
        <f t="shared" si="59"/>
        <v>0.36363636363636365</v>
      </c>
      <c r="L210" s="11">
        <f t="shared" si="60"/>
        <v>0.29411764705882354</v>
      </c>
      <c r="M210" s="11">
        <f t="shared" si="61"/>
        <v>0.36496350364963503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-0.28525703579374673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0.22990749053436904</v>
      </c>
      <c r="Q210" s="11">
        <f>2*'OddsRatio_working_3-way'!K210*'OddsRatio_working_3-way'!L210*'OddsRatio_working_3-way'!M210</f>
        <v>7.8067059604200018E-2</v>
      </c>
      <c r="R210" s="11">
        <f t="shared" si="62"/>
        <v>0</v>
      </c>
      <c r="S210" s="11">
        <f t="shared" si="63"/>
        <v>-0.80596606458675457</v>
      </c>
      <c r="T210" s="11">
        <f t="shared" si="64"/>
        <v>-0.27367268746579104</v>
      </c>
      <c r="U210" s="11">
        <f>'OddsRatio_working_3-way'!S210-'OddsRatio_working_3-way'!R210^2/3</f>
        <v>-0.80596606458675457</v>
      </c>
      <c r="V210" s="11">
        <f>'OddsRatio_working_3-way'!S210*'OddsRatio_working_3-way'!R210/3-2*'OddsRatio_working_3-way'!R210^3/27-'OddsRatio_working_3-way'!T210</f>
        <v>0.27367268746579104</v>
      </c>
      <c r="W210" s="11">
        <f>'OddsRatio_working_3-way'!V210^2+4*'OddsRatio_working_3-way'!U210^3/27</f>
        <v>-2.6648129924665837E-3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0.13924937419717109</v>
      </c>
      <c r="Y210" s="11">
        <f>IF('OddsRatio_working_3-way'!W210&gt;=0,IF('OddsRatio_working_3-way'!V210+SQRT('OddsRatio_working_3-way'!W210)&gt;0,0,PI()),ACOS('OddsRatio_working_3-way'!V210/(2*'OddsRatio_working_3-way'!X210)))</f>
        <v>0.18643563571510868</v>
      </c>
      <c r="Z210" s="11">
        <f>'OddsRatio_working_3-way'!X210^(1/3)*COS('OddsRatio_working_3-way'!Y210/3)</f>
        <v>0.51731918148350742</v>
      </c>
      <c r="AA210" s="11">
        <f>'OddsRatio_working_3-way'!X210^(1/3)*COS(('OddsRatio_working_3-way'!Y210+2*PI())/3)</f>
        <v>-0.28653726099258436</v>
      </c>
      <c r="AB210" s="11">
        <f>'OddsRatio_working_3-way'!X210^(1/3)*COS(('OddsRatio_working_3-way'!Y210+4*PI())/3)</f>
        <v>-0.23078192049092297</v>
      </c>
      <c r="AC210" s="11">
        <f>'OddsRatio_working_3-way'!X210^(1/3)*SIN('OddsRatio_working_3-way'!Y210/3)</f>
        <v>3.2190360847393455E-2</v>
      </c>
      <c r="AD210" s="11">
        <f>'OddsRatio_working_3-way'!X210^(1/3)*SIN(('OddsRatio_working_3-way'!Y210+2*PI())/3)</f>
        <v>0.43191637260599314</v>
      </c>
      <c r="AE210" s="11">
        <f>'OddsRatio_working_3-way'!X210^(1/3)*SIN(('OddsRatio_working_3-way'!Y210+4*PI())/3)</f>
        <v>-0.46410673345338654</v>
      </c>
      <c r="AF210" s="11">
        <f>-'OddsRatio_working_3-way'!U210/(3*'OddsRatio_working_3-way'!X210^(1/3))*COS(('OddsRatio_working_3-way'!Y210)/3)</f>
        <v>0.51731918148350742</v>
      </c>
      <c r="AG210" s="11">
        <f>-'OddsRatio_working_3-way'!U210/(3*'OddsRatio_working_3-way'!X210^(1/3))*COS(('OddsRatio_working_3-way'!Y210+2*PI())/3)</f>
        <v>-0.28653726099258436</v>
      </c>
      <c r="AH210" s="11">
        <f>-'OddsRatio_working_3-way'!U210/(3*'OddsRatio_working_3-way'!X210^(1/3))*COS(('OddsRatio_working_3-way'!Y210+4*PI())/3)</f>
        <v>-0.23078192049092297</v>
      </c>
      <c r="AI210" s="11">
        <f>'OddsRatio_working_3-way'!U210/(3*'OddsRatio_working_3-way'!X210^(1/3))*SIN(('OddsRatio_working_3-way'!Y210)/3)</f>
        <v>-3.2190360847393455E-2</v>
      </c>
      <c r="AJ210" s="11">
        <f>'OddsRatio_working_3-way'!U210/(3*'OddsRatio_working_3-way'!X210^(1/3))*SIN(('OddsRatio_working_3-way'!Y210+2*PI())/3)</f>
        <v>-0.43191637260599314</v>
      </c>
      <c r="AK210" s="11">
        <f>'OddsRatio_working_3-way'!U210/(3*'OddsRatio_working_3-way'!X210^(1/3))*SIN(('OddsRatio_working_3-way'!Y210+4*PI())/3)</f>
        <v>0.46410673345338654</v>
      </c>
      <c r="AL210" s="11">
        <f>'OddsRatio_working_3-way'!Z210+'OddsRatio_working_3-way'!AF210</f>
        <v>1.0346383629670148</v>
      </c>
      <c r="AM210" s="11">
        <f>'OddsRatio_working_3-way'!AA210+'OddsRatio_working_3-way'!AG210</f>
        <v>-0.57307452198516873</v>
      </c>
      <c r="AN210" s="11">
        <f>'OddsRatio_working_3-way'!AB210+'OddsRatio_working_3-way'!AH210</f>
        <v>-0.46156384098184594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1.0346383629670148</v>
      </c>
      <c r="AS210" s="11">
        <f>IF(('OddsRatio_working_3-way'!X210=0),IF(Q210&gt;0,-Q210^(1/3),(-Q210)^(1/3)),'OddsRatio_working_3-way'!AM210-'OddsRatio_working_3-way'!R210/3)</f>
        <v>-0.57307452198516873</v>
      </c>
      <c r="AT210" s="11">
        <f>IF(('OddsRatio_working_3-way'!X210=0),IF(Q210&gt;0,-Q210^(1/3),(-Q210)^(1/3)),'OddsRatio_working_3-way'!AN210-'OddsRatio_working_3-way'!R210/3)</f>
        <v>-0.46156384098184594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5.47</v>
      </c>
      <c r="C211" s="4">
        <f>IF('True_Odds_Calculator_3-way'!C212="","",'True_Odds_Calculator_3-way'!C212)</f>
        <v>9.9499999999999993</v>
      </c>
      <c r="D211" s="9">
        <f t="shared" si="52"/>
        <v>0.7298460393975541</v>
      </c>
      <c r="E211" s="9">
        <f t="shared" si="53"/>
        <v>0.17460022003711692</v>
      </c>
      <c r="F211" s="9">
        <f t="shared" si="54"/>
        <v>9.5553740565328837E-2</v>
      </c>
      <c r="G211" s="9">
        <f t="shared" si="55"/>
        <v>1.057577101468228</v>
      </c>
      <c r="H211" s="9">
        <f t="shared" si="56"/>
        <v>1.3701519855138797</v>
      </c>
      <c r="I211" s="9">
        <f t="shared" si="57"/>
        <v>5.7273696435629784</v>
      </c>
      <c r="J211" s="9">
        <f t="shared" si="58"/>
        <v>10.465315058140639</v>
      </c>
      <c r="K211" s="11">
        <f t="shared" si="59"/>
        <v>0.7407407407407407</v>
      </c>
      <c r="L211" s="11">
        <f t="shared" si="60"/>
        <v>0.18281535648994515</v>
      </c>
      <c r="M211" s="11">
        <f t="shared" si="61"/>
        <v>0.10050251256281408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-0.19056995315803049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0.18740870715552166</v>
      </c>
      <c r="Q211" s="11">
        <f>2*'OddsRatio_working_3-way'!K211*'OddsRatio_working_3-way'!L211*'OddsRatio_working_3-way'!M211</f>
        <v>2.7219855796008958E-2</v>
      </c>
      <c r="R211" s="11">
        <f t="shared" si="62"/>
        <v>0</v>
      </c>
      <c r="S211" s="11">
        <f t="shared" si="63"/>
        <v>-0.98341162418249972</v>
      </c>
      <c r="T211" s="11">
        <f t="shared" si="64"/>
        <v>-0.14283393234313724</v>
      </c>
      <c r="U211" s="11">
        <f>'OddsRatio_working_3-way'!S211-'OddsRatio_working_3-way'!R211^2/3</f>
        <v>-0.98341162418249972</v>
      </c>
      <c r="V211" s="11">
        <f>'OddsRatio_working_3-way'!S211*'OddsRatio_working_3-way'!R211/3-2*'OddsRatio_working_3-way'!R211^3/27-'OddsRatio_working_3-way'!T211</f>
        <v>0.14283393234313724</v>
      </c>
      <c r="W211" s="11">
        <f>'OddsRatio_working_3-way'!V211^2+4*'OddsRatio_working_3-way'!U211^3/27</f>
        <v>-0.12049562784414258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0.1876813523453692</v>
      </c>
      <c r="Y211" s="11">
        <f>IF('OddsRatio_working_3-way'!W211&gt;=0,IF('OddsRatio_working_3-way'!V211+SQRT('OddsRatio_working_3-way'!W211)&gt;0,0,PI()),ACOS('OddsRatio_working_3-way'!V211/(2*'OddsRatio_working_3-way'!X211)))</f>
        <v>1.1804351562975197</v>
      </c>
      <c r="Z211" s="11">
        <f>'OddsRatio_working_3-way'!X211^(1/3)*COS('OddsRatio_working_3-way'!Y211/3)</f>
        <v>0.52878855073411402</v>
      </c>
      <c r="AA211" s="11">
        <f>'OddsRatio_working_3-way'!X211^(1/3)*COS(('OddsRatio_working_3-way'!Y211+2*PI())/3)</f>
        <v>-0.45449926610904534</v>
      </c>
      <c r="AB211" s="11">
        <f>'OddsRatio_working_3-way'!X211^(1/3)*COS(('OddsRatio_working_3-way'!Y211+4*PI())/3)</f>
        <v>-7.4289284625068466E-2</v>
      </c>
      <c r="AC211" s="11">
        <f>'OddsRatio_working_3-way'!X211^(1/3)*SIN('OddsRatio_working_3-way'!Y211/3)</f>
        <v>0.21951433515835661</v>
      </c>
      <c r="AD211" s="11">
        <f>'OddsRatio_working_3-way'!X211^(1/3)*SIN(('OddsRatio_working_3-way'!Y211+2*PI())/3)</f>
        <v>0.34818715058692085</v>
      </c>
      <c r="AE211" s="11">
        <f>'OddsRatio_working_3-way'!X211^(1/3)*SIN(('OddsRatio_working_3-way'!Y211+4*PI())/3)</f>
        <v>-0.56770148574527746</v>
      </c>
      <c r="AF211" s="11">
        <f>-'OddsRatio_working_3-way'!U211/(3*'OddsRatio_working_3-way'!X211^(1/3))*COS(('OddsRatio_working_3-way'!Y211)/3)</f>
        <v>0.52878855073411402</v>
      </c>
      <c r="AG211" s="11">
        <f>-'OddsRatio_working_3-way'!U211/(3*'OddsRatio_working_3-way'!X211^(1/3))*COS(('OddsRatio_working_3-way'!Y211+2*PI())/3)</f>
        <v>-0.45449926610904534</v>
      </c>
      <c r="AH211" s="11">
        <f>-'OddsRatio_working_3-way'!U211/(3*'OddsRatio_working_3-way'!X211^(1/3))*COS(('OddsRatio_working_3-way'!Y211+4*PI())/3)</f>
        <v>-7.4289284625068466E-2</v>
      </c>
      <c r="AI211" s="11">
        <f>'OddsRatio_working_3-way'!U211/(3*'OddsRatio_working_3-way'!X211^(1/3))*SIN(('OddsRatio_working_3-way'!Y211)/3)</f>
        <v>-0.21951433515835661</v>
      </c>
      <c r="AJ211" s="11">
        <f>'OddsRatio_working_3-way'!U211/(3*'OddsRatio_working_3-way'!X211^(1/3))*SIN(('OddsRatio_working_3-way'!Y211+2*PI())/3)</f>
        <v>-0.34818715058692085</v>
      </c>
      <c r="AK211" s="11">
        <f>'OddsRatio_working_3-way'!U211/(3*'OddsRatio_working_3-way'!X211^(1/3))*SIN(('OddsRatio_working_3-way'!Y211+4*PI())/3)</f>
        <v>0.56770148574527746</v>
      </c>
      <c r="AL211" s="11">
        <f>'OddsRatio_working_3-way'!Z211+'OddsRatio_working_3-way'!AF211</f>
        <v>1.057577101468228</v>
      </c>
      <c r="AM211" s="11">
        <f>'OddsRatio_working_3-way'!AA211+'OddsRatio_working_3-way'!AG211</f>
        <v>-0.90899853221809068</v>
      </c>
      <c r="AN211" s="11">
        <f>'OddsRatio_working_3-way'!AB211+'OddsRatio_working_3-way'!AH211</f>
        <v>-0.14857856925013693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1.057577101468228</v>
      </c>
      <c r="AS211" s="11">
        <f>IF(('OddsRatio_working_3-way'!X211=0),IF(Q211&gt;0,-Q211^(1/3),(-Q211)^(1/3)),'OddsRatio_working_3-way'!AM211-'OddsRatio_working_3-way'!R211/3)</f>
        <v>-0.90899853221809068</v>
      </c>
      <c r="AT211" s="11">
        <f>IF(('OddsRatio_working_3-way'!X211=0),IF(Q211&gt;0,-Q211^(1/3),(-Q211)^(1/3)),'OddsRatio_working_3-way'!AN211-'OddsRatio_working_3-way'!R211/3)</f>
        <v>-0.14857856925013693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6.11</v>
      </c>
      <c r="B212" s="4">
        <f>IF('True_Odds_Calculator_3-way'!B213="","",'True_Odds_Calculator_3-way'!B213)</f>
        <v>4.0999999999999996</v>
      </c>
      <c r="C212" s="4">
        <f>IF('True_Odds_Calculator_3-way'!C213="","",'True_Odds_Calculator_3-way'!C213)</f>
        <v>1.62</v>
      </c>
      <c r="D212" s="9">
        <f t="shared" si="52"/>
        <v>0.15762406857172945</v>
      </c>
      <c r="E212" s="9">
        <f t="shared" si="53"/>
        <v>0.2357332134563126</v>
      </c>
      <c r="F212" s="9">
        <f t="shared" si="54"/>
        <v>0.6066427179719579</v>
      </c>
      <c r="G212" s="9">
        <f t="shared" si="55"/>
        <v>1.0458334210265989</v>
      </c>
      <c r="H212" s="9">
        <f t="shared" si="56"/>
        <v>6.3442087814459214</v>
      </c>
      <c r="I212" s="9">
        <f t="shared" si="57"/>
        <v>4.2420836051824562</v>
      </c>
      <c r="J212" s="9">
        <f t="shared" si="58"/>
        <v>1.6484167210364917</v>
      </c>
      <c r="K212" s="11">
        <f t="shared" si="59"/>
        <v>0.16366612111292961</v>
      </c>
      <c r="L212" s="11">
        <f t="shared" si="60"/>
        <v>0.24390243902439027</v>
      </c>
      <c r="M212" s="11">
        <f t="shared" si="61"/>
        <v>0.61728395061728392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-0.24201049611878189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0.21758082647202176</v>
      </c>
      <c r="Q212" s="11">
        <f>2*'OddsRatio_working_3-way'!K212*'OddsRatio_working_3-way'!L212*'OddsRatio_working_3-way'!M212</f>
        <v>4.928218040136393E-2</v>
      </c>
      <c r="R212" s="11">
        <f t="shared" si="62"/>
        <v>0</v>
      </c>
      <c r="S212" s="11">
        <f t="shared" si="63"/>
        <v>-0.89905533008465166</v>
      </c>
      <c r="T212" s="11">
        <f t="shared" si="64"/>
        <v>-0.20363654135552697</v>
      </c>
      <c r="U212" s="11">
        <f>'OddsRatio_working_3-way'!S212-'OddsRatio_working_3-way'!R212^2/3</f>
        <v>-0.89905533008465166</v>
      </c>
      <c r="V212" s="11">
        <f>'OddsRatio_working_3-way'!S212*'OddsRatio_working_3-way'!R212/3-2*'OddsRatio_working_3-way'!R212^3/27-'OddsRatio_working_3-way'!T212</f>
        <v>0.20363654135552697</v>
      </c>
      <c r="W212" s="11">
        <f>'OddsRatio_working_3-way'!V212^2+4*'OddsRatio_working_3-way'!U212^3/27</f>
        <v>-6.6192434690840407E-2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0.16405812663967737</v>
      </c>
      <c r="Y212" s="11">
        <f>IF('OddsRatio_working_3-way'!W212&gt;=0,IF('OddsRatio_working_3-way'!V212+SQRT('OddsRatio_working_3-way'!W212)&gt;0,0,PI()),ACOS('OddsRatio_working_3-way'!V212/(2*'OddsRatio_working_3-way'!X212)))</f>
        <v>0.90125915473192941</v>
      </c>
      <c r="Z212" s="11">
        <f>'OddsRatio_working_3-way'!X212^(1/3)*COS('OddsRatio_working_3-way'!Y212/3)</f>
        <v>0.52291671051329947</v>
      </c>
      <c r="AA212" s="11">
        <f>'OddsRatio_working_3-way'!X212^(1/3)*COS(('OddsRatio_working_3-way'!Y212+2*PI())/3)</f>
        <v>-0.40175239618720926</v>
      </c>
      <c r="AB212" s="11">
        <f>'OddsRatio_working_3-way'!X212^(1/3)*COS(('OddsRatio_working_3-way'!Y212+4*PI())/3)</f>
        <v>-0.12116431432609014</v>
      </c>
      <c r="AC212" s="11">
        <f>'OddsRatio_working_3-way'!X212^(1/3)*SIN('OddsRatio_working_3-way'!Y212/3)</f>
        <v>0.1619976045939179</v>
      </c>
      <c r="AD212" s="11">
        <f>'OddsRatio_working_3-way'!X212^(1/3)*SIN(('OddsRatio_working_3-way'!Y212+2*PI())/3)</f>
        <v>0.37186035307095167</v>
      </c>
      <c r="AE212" s="11">
        <f>'OddsRatio_working_3-way'!X212^(1/3)*SIN(('OddsRatio_working_3-way'!Y212+4*PI())/3)</f>
        <v>-0.53385795766486954</v>
      </c>
      <c r="AF212" s="11">
        <f>-'OddsRatio_working_3-way'!U212/(3*'OddsRatio_working_3-way'!X212^(1/3))*COS(('OddsRatio_working_3-way'!Y212)/3)</f>
        <v>0.52291671051329947</v>
      </c>
      <c r="AG212" s="11">
        <f>-'OddsRatio_working_3-way'!U212/(3*'OddsRatio_working_3-way'!X212^(1/3))*COS(('OddsRatio_working_3-way'!Y212+2*PI())/3)</f>
        <v>-0.40175239618720926</v>
      </c>
      <c r="AH212" s="11">
        <f>-'OddsRatio_working_3-way'!U212/(3*'OddsRatio_working_3-way'!X212^(1/3))*COS(('OddsRatio_working_3-way'!Y212+4*PI())/3)</f>
        <v>-0.12116431432609014</v>
      </c>
      <c r="AI212" s="11">
        <f>'OddsRatio_working_3-way'!U212/(3*'OddsRatio_working_3-way'!X212^(1/3))*SIN(('OddsRatio_working_3-way'!Y212)/3)</f>
        <v>-0.1619976045939179</v>
      </c>
      <c r="AJ212" s="11">
        <f>'OddsRatio_working_3-way'!U212/(3*'OddsRatio_working_3-way'!X212^(1/3))*SIN(('OddsRatio_working_3-way'!Y212+2*PI())/3)</f>
        <v>-0.37186035307095167</v>
      </c>
      <c r="AK212" s="11">
        <f>'OddsRatio_working_3-way'!U212/(3*'OddsRatio_working_3-way'!X212^(1/3))*SIN(('OddsRatio_working_3-way'!Y212+4*PI())/3)</f>
        <v>0.53385795766486954</v>
      </c>
      <c r="AL212" s="11">
        <f>'OddsRatio_working_3-way'!Z212+'OddsRatio_working_3-way'!AF212</f>
        <v>1.0458334210265989</v>
      </c>
      <c r="AM212" s="11">
        <f>'OddsRatio_working_3-way'!AA212+'OddsRatio_working_3-way'!AG212</f>
        <v>-0.80350479237441852</v>
      </c>
      <c r="AN212" s="11">
        <f>'OddsRatio_working_3-way'!AB212+'OddsRatio_working_3-way'!AH212</f>
        <v>-0.24232862865218027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1.0458334210265989</v>
      </c>
      <c r="AS212" s="11">
        <f>IF(('OddsRatio_working_3-way'!X212=0),IF(Q212&gt;0,-Q212^(1/3),(-Q212)^(1/3)),'OddsRatio_working_3-way'!AM212-'OddsRatio_working_3-way'!R212/3)</f>
        <v>-0.80350479237441852</v>
      </c>
      <c r="AT212" s="11">
        <f>IF(('OddsRatio_working_3-way'!X212=0),IF(Q212&gt;0,-Q212^(1/3),(-Q212)^(1/3)),'OddsRatio_working_3-way'!AN212-'OddsRatio_working_3-way'!R212/3)</f>
        <v>-0.24232862865218027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5.36</v>
      </c>
      <c r="B213" s="4">
        <f>IF('True_Odds_Calculator_3-way'!B214="","",'True_Odds_Calculator_3-way'!B214)</f>
        <v>4.71</v>
      </c>
      <c r="C213" s="4">
        <f>IF('True_Odds_Calculator_3-way'!C214="","",'True_Odds_Calculator_3-way'!C214)</f>
        <v>1.6</v>
      </c>
      <c r="D213" s="9">
        <f t="shared" si="52"/>
        <v>0.18007255782648426</v>
      </c>
      <c r="E213" s="9">
        <f t="shared" si="53"/>
        <v>0.20514937986620108</v>
      </c>
      <c r="F213" s="9">
        <f t="shared" si="54"/>
        <v>0.61477806230731491</v>
      </c>
      <c r="G213" s="9">
        <f t="shared" si="55"/>
        <v>1.0443387657840679</v>
      </c>
      <c r="H213" s="9">
        <f t="shared" si="56"/>
        <v>5.5533170188185359</v>
      </c>
      <c r="I213" s="9">
        <f t="shared" si="57"/>
        <v>4.8744968210588908</v>
      </c>
      <c r="J213" s="9">
        <f t="shared" si="58"/>
        <v>1.6266032594704405</v>
      </c>
      <c r="K213" s="11">
        <f t="shared" si="59"/>
        <v>0.18656716417910446</v>
      </c>
      <c r="L213" s="11">
        <f t="shared" si="60"/>
        <v>0.21231422505307856</v>
      </c>
      <c r="M213" s="11">
        <f t="shared" si="61"/>
        <v>0.625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-0.24027355261907024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0.21464136324745692</v>
      </c>
      <c r="Q213" s="11">
        <f>2*'OddsRatio_working_3-way'!K213*'OddsRatio_working_3-way'!L213*'OddsRatio_working_3-way'!M213</f>
        <v>4.9513578603796307E-2</v>
      </c>
      <c r="R213" s="11">
        <f t="shared" si="62"/>
        <v>0</v>
      </c>
      <c r="S213" s="11">
        <f t="shared" si="63"/>
        <v>-0.89332080417418802</v>
      </c>
      <c r="T213" s="11">
        <f t="shared" si="64"/>
        <v>-0.206071696464634</v>
      </c>
      <c r="U213" s="11">
        <f>'OddsRatio_working_3-way'!S213-'OddsRatio_working_3-way'!R213^2/3</f>
        <v>-0.89332080417418802</v>
      </c>
      <c r="V213" s="11">
        <f>'OddsRatio_working_3-way'!S213*'OddsRatio_working_3-way'!R213/3-2*'OddsRatio_working_3-way'!R213^3/27-'OddsRatio_working_3-way'!T213</f>
        <v>0.206071696464634</v>
      </c>
      <c r="W213" s="11">
        <f>'OddsRatio_working_3-way'!V213^2+4*'OddsRatio_working_3-way'!U213^3/27</f>
        <v>-6.3147745937944699E-2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0.16249099207475851</v>
      </c>
      <c r="Y213" s="11">
        <f>IF('OddsRatio_working_3-way'!W213&gt;=0,IF('OddsRatio_working_3-way'!V213+SQRT('OddsRatio_working_3-way'!W213)&gt;0,0,PI()),ACOS('OddsRatio_working_3-way'!V213/(2*'OddsRatio_working_3-way'!X213)))</f>
        <v>0.88394981145300622</v>
      </c>
      <c r="Z213" s="11">
        <f>'OddsRatio_working_3-way'!X213^(1/3)*COS('OddsRatio_working_3-way'!Y213/3)</f>
        <v>0.52216938289203396</v>
      </c>
      <c r="AA213" s="11">
        <f>'OddsRatio_working_3-way'!X213^(1/3)*COS(('OddsRatio_working_3-way'!Y213+2*PI())/3)</f>
        <v>-0.39832372642208086</v>
      </c>
      <c r="AB213" s="11">
        <f>'OddsRatio_working_3-way'!X213^(1/3)*COS(('OddsRatio_working_3-way'!Y213+4*PI())/3)</f>
        <v>-0.12384565646995348</v>
      </c>
      <c r="AC213" s="11">
        <f>'OddsRatio_working_3-way'!X213^(1/3)*SIN('OddsRatio_working_3-way'!Y213/3)</f>
        <v>0.15846998757350991</v>
      </c>
      <c r="AD213" s="11">
        <f>'OddsRatio_working_3-way'!X213^(1/3)*SIN(('OddsRatio_working_3-way'!Y213+2*PI())/3)</f>
        <v>0.37297695687618998</v>
      </c>
      <c r="AE213" s="11">
        <f>'OddsRatio_working_3-way'!X213^(1/3)*SIN(('OddsRatio_working_3-way'!Y213+4*PI())/3)</f>
        <v>-0.53144694444969987</v>
      </c>
      <c r="AF213" s="11">
        <f>-'OddsRatio_working_3-way'!U213/(3*'OddsRatio_working_3-way'!X213^(1/3))*COS(('OddsRatio_working_3-way'!Y213)/3)</f>
        <v>0.52216938289203396</v>
      </c>
      <c r="AG213" s="11">
        <f>-'OddsRatio_working_3-way'!U213/(3*'OddsRatio_working_3-way'!X213^(1/3))*COS(('OddsRatio_working_3-way'!Y213+2*PI())/3)</f>
        <v>-0.39832372642208086</v>
      </c>
      <c r="AH213" s="11">
        <f>-'OddsRatio_working_3-way'!U213/(3*'OddsRatio_working_3-way'!X213^(1/3))*COS(('OddsRatio_working_3-way'!Y213+4*PI())/3)</f>
        <v>-0.12384565646995348</v>
      </c>
      <c r="AI213" s="11">
        <f>'OddsRatio_working_3-way'!U213/(3*'OddsRatio_working_3-way'!X213^(1/3))*SIN(('OddsRatio_working_3-way'!Y213)/3)</f>
        <v>-0.15846998757350991</v>
      </c>
      <c r="AJ213" s="11">
        <f>'OddsRatio_working_3-way'!U213/(3*'OddsRatio_working_3-way'!X213^(1/3))*SIN(('OddsRatio_working_3-way'!Y213+2*PI())/3)</f>
        <v>-0.37297695687618998</v>
      </c>
      <c r="AK213" s="11">
        <f>'OddsRatio_working_3-way'!U213/(3*'OddsRatio_working_3-way'!X213^(1/3))*SIN(('OddsRatio_working_3-way'!Y213+4*PI())/3)</f>
        <v>0.53144694444969987</v>
      </c>
      <c r="AL213" s="11">
        <f>'OddsRatio_working_3-way'!Z213+'OddsRatio_working_3-way'!AF213</f>
        <v>1.0443387657840679</v>
      </c>
      <c r="AM213" s="11">
        <f>'OddsRatio_working_3-way'!AA213+'OddsRatio_working_3-way'!AG213</f>
        <v>-0.79664745284416172</v>
      </c>
      <c r="AN213" s="11">
        <f>'OddsRatio_working_3-way'!AB213+'OddsRatio_working_3-way'!AH213</f>
        <v>-0.24769131293990695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1.0443387657840679</v>
      </c>
      <c r="AS213" s="11">
        <f>IF(('OddsRatio_working_3-way'!X213=0),IF(Q213&gt;0,-Q213^(1/3),(-Q213)^(1/3)),'OddsRatio_working_3-way'!AM213-'OddsRatio_working_3-way'!R213/3)</f>
        <v>-0.79664745284416172</v>
      </c>
      <c r="AT213" s="11">
        <f>IF(('OddsRatio_working_3-way'!X213=0),IF(Q213&gt;0,-Q213^(1/3),(-Q213)^(1/3)),'OddsRatio_working_3-way'!AN213-'OddsRatio_working_3-way'!R213/3)</f>
        <v>-0.24769131293990695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2.34</v>
      </c>
      <c r="B214" s="4">
        <f>IF('True_Odds_Calculator_3-way'!B215="","",'True_Odds_Calculator_3-way'!B215)</f>
        <v>3.69</v>
      </c>
      <c r="C214" s="4">
        <f>IF('True_Odds_Calculator_3-way'!C215="","",'True_Odds_Calculator_3-way'!C215)</f>
        <v>3.1</v>
      </c>
      <c r="D214" s="9">
        <f t="shared" si="52"/>
        <v>0.41957781466488148</v>
      </c>
      <c r="E214" s="9">
        <f t="shared" si="53"/>
        <v>0.26475900716025452</v>
      </c>
      <c r="F214" s="9">
        <f t="shared" si="54"/>
        <v>0.315663178174864</v>
      </c>
      <c r="G214" s="9">
        <f t="shared" si="55"/>
        <v>1.0323493507977921</v>
      </c>
      <c r="H214" s="9">
        <f t="shared" si="56"/>
        <v>2.3833481300690411</v>
      </c>
      <c r="I214" s="9">
        <f t="shared" si="57"/>
        <v>3.7770197536460599</v>
      </c>
      <c r="J214" s="9">
        <f t="shared" si="58"/>
        <v>3.1679336366753632</v>
      </c>
      <c r="K214" s="11">
        <f t="shared" si="59"/>
        <v>0.42735042735042739</v>
      </c>
      <c r="L214" s="11">
        <f t="shared" si="60"/>
        <v>0.2710027100271003</v>
      </c>
      <c r="M214" s="11">
        <f t="shared" si="61"/>
        <v>0.32258064516129031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-0.28279547477029765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0.22901111282962847</v>
      </c>
      <c r="Q214" s="11">
        <f>2*'OddsRatio_working_3-way'!K214*'OddsRatio_working_3-way'!L214*'OddsRatio_working_3-way'!M214</f>
        <v>7.471814447948727E-2</v>
      </c>
      <c r="R214" s="11">
        <f t="shared" si="62"/>
        <v>0</v>
      </c>
      <c r="S214" s="11">
        <f t="shared" si="63"/>
        <v>-0.80981180132264896</v>
      </c>
      <c r="T214" s="11">
        <f t="shared" si="64"/>
        <v>-0.26421265948536671</v>
      </c>
      <c r="U214" s="11">
        <f>'OddsRatio_working_3-way'!S214-'OddsRatio_working_3-way'!R214^2/3</f>
        <v>-0.80981180132264896</v>
      </c>
      <c r="V214" s="11">
        <f>'OddsRatio_working_3-way'!S214*'OddsRatio_working_3-way'!R214/3-2*'OddsRatio_working_3-way'!R214^3/27-'OddsRatio_working_3-way'!T214</f>
        <v>0.26421265948536671</v>
      </c>
      <c r="W214" s="11">
        <f>'OddsRatio_working_3-way'!V214^2+4*'OddsRatio_working_3-way'!U214^3/27</f>
        <v>-8.8688045831137458E-3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0.14024722280266735</v>
      </c>
      <c r="Y214" s="11">
        <f>IF('OddsRatio_working_3-way'!W214&gt;=0,IF('OddsRatio_working_3-way'!V214+SQRT('OddsRatio_working_3-way'!W214)&gt;0,0,PI()),ACOS('OddsRatio_working_3-way'!V214/(2*'OddsRatio_working_3-way'!X214)))</f>
        <v>0.3423949809927409</v>
      </c>
      <c r="Z214" s="11">
        <f>'OddsRatio_working_3-way'!X214^(1/3)*COS('OddsRatio_working_3-way'!Y214/3)</f>
        <v>0.51617467539889605</v>
      </c>
      <c r="AA214" s="11">
        <f>'OddsRatio_working_3-way'!X214^(1/3)*COS(('OddsRatio_working_3-way'!Y214+2*PI())/3)</f>
        <v>-0.30932920230540711</v>
      </c>
      <c r="AB214" s="11">
        <f>'OddsRatio_working_3-way'!X214^(1/3)*COS(('OddsRatio_working_3-way'!Y214+4*PI())/3)</f>
        <v>-0.20684547309348902</v>
      </c>
      <c r="AC214" s="11">
        <f>'OddsRatio_working_3-way'!X214^(1/3)*SIN('OddsRatio_working_3-way'!Y214/3)</f>
        <v>5.9169008648057658E-2</v>
      </c>
      <c r="AD214" s="11">
        <f>'OddsRatio_working_3-way'!X214^(1/3)*SIN(('OddsRatio_working_3-way'!Y214+2*PI())/3)</f>
        <v>0.41743587736160165</v>
      </c>
      <c r="AE214" s="11">
        <f>'OddsRatio_working_3-way'!X214^(1/3)*SIN(('OddsRatio_working_3-way'!Y214+4*PI())/3)</f>
        <v>-0.47660488600965933</v>
      </c>
      <c r="AF214" s="11">
        <f>-'OddsRatio_working_3-way'!U214/(3*'OddsRatio_working_3-way'!X214^(1/3))*COS(('OddsRatio_working_3-way'!Y214)/3)</f>
        <v>0.51617467539889605</v>
      </c>
      <c r="AG214" s="11">
        <f>-'OddsRatio_working_3-way'!U214/(3*'OddsRatio_working_3-way'!X214^(1/3))*COS(('OddsRatio_working_3-way'!Y214+2*PI())/3)</f>
        <v>-0.30932920230540711</v>
      </c>
      <c r="AH214" s="11">
        <f>-'OddsRatio_working_3-way'!U214/(3*'OddsRatio_working_3-way'!X214^(1/3))*COS(('OddsRatio_working_3-way'!Y214+4*PI())/3)</f>
        <v>-0.20684547309348902</v>
      </c>
      <c r="AI214" s="11">
        <f>'OddsRatio_working_3-way'!U214/(3*'OddsRatio_working_3-way'!X214^(1/3))*SIN(('OddsRatio_working_3-way'!Y214)/3)</f>
        <v>-5.9169008648057658E-2</v>
      </c>
      <c r="AJ214" s="11">
        <f>'OddsRatio_working_3-way'!U214/(3*'OddsRatio_working_3-way'!X214^(1/3))*SIN(('OddsRatio_working_3-way'!Y214+2*PI())/3)</f>
        <v>-0.41743587736160165</v>
      </c>
      <c r="AK214" s="11">
        <f>'OddsRatio_working_3-way'!U214/(3*'OddsRatio_working_3-way'!X214^(1/3))*SIN(('OddsRatio_working_3-way'!Y214+4*PI())/3)</f>
        <v>0.47660488600965933</v>
      </c>
      <c r="AL214" s="11">
        <f>'OddsRatio_working_3-way'!Z214+'OddsRatio_working_3-way'!AF214</f>
        <v>1.0323493507977921</v>
      </c>
      <c r="AM214" s="11">
        <f>'OddsRatio_working_3-way'!AA214+'OddsRatio_working_3-way'!AG214</f>
        <v>-0.61865840461081423</v>
      </c>
      <c r="AN214" s="11">
        <f>'OddsRatio_working_3-way'!AB214+'OddsRatio_working_3-way'!AH214</f>
        <v>-0.41369094618697805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1.0323493507977921</v>
      </c>
      <c r="AS214" s="11">
        <f>IF(('OddsRatio_working_3-way'!X214=0),IF(Q214&gt;0,-Q214^(1/3),(-Q214)^(1/3)),'OddsRatio_working_3-way'!AM214-'OddsRatio_working_3-way'!R214/3)</f>
        <v>-0.61865840461081423</v>
      </c>
      <c r="AT214" s="11">
        <f>IF(('OddsRatio_working_3-way'!X214=0),IF(Q214&gt;0,-Q214^(1/3),(-Q214)^(1/3)),'OddsRatio_working_3-way'!AN214-'OddsRatio_working_3-way'!R214/3)</f>
        <v>-0.41369094618697805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1.36</v>
      </c>
      <c r="B215" s="4">
        <f>IF('True_Odds_Calculator_3-way'!B216="","",'True_Odds_Calculator_3-way'!B216)</f>
        <v>5.53</v>
      </c>
      <c r="C215" s="4">
        <f>IF('True_Odds_Calculator_3-way'!C216="","",'True_Odds_Calculator_3-way'!C216)</f>
        <v>8.98</v>
      </c>
      <c r="D215" s="9">
        <f t="shared" si="52"/>
        <v>0.72293730242239307</v>
      </c>
      <c r="E215" s="9">
        <f t="shared" si="53"/>
        <v>0.17174723992986607</v>
      </c>
      <c r="F215" s="9">
        <f t="shared" si="54"/>
        <v>0.10531545764774075</v>
      </c>
      <c r="G215" s="9">
        <f t="shared" si="55"/>
        <v>1.0645717156984844</v>
      </c>
      <c r="H215" s="9">
        <f t="shared" si="56"/>
        <v>1.3832458176514546</v>
      </c>
      <c r="I215" s="9">
        <f t="shared" si="57"/>
        <v>5.822509872114134</v>
      </c>
      <c r="J215" s="9">
        <f t="shared" si="58"/>
        <v>9.4952822912739077</v>
      </c>
      <c r="K215" s="11">
        <f t="shared" si="59"/>
        <v>0.73529411764705876</v>
      </c>
      <c r="L215" s="11">
        <f t="shared" si="60"/>
        <v>0.18083182640144665</v>
      </c>
      <c r="M215" s="11">
        <f t="shared" si="61"/>
        <v>0.11135857461024498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-0.19269179296426076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0.19056281981090481</v>
      </c>
      <c r="Q215" s="11">
        <f>2*'OddsRatio_working_3-way'!K215*'OddsRatio_working_3-way'!L215*'OddsRatio_working_3-way'!M215</f>
        <v>2.9613491812106416E-2</v>
      </c>
      <c r="R215" s="11">
        <f t="shared" si="62"/>
        <v>0</v>
      </c>
      <c r="S215" s="11">
        <f t="shared" si="63"/>
        <v>-0.98895140721561081</v>
      </c>
      <c r="T215" s="11">
        <f t="shared" si="64"/>
        <v>-0.15368320236450828</v>
      </c>
      <c r="U215" s="11">
        <f>'OddsRatio_working_3-way'!S215-'OddsRatio_working_3-way'!R215^2/3</f>
        <v>-0.98895140721561081</v>
      </c>
      <c r="V215" s="11">
        <f>'OddsRatio_working_3-way'!S215*'OddsRatio_working_3-way'!R215/3-2*'OddsRatio_working_3-way'!R215^3/27-'OddsRatio_working_3-way'!T215</f>
        <v>0.15368320236450828</v>
      </c>
      <c r="W215" s="11">
        <f>'OddsRatio_working_3-way'!V215^2+4*'OddsRatio_working_3-way'!U215^3/27</f>
        <v>-0.11967318992390236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0.18926946175553042</v>
      </c>
      <c r="Y215" s="11">
        <f>IF('OddsRatio_working_3-way'!W215&gt;=0,IF('OddsRatio_working_3-way'!V215+SQRT('OddsRatio_working_3-way'!W215)&gt;0,0,PI()),ACOS('OddsRatio_working_3-way'!V215/(2*'OddsRatio_working_3-way'!X215)))</f>
        <v>1.1527339261330491</v>
      </c>
      <c r="Z215" s="11">
        <f>'OddsRatio_working_3-way'!X215^(1/3)*COS('OddsRatio_working_3-way'!Y215/3)</f>
        <v>0.53228585784924221</v>
      </c>
      <c r="AA215" s="11">
        <f>'OddsRatio_working_3-way'!X215^(1/3)*COS(('OddsRatio_working_3-way'!Y215+2*PI())/3)</f>
        <v>-0.45253411958065753</v>
      </c>
      <c r="AB215" s="11">
        <f>'OddsRatio_working_3-way'!X215^(1/3)*COS(('OddsRatio_working_3-way'!Y215+4*PI())/3)</f>
        <v>-7.975173826858481E-2</v>
      </c>
      <c r="AC215" s="11">
        <f>'OddsRatio_working_3-way'!X215^(1/3)*SIN('OddsRatio_working_3-way'!Y215/3)</f>
        <v>0.215226008199675</v>
      </c>
      <c r="AD215" s="11">
        <f>'OddsRatio_working_3-way'!X215^(1/3)*SIN(('OddsRatio_working_3-way'!Y215+2*PI())/3)</f>
        <v>0.3533600708727988</v>
      </c>
      <c r="AE215" s="11">
        <f>'OddsRatio_working_3-way'!X215^(1/3)*SIN(('OddsRatio_working_3-way'!Y215+4*PI())/3)</f>
        <v>-0.56858607907247383</v>
      </c>
      <c r="AF215" s="11">
        <f>-'OddsRatio_working_3-way'!U215/(3*'OddsRatio_working_3-way'!X215^(1/3))*COS(('OddsRatio_working_3-way'!Y215)/3)</f>
        <v>0.53228585784924221</v>
      </c>
      <c r="AG215" s="11">
        <f>-'OddsRatio_working_3-way'!U215/(3*'OddsRatio_working_3-way'!X215^(1/3))*COS(('OddsRatio_working_3-way'!Y215+2*PI())/3)</f>
        <v>-0.45253411958065753</v>
      </c>
      <c r="AH215" s="11">
        <f>-'OddsRatio_working_3-way'!U215/(3*'OddsRatio_working_3-way'!X215^(1/3))*COS(('OddsRatio_working_3-way'!Y215+4*PI())/3)</f>
        <v>-7.975173826858481E-2</v>
      </c>
      <c r="AI215" s="11">
        <f>'OddsRatio_working_3-way'!U215/(3*'OddsRatio_working_3-way'!X215^(1/3))*SIN(('OddsRatio_working_3-way'!Y215)/3)</f>
        <v>-0.215226008199675</v>
      </c>
      <c r="AJ215" s="11">
        <f>'OddsRatio_working_3-way'!U215/(3*'OddsRatio_working_3-way'!X215^(1/3))*SIN(('OddsRatio_working_3-way'!Y215+2*PI())/3)</f>
        <v>-0.3533600708727988</v>
      </c>
      <c r="AK215" s="11">
        <f>'OddsRatio_working_3-way'!U215/(3*'OddsRatio_working_3-way'!X215^(1/3))*SIN(('OddsRatio_working_3-way'!Y215+4*PI())/3)</f>
        <v>0.56858607907247383</v>
      </c>
      <c r="AL215" s="11">
        <f>'OddsRatio_working_3-way'!Z215+'OddsRatio_working_3-way'!AF215</f>
        <v>1.0645717156984844</v>
      </c>
      <c r="AM215" s="11">
        <f>'OddsRatio_working_3-way'!AA215+'OddsRatio_working_3-way'!AG215</f>
        <v>-0.90506823916131507</v>
      </c>
      <c r="AN215" s="11">
        <f>'OddsRatio_working_3-way'!AB215+'OddsRatio_working_3-way'!AH215</f>
        <v>-0.15950347653716962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1.0645717156984844</v>
      </c>
      <c r="AS215" s="11">
        <f>IF(('OddsRatio_working_3-way'!X215=0),IF(Q215&gt;0,-Q215^(1/3),(-Q215)^(1/3)),'OddsRatio_working_3-way'!AM215-'OddsRatio_working_3-way'!R215/3)</f>
        <v>-0.90506823916131507</v>
      </c>
      <c r="AT215" s="11">
        <f>IF(('OddsRatio_working_3-way'!X215=0),IF(Q215&gt;0,-Q215^(1/3),(-Q215)^(1/3)),'OddsRatio_working_3-way'!AN215-'OddsRatio_working_3-way'!R215/3)</f>
        <v>-0.15950347653716962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1.33</v>
      </c>
      <c r="B216" s="4">
        <f>IF('True_Odds_Calculator_3-way'!B217="","",'True_Odds_Calculator_3-way'!B217)</f>
        <v>5.69</v>
      </c>
      <c r="C216" s="4">
        <f>IF('True_Odds_Calculator_3-way'!C217="","",'True_Odds_Calculator_3-way'!C217)</f>
        <v>10.050000000000001</v>
      </c>
      <c r="D216" s="9">
        <f t="shared" si="52"/>
        <v>0.73959644770928534</v>
      </c>
      <c r="E216" s="9">
        <f t="shared" si="53"/>
        <v>0.16655764660128466</v>
      </c>
      <c r="F216" s="9">
        <f t="shared" si="54"/>
        <v>9.3845905689430131E-2</v>
      </c>
      <c r="G216" s="9">
        <f t="shared" si="55"/>
        <v>1.0669354565618465</v>
      </c>
      <c r="H216" s="9">
        <f t="shared" si="56"/>
        <v>1.3520887006654094</v>
      </c>
      <c r="I216" s="9">
        <f t="shared" si="57"/>
        <v>6.0039272912750619</v>
      </c>
      <c r="J216" s="9">
        <f t="shared" si="58"/>
        <v>10.655765881884712</v>
      </c>
      <c r="K216" s="11">
        <f t="shared" si="59"/>
        <v>0.75187969924812026</v>
      </c>
      <c r="L216" s="11">
        <f t="shared" si="60"/>
        <v>0.17574692442882248</v>
      </c>
      <c r="M216" s="11">
        <f t="shared" si="61"/>
        <v>9.9502487562189046E-2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-0.18416427712515049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0.18499676255665526</v>
      </c>
      <c r="Q216" s="11">
        <f>2*'OddsRatio_working_3-way'!K216*'OddsRatio_working_3-way'!L216*'OddsRatio_working_3-way'!M216</f>
        <v>2.6296625807626896E-2</v>
      </c>
      <c r="R216" s="11">
        <f t="shared" si="62"/>
        <v>0</v>
      </c>
      <c r="S216" s="11">
        <f t="shared" si="63"/>
        <v>-1.0045203415369151</v>
      </c>
      <c r="T216" s="11">
        <f t="shared" si="64"/>
        <v>-0.14278896112820397</v>
      </c>
      <c r="U216" s="11">
        <f>'OddsRatio_working_3-way'!S216-'OddsRatio_working_3-way'!R216^2/3</f>
        <v>-1.0045203415369151</v>
      </c>
      <c r="V216" s="11">
        <f>'OddsRatio_working_3-way'!S216*'OddsRatio_working_3-way'!R216/3-2*'OddsRatio_working_3-way'!R216^3/27-'OddsRatio_working_3-way'!T216</f>
        <v>0.14278896112820397</v>
      </c>
      <c r="W216" s="11">
        <f>'OddsRatio_working_3-way'!V216^2+4*'OddsRatio_working_3-way'!U216^3/27</f>
        <v>-0.12977759664510147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0.19375647348228989</v>
      </c>
      <c r="Y216" s="11">
        <f>IF('OddsRatio_working_3-way'!W216&gt;=0,IF('OddsRatio_working_3-way'!V216+SQRT('OddsRatio_working_3-way'!W216)&gt;0,0,PI()),ACOS('OddsRatio_working_3-way'!V216/(2*'OddsRatio_working_3-way'!X216)))</f>
        <v>1.1934279092703775</v>
      </c>
      <c r="Z216" s="11">
        <f>'OddsRatio_working_3-way'!X216^(1/3)*COS('OddsRatio_working_3-way'!Y216/3)</f>
        <v>0.53346772828092337</v>
      </c>
      <c r="AA216" s="11">
        <f>'OddsRatio_working_3-way'!X216^(1/3)*COS(('OddsRatio_working_3-way'!Y216+2*PI())/3)</f>
        <v>-0.46087098719095415</v>
      </c>
      <c r="AB216" s="11">
        <f>'OddsRatio_working_3-way'!X216^(1/3)*COS(('OddsRatio_working_3-way'!Y216+4*PI())/3)</f>
        <v>-7.2596741089969344E-2</v>
      </c>
      <c r="AC216" s="11">
        <f>'OddsRatio_working_3-way'!X216^(1/3)*SIN('OddsRatio_working_3-way'!Y216/3)</f>
        <v>0.2241702405058027</v>
      </c>
      <c r="AD216" s="11">
        <f>'OddsRatio_working_3-way'!X216^(1/3)*SIN(('OddsRatio_working_3-way'!Y216+2*PI())/3)</f>
        <v>0.3499114845375525</v>
      </c>
      <c r="AE216" s="11">
        <f>'OddsRatio_working_3-way'!X216^(1/3)*SIN(('OddsRatio_working_3-way'!Y216+4*PI())/3)</f>
        <v>-0.5740817250433552</v>
      </c>
      <c r="AF216" s="11">
        <f>-'OddsRatio_working_3-way'!U216/(3*'OddsRatio_working_3-way'!X216^(1/3))*COS(('OddsRatio_working_3-way'!Y216)/3)</f>
        <v>0.53346772828092315</v>
      </c>
      <c r="AG216" s="11">
        <f>-'OddsRatio_working_3-way'!U216/(3*'OddsRatio_working_3-way'!X216^(1/3))*COS(('OddsRatio_working_3-way'!Y216+2*PI())/3)</f>
        <v>-0.46087098719095398</v>
      </c>
      <c r="AH216" s="11">
        <f>-'OddsRatio_working_3-way'!U216/(3*'OddsRatio_working_3-way'!X216^(1/3))*COS(('OddsRatio_working_3-way'!Y216+4*PI())/3)</f>
        <v>-7.2596741089969316E-2</v>
      </c>
      <c r="AI216" s="11">
        <f>'OddsRatio_working_3-way'!U216/(3*'OddsRatio_working_3-way'!X216^(1/3))*SIN(('OddsRatio_working_3-way'!Y216)/3)</f>
        <v>-0.22417024050580261</v>
      </c>
      <c r="AJ216" s="11">
        <f>'OddsRatio_working_3-way'!U216/(3*'OddsRatio_working_3-way'!X216^(1/3))*SIN(('OddsRatio_working_3-way'!Y216+2*PI())/3)</f>
        <v>-0.34991148453755233</v>
      </c>
      <c r="AK216" s="11">
        <f>'OddsRatio_working_3-way'!U216/(3*'OddsRatio_working_3-way'!X216^(1/3))*SIN(('OddsRatio_working_3-way'!Y216+4*PI())/3)</f>
        <v>0.57408172504335497</v>
      </c>
      <c r="AL216" s="11">
        <f>'OddsRatio_working_3-way'!Z216+'OddsRatio_working_3-way'!AF216</f>
        <v>1.0669354565618465</v>
      </c>
      <c r="AM216" s="11">
        <f>'OddsRatio_working_3-way'!AA216+'OddsRatio_working_3-way'!AG216</f>
        <v>-0.92174197438190819</v>
      </c>
      <c r="AN216" s="11">
        <f>'OddsRatio_working_3-way'!AB216+'OddsRatio_working_3-way'!AH216</f>
        <v>-0.14519348217993866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1.0669354565618465</v>
      </c>
      <c r="AS216" s="11">
        <f>IF(('OddsRatio_working_3-way'!X216=0),IF(Q216&gt;0,-Q216^(1/3),(-Q216)^(1/3)),'OddsRatio_working_3-way'!AM216-'OddsRatio_working_3-way'!R216/3)</f>
        <v>-0.92174197438190819</v>
      </c>
      <c r="AT216" s="11">
        <f>IF(('OddsRatio_working_3-way'!X216=0),IF(Q216&gt;0,-Q216^(1/3),(-Q216)^(1/3)),'OddsRatio_working_3-way'!AN216-'OddsRatio_working_3-way'!R216/3)</f>
        <v>-0.14519348217993866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2.74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2.62</v>
      </c>
      <c r="D217" s="9">
        <f t="shared" si="52"/>
        <v>0.35727446231429899</v>
      </c>
      <c r="E217" s="9">
        <f t="shared" si="53"/>
        <v>0.26888003742906946</v>
      </c>
      <c r="F217" s="9">
        <f t="shared" si="54"/>
        <v>0.3738455002566316</v>
      </c>
      <c r="G217" s="9">
        <f t="shared" si="55"/>
        <v>1.0338899974268692</v>
      </c>
      <c r="H217" s="9">
        <f t="shared" si="56"/>
        <v>2.7989685955227523</v>
      </c>
      <c r="I217" s="9">
        <f t="shared" si="57"/>
        <v>3.7191306932326649</v>
      </c>
      <c r="J217" s="9">
        <f t="shared" si="58"/>
        <v>2.6749017958315284</v>
      </c>
      <c r="K217" s="11">
        <f t="shared" si="59"/>
        <v>0.36496350364963503</v>
      </c>
      <c r="L217" s="11">
        <f t="shared" si="60"/>
        <v>0.27548209366391185</v>
      </c>
      <c r="M217" s="11">
        <f t="shared" si="61"/>
        <v>0.38167938931297707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-0.2844864147740801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0.22986261506753664</v>
      </c>
      <c r="Q217" s="11">
        <f>2*'OddsRatio_working_3-way'!K217*'OddsRatio_working_3-way'!L217*'OddsRatio_working_3-way'!M217</f>
        <v>7.6748786333067323E-2</v>
      </c>
      <c r="R217" s="11">
        <f t="shared" si="62"/>
        <v>0</v>
      </c>
      <c r="S217" s="11">
        <f t="shared" si="63"/>
        <v>-0.8079915353781586</v>
      </c>
      <c r="T217" s="11">
        <f t="shared" si="64"/>
        <v>-0.26978014536833339</v>
      </c>
      <c r="U217" s="11">
        <f>'OddsRatio_working_3-way'!S217-'OddsRatio_working_3-way'!R217^2/3</f>
        <v>-0.8079915353781586</v>
      </c>
      <c r="V217" s="11">
        <f>'OddsRatio_working_3-way'!S217*'OddsRatio_working_3-way'!R217/3-2*'OddsRatio_working_3-way'!R217^3/27-'OddsRatio_working_3-way'!T217</f>
        <v>0.26978014536833339</v>
      </c>
      <c r="W217" s="11">
        <f>'OddsRatio_working_3-way'!V217^2+4*'OddsRatio_working_3-way'!U217^3/27</f>
        <v>-5.3664558958641528E-3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0.13977462460227111</v>
      </c>
      <c r="Y217" s="11">
        <f>IF('OddsRatio_working_3-way'!W217&gt;=0,IF('OddsRatio_working_3-way'!V217+SQRT('OddsRatio_working_3-way'!W217)&gt;0,0,PI()),ACOS('OddsRatio_working_3-way'!V217/(2*'OddsRatio_working_3-way'!X217)))</f>
        <v>0.26514663033528274</v>
      </c>
      <c r="Z217" s="11">
        <f>'OddsRatio_working_3-way'!X217^(1/3)*COS('OddsRatio_working_3-way'!Y217/3)</f>
        <v>0.51694499871343458</v>
      </c>
      <c r="AA217" s="11">
        <f>'OddsRatio_working_3-way'!X217^(1/3)*COS(('OddsRatio_working_3-way'!Y217+2*PI())/3)</f>
        <v>-0.29814345943351683</v>
      </c>
      <c r="AB217" s="11">
        <f>'OddsRatio_working_3-way'!X217^(1/3)*COS(('OddsRatio_working_3-way'!Y217+4*PI())/3)</f>
        <v>-0.21880153927991783</v>
      </c>
      <c r="AC217" s="11">
        <f>'OddsRatio_working_3-way'!X217^(1/3)*SIN('OddsRatio_working_3-way'!Y217/3)</f>
        <v>4.5808078958702279E-2</v>
      </c>
      <c r="AD217" s="11">
        <f>'OddsRatio_working_3-way'!X217^(1/3)*SIN(('OddsRatio_working_3-way'!Y217+2*PI())/3)</f>
        <v>0.42478346176579718</v>
      </c>
      <c r="AE217" s="11">
        <f>'OddsRatio_working_3-way'!X217^(1/3)*SIN(('OddsRatio_working_3-way'!Y217+4*PI())/3)</f>
        <v>-0.47059154072449938</v>
      </c>
      <c r="AF217" s="11">
        <f>-'OddsRatio_working_3-way'!U217/(3*'OddsRatio_working_3-way'!X217^(1/3))*COS(('OddsRatio_working_3-way'!Y217)/3)</f>
        <v>0.51694499871343458</v>
      </c>
      <c r="AG217" s="11">
        <f>-'OddsRatio_working_3-way'!U217/(3*'OddsRatio_working_3-way'!X217^(1/3))*COS(('OddsRatio_working_3-way'!Y217+2*PI())/3)</f>
        <v>-0.29814345943351683</v>
      </c>
      <c r="AH217" s="11">
        <f>-'OddsRatio_working_3-way'!U217/(3*'OddsRatio_working_3-way'!X217^(1/3))*COS(('OddsRatio_working_3-way'!Y217+4*PI())/3)</f>
        <v>-0.21880153927991783</v>
      </c>
      <c r="AI217" s="11">
        <f>'OddsRatio_working_3-way'!U217/(3*'OddsRatio_working_3-way'!X217^(1/3))*SIN(('OddsRatio_working_3-way'!Y217)/3)</f>
        <v>-4.5808078958702279E-2</v>
      </c>
      <c r="AJ217" s="11">
        <f>'OddsRatio_working_3-way'!U217/(3*'OddsRatio_working_3-way'!X217^(1/3))*SIN(('OddsRatio_working_3-way'!Y217+2*PI())/3)</f>
        <v>-0.42478346176579718</v>
      </c>
      <c r="AK217" s="11">
        <f>'OddsRatio_working_3-way'!U217/(3*'OddsRatio_working_3-way'!X217^(1/3))*SIN(('OddsRatio_working_3-way'!Y217+4*PI())/3)</f>
        <v>0.47059154072449938</v>
      </c>
      <c r="AL217" s="11">
        <f>'OddsRatio_working_3-way'!Z217+'OddsRatio_working_3-way'!AF217</f>
        <v>1.0338899974268692</v>
      </c>
      <c r="AM217" s="11">
        <f>'OddsRatio_working_3-way'!AA217+'OddsRatio_working_3-way'!AG217</f>
        <v>-0.59628691886703367</v>
      </c>
      <c r="AN217" s="11">
        <f>'OddsRatio_working_3-way'!AB217+'OddsRatio_working_3-way'!AH217</f>
        <v>-0.43760307855983566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1.0338899974268692</v>
      </c>
      <c r="AS217" s="11">
        <f>IF(('OddsRatio_working_3-way'!X217=0),IF(Q217&gt;0,-Q217^(1/3),(-Q217)^(1/3)),'OddsRatio_working_3-way'!AM217-'OddsRatio_working_3-way'!R217/3)</f>
        <v>-0.59628691886703367</v>
      </c>
      <c r="AT217" s="11">
        <f>IF(('OddsRatio_working_3-way'!X217=0),IF(Q217&gt;0,-Q217^(1/3),(-Q217)^(1/3)),'OddsRatio_working_3-way'!AN217-'OddsRatio_working_3-way'!R217/3)</f>
        <v>-0.43760307855983566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2.29</v>
      </c>
      <c r="B218" s="4">
        <f>IF('True_Odds_Calculator_3-way'!B219="","",'True_Odds_Calculator_3-way'!B219)</f>
        <v>3.5</v>
      </c>
      <c r="C218" s="4">
        <f>IF('True_Odds_Calculator_3-way'!C219="","",'True_Odds_Calculator_3-way'!C219)</f>
        <v>3.33</v>
      </c>
      <c r="D218" s="9">
        <f t="shared" si="52"/>
        <v>0.42819844131530305</v>
      </c>
      <c r="E218" s="9">
        <f t="shared" si="53"/>
        <v>0.27871315168813243</v>
      </c>
      <c r="F218" s="9">
        <f t="shared" si="54"/>
        <v>0.2930884069965648</v>
      </c>
      <c r="G218" s="9">
        <f t="shared" si="55"/>
        <v>1.0351672950388151</v>
      </c>
      <c r="H218" s="9">
        <f t="shared" si="56"/>
        <v>2.3353658106000719</v>
      </c>
      <c r="I218" s="9">
        <f t="shared" si="57"/>
        <v>3.5879182375970378</v>
      </c>
      <c r="J218" s="9">
        <f t="shared" si="58"/>
        <v>3.411939797440438</v>
      </c>
      <c r="K218" s="11">
        <f t="shared" si="59"/>
        <v>0.4366812227074236</v>
      </c>
      <c r="L218" s="11">
        <f t="shared" si="60"/>
        <v>0.2857142857142857</v>
      </c>
      <c r="M218" s="11">
        <f t="shared" si="61"/>
        <v>0.3003003003003003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-0.28153855664772709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0.22929979261856992</v>
      </c>
      <c r="Q218" s="11">
        <f>2*'OddsRatio_working_3-way'!K218*'OddsRatio_working_3-way'!L218*'OddsRatio_working_3-way'!M218</f>
        <v>7.4934572751166634E-2</v>
      </c>
      <c r="R218" s="11">
        <f t="shared" si="62"/>
        <v>0</v>
      </c>
      <c r="S218" s="11">
        <f t="shared" si="63"/>
        <v>-0.81445254017366964</v>
      </c>
      <c r="T218" s="11">
        <f t="shared" si="64"/>
        <v>-0.26616096084106849</v>
      </c>
      <c r="U218" s="11">
        <f>'OddsRatio_working_3-way'!S218-'OddsRatio_working_3-way'!R218^2/3</f>
        <v>-0.81445254017366964</v>
      </c>
      <c r="V218" s="11">
        <f>'OddsRatio_working_3-way'!S218*'OddsRatio_working_3-way'!R218/3-2*'OddsRatio_working_3-way'!R218^3/27-'OddsRatio_working_3-way'!T218</f>
        <v>0.26616096084106849</v>
      </c>
      <c r="W218" s="11">
        <f>'OddsRatio_working_3-way'!V218^2+4*'OddsRatio_working_3-way'!U218^3/27</f>
        <v>-9.1958537571911886E-3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0.14145450755722844</v>
      </c>
      <c r="Y218" s="11">
        <f>IF('OddsRatio_working_3-way'!W218&gt;=0,IF('OddsRatio_working_3-way'!V218+SQRT('OddsRatio_working_3-way'!W218)&gt;0,0,PI()),ACOS('OddsRatio_working_3-way'!V218/(2*'OddsRatio_working_3-way'!X218)))</f>
        <v>0.34581189137657087</v>
      </c>
      <c r="Z218" s="11">
        <f>'OddsRatio_working_3-way'!X218^(1/3)*COS('OddsRatio_working_3-way'!Y218/3)</f>
        <v>0.51758364751940766</v>
      </c>
      <c r="AA218" s="11">
        <f>'OddsRatio_working_3-way'!X218^(1/3)*COS(('OddsRatio_working_3-way'!Y218+2*PI())/3)</f>
        <v>-0.31069086911505306</v>
      </c>
      <c r="AB218" s="11">
        <f>'OddsRatio_working_3-way'!X218^(1/3)*COS(('OddsRatio_working_3-way'!Y218+4*PI())/3)</f>
        <v>-0.20689277840435472</v>
      </c>
      <c r="AC218" s="11">
        <f>'OddsRatio_working_3-way'!X218^(1/3)*SIN('OddsRatio_working_3-way'!Y218/3)</f>
        <v>5.9927855613190868E-2</v>
      </c>
      <c r="AD218" s="11">
        <f>'OddsRatio_working_3-way'!X218^(1/3)*SIN(('OddsRatio_working_3-way'!Y218+2*PI())/3)</f>
        <v>0.41827665952862214</v>
      </c>
      <c r="AE218" s="11">
        <f>'OddsRatio_working_3-way'!X218^(1/3)*SIN(('OddsRatio_working_3-way'!Y218+4*PI())/3)</f>
        <v>-0.478204515141813</v>
      </c>
      <c r="AF218" s="11">
        <f>-'OddsRatio_working_3-way'!U218/(3*'OddsRatio_working_3-way'!X218^(1/3))*COS(('OddsRatio_working_3-way'!Y218)/3)</f>
        <v>0.51758364751940755</v>
      </c>
      <c r="AG218" s="11">
        <f>-'OddsRatio_working_3-way'!U218/(3*'OddsRatio_working_3-way'!X218^(1/3))*COS(('OddsRatio_working_3-way'!Y218+2*PI())/3)</f>
        <v>-0.310690869115053</v>
      </c>
      <c r="AH218" s="11">
        <f>-'OddsRatio_working_3-way'!U218/(3*'OddsRatio_working_3-way'!X218^(1/3))*COS(('OddsRatio_working_3-way'!Y218+4*PI())/3)</f>
        <v>-0.20689277840435469</v>
      </c>
      <c r="AI218" s="11">
        <f>'OddsRatio_working_3-way'!U218/(3*'OddsRatio_working_3-way'!X218^(1/3))*SIN(('OddsRatio_working_3-way'!Y218)/3)</f>
        <v>-5.9927855613190854E-2</v>
      </c>
      <c r="AJ218" s="11">
        <f>'OddsRatio_working_3-way'!U218/(3*'OddsRatio_working_3-way'!X218^(1/3))*SIN(('OddsRatio_working_3-way'!Y218+2*PI())/3)</f>
        <v>-0.41827665952862209</v>
      </c>
      <c r="AK218" s="11">
        <f>'OddsRatio_working_3-way'!U218/(3*'OddsRatio_working_3-way'!X218^(1/3))*SIN(('OddsRatio_working_3-way'!Y218+4*PI())/3)</f>
        <v>0.47820451514181289</v>
      </c>
      <c r="AL218" s="11">
        <f>'OddsRatio_working_3-way'!Z218+'OddsRatio_working_3-way'!AF218</f>
        <v>1.0351672950388151</v>
      </c>
      <c r="AM218" s="11">
        <f>'OddsRatio_working_3-way'!AA218+'OddsRatio_working_3-way'!AG218</f>
        <v>-0.62138173823010612</v>
      </c>
      <c r="AN218" s="11">
        <f>'OddsRatio_working_3-way'!AB218+'OddsRatio_working_3-way'!AH218</f>
        <v>-0.41378555680870943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1.0351672950388151</v>
      </c>
      <c r="AS218" s="11">
        <f>IF(('OddsRatio_working_3-way'!X218=0),IF(Q218&gt;0,-Q218^(1/3),(-Q218)^(1/3)),'OddsRatio_working_3-way'!AM218-'OddsRatio_working_3-way'!R218/3)</f>
        <v>-0.62138173823010612</v>
      </c>
      <c r="AT218" s="11">
        <f>IF(('OddsRatio_working_3-way'!X218=0),IF(Q218&gt;0,-Q218^(1/3),(-Q218)^(1/3)),'OddsRatio_working_3-way'!AN218-'OddsRatio_working_3-way'!R218/3)</f>
        <v>-0.41378555680870943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1.94</v>
      </c>
      <c r="B219" s="4">
        <f>IF('True_Odds_Calculator_3-way'!B220="","",'True_Odds_Calculator_3-way'!B220)</f>
        <v>3.29</v>
      </c>
      <c r="C219" s="4">
        <f>IF('True_Odds_Calculator_3-way'!C220="","",'True_Odds_Calculator_3-way'!C220)</f>
        <v>4.8899999999999997</v>
      </c>
      <c r="D219" s="9">
        <f t="shared" si="52"/>
        <v>0.50583599123085432</v>
      </c>
      <c r="E219" s="9">
        <f t="shared" si="53"/>
        <v>0.29586179877543073</v>
      </c>
      <c r="F219" s="9">
        <f t="shared" si="54"/>
        <v>0.1983022099937147</v>
      </c>
      <c r="G219" s="9">
        <f t="shared" si="55"/>
        <v>1.0392822998387217</v>
      </c>
      <c r="H219" s="9">
        <f t="shared" si="56"/>
        <v>1.9769253618483984</v>
      </c>
      <c r="I219" s="9">
        <f t="shared" si="57"/>
        <v>3.3799564666306727</v>
      </c>
      <c r="J219" s="9">
        <f t="shared" si="58"/>
        <v>5.0428081463726278</v>
      </c>
      <c r="K219" s="11">
        <f t="shared" si="59"/>
        <v>0.51546391752577325</v>
      </c>
      <c r="L219" s="11">
        <f t="shared" si="60"/>
        <v>0.303951367781155</v>
      </c>
      <c r="M219" s="11">
        <f t="shared" si="61"/>
        <v>0.20449897750511248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-0.26829121377220788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0.22812532821050996</v>
      </c>
      <c r="Q219" s="11">
        <f>2*'OddsRatio_working_3-way'!K219*'OddsRatio_working_3-way'!L219*'OddsRatio_working_3-way'!M219</f>
        <v>6.4080148373738752E-2</v>
      </c>
      <c r="R219" s="11">
        <f t="shared" si="62"/>
        <v>0</v>
      </c>
      <c r="S219" s="11">
        <f t="shared" si="63"/>
        <v>-0.85028997037599341</v>
      </c>
      <c r="T219" s="11">
        <f t="shared" si="64"/>
        <v>-0.23884549729662735</v>
      </c>
      <c r="U219" s="11">
        <f>'OddsRatio_working_3-way'!S219-'OddsRatio_working_3-way'!R219^2/3</f>
        <v>-0.85028997037599341</v>
      </c>
      <c r="V219" s="11">
        <f>'OddsRatio_working_3-way'!S219*'OddsRatio_working_3-way'!R219/3-2*'OddsRatio_working_3-way'!R219^3/27-'OddsRatio_working_3-way'!T219</f>
        <v>0.23884549729662735</v>
      </c>
      <c r="W219" s="11">
        <f>'OddsRatio_working_3-way'!V219^2+4*'OddsRatio_working_3-way'!U219^3/27</f>
        <v>-3.4027454380465394E-2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0.15089286427738938</v>
      </c>
      <c r="Y219" s="11">
        <f>IF('OddsRatio_working_3-way'!W219&gt;=0,IF('OddsRatio_working_3-way'!V219+SQRT('OddsRatio_working_3-way'!W219)&gt;0,0,PI()),ACOS('OddsRatio_working_3-way'!V219/(2*'OddsRatio_working_3-way'!X219)))</f>
        <v>0.65763398325648048</v>
      </c>
      <c r="Z219" s="11">
        <f>'OddsRatio_working_3-way'!X219^(1/3)*COS('OddsRatio_working_3-way'!Y219/3)</f>
        <v>0.51964114991936083</v>
      </c>
      <c r="AA219" s="11">
        <f>'OddsRatio_working_3-way'!X219^(1/3)*COS(('OddsRatio_working_3-way'!Y219+2*PI())/3)</f>
        <v>-0.36008172933594729</v>
      </c>
      <c r="AB219" s="11">
        <f>'OddsRatio_working_3-way'!X219^(1/3)*COS(('OddsRatio_working_3-way'!Y219+4*PI())/3)</f>
        <v>-0.15955942058341319</v>
      </c>
      <c r="AC219" s="11">
        <f>'OddsRatio_working_3-way'!X219^(1/3)*SIN('OddsRatio_working_3-way'!Y219/3)</f>
        <v>0.11577160893680075</v>
      </c>
      <c r="AD219" s="11">
        <f>'OddsRatio_working_3-way'!X219^(1/3)*SIN(('OddsRatio_working_3-way'!Y219+2*PI())/3)</f>
        <v>0.39213663221352413</v>
      </c>
      <c r="AE219" s="11">
        <f>'OddsRatio_working_3-way'!X219^(1/3)*SIN(('OddsRatio_working_3-way'!Y219+4*PI())/3)</f>
        <v>-0.50790824115032485</v>
      </c>
      <c r="AF219" s="11">
        <f>-'OddsRatio_working_3-way'!U219/(3*'OddsRatio_working_3-way'!X219^(1/3))*COS(('OddsRatio_working_3-way'!Y219)/3)</f>
        <v>0.51964114991936083</v>
      </c>
      <c r="AG219" s="11">
        <f>-'OddsRatio_working_3-way'!U219/(3*'OddsRatio_working_3-way'!X219^(1/3))*COS(('OddsRatio_working_3-way'!Y219+2*PI())/3)</f>
        <v>-0.36008172933594729</v>
      </c>
      <c r="AH219" s="11">
        <f>-'OddsRatio_working_3-way'!U219/(3*'OddsRatio_working_3-way'!X219^(1/3))*COS(('OddsRatio_working_3-way'!Y219+4*PI())/3)</f>
        <v>-0.15955942058341319</v>
      </c>
      <c r="AI219" s="11">
        <f>'OddsRatio_working_3-way'!U219/(3*'OddsRatio_working_3-way'!X219^(1/3))*SIN(('OddsRatio_working_3-way'!Y219)/3)</f>
        <v>-0.11577160893680075</v>
      </c>
      <c r="AJ219" s="11">
        <f>'OddsRatio_working_3-way'!U219/(3*'OddsRatio_working_3-way'!X219^(1/3))*SIN(('OddsRatio_working_3-way'!Y219+2*PI())/3)</f>
        <v>-0.39213663221352413</v>
      </c>
      <c r="AK219" s="11">
        <f>'OddsRatio_working_3-way'!U219/(3*'OddsRatio_working_3-way'!X219^(1/3))*SIN(('OddsRatio_working_3-way'!Y219+4*PI())/3)</f>
        <v>0.50790824115032485</v>
      </c>
      <c r="AL219" s="11">
        <f>'OddsRatio_working_3-way'!Z219+'OddsRatio_working_3-way'!AF219</f>
        <v>1.0392822998387217</v>
      </c>
      <c r="AM219" s="11">
        <f>'OddsRatio_working_3-way'!AA219+'OddsRatio_working_3-way'!AG219</f>
        <v>-0.72016345867189457</v>
      </c>
      <c r="AN219" s="11">
        <f>'OddsRatio_working_3-way'!AB219+'OddsRatio_working_3-way'!AH219</f>
        <v>-0.31911884116682637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1.0392822998387217</v>
      </c>
      <c r="AS219" s="11">
        <f>IF(('OddsRatio_working_3-way'!X219=0),IF(Q219&gt;0,-Q219^(1/3),(-Q219)^(1/3)),'OddsRatio_working_3-way'!AM219-'OddsRatio_working_3-way'!R219/3)</f>
        <v>-0.72016345867189457</v>
      </c>
      <c r="AT219" s="11">
        <f>IF(('OddsRatio_working_3-way'!X219=0),IF(Q219&gt;0,-Q219^(1/3),(-Q219)^(1/3)),'OddsRatio_working_3-way'!AN219-'OddsRatio_working_3-way'!R219/3)</f>
        <v>-0.31911884116682637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2.4300000000000002</v>
      </c>
      <c r="B220" s="4">
        <f>IF('True_Odds_Calculator_3-way'!B221="","",'True_Odds_Calculator_3-way'!B221)</f>
        <v>3.06</v>
      </c>
      <c r="C220" s="4">
        <f>IF('True_Odds_Calculator_3-way'!C221="","",'True_Odds_Calculator_3-way'!C221)</f>
        <v>3.46</v>
      </c>
      <c r="D220" s="9">
        <f t="shared" si="52"/>
        <v>0.40158021800821508</v>
      </c>
      <c r="E220" s="9">
        <f t="shared" si="53"/>
        <v>0.31779650998097347</v>
      </c>
      <c r="F220" s="9">
        <f t="shared" si="54"/>
        <v>0.28062327201081155</v>
      </c>
      <c r="G220" s="9">
        <f t="shared" si="55"/>
        <v>1.0420716789731574</v>
      </c>
      <c r="H220" s="9">
        <f t="shared" si="56"/>
        <v>2.4901625009316151</v>
      </c>
      <c r="I220" s="9">
        <f t="shared" si="57"/>
        <v>3.146667658684704</v>
      </c>
      <c r="J220" s="9">
        <f t="shared" si="58"/>
        <v>3.5634963302739662</v>
      </c>
      <c r="K220" s="11">
        <f t="shared" si="59"/>
        <v>0.41152263374485593</v>
      </c>
      <c r="L220" s="11">
        <f t="shared" si="60"/>
        <v>0.32679738562091504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-0.28166609063759185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0.23126673380009566</v>
      </c>
      <c r="Q220" s="11">
        <f>2*'OddsRatio_working_3-way'!K220*'OddsRatio_working_3-way'!L220*'OddsRatio_working_3-way'!M220</f>
        <v>7.7736717243729644E-2</v>
      </c>
      <c r="R220" s="11">
        <f t="shared" si="62"/>
        <v>0</v>
      </c>
      <c r="S220" s="11">
        <f t="shared" si="63"/>
        <v>-0.82106700624342122</v>
      </c>
      <c r="T220" s="11">
        <f t="shared" si="64"/>
        <v>-0.27598890966165424</v>
      </c>
      <c r="U220" s="11">
        <f>'OddsRatio_working_3-way'!S220-'OddsRatio_working_3-way'!R220^2/3</f>
        <v>-0.82106700624342122</v>
      </c>
      <c r="V220" s="11">
        <f>'OddsRatio_working_3-way'!S220*'OddsRatio_working_3-way'!R220/3-2*'OddsRatio_working_3-way'!R220^3/27-'OddsRatio_working_3-way'!T220</f>
        <v>0.27598890966165424</v>
      </c>
      <c r="W220" s="11">
        <f>'OddsRatio_working_3-way'!V220^2+4*'OddsRatio_working_3-way'!U220^3/27</f>
        <v>-5.8335538807689213E-3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0.1431812069869835</v>
      </c>
      <c r="Y220" s="11">
        <f>IF('OddsRatio_working_3-way'!W220&gt;=0,IF('OddsRatio_working_3-way'!V220+SQRT('OddsRatio_working_3-way'!W220)&gt;0,0,PI()),ACOS('OddsRatio_working_3-way'!V220/(2*'OddsRatio_working_3-way'!X220)))</f>
        <v>0.26998495334187123</v>
      </c>
      <c r="Z220" s="11">
        <f>'OddsRatio_working_3-way'!X220^(1/3)*COS('OddsRatio_working_3-way'!Y220/3)</f>
        <v>0.52103583948657872</v>
      </c>
      <c r="AA220" s="11">
        <f>'OddsRatio_working_3-way'!X220^(1/3)*COS(('OddsRatio_working_3-way'!Y220+2*PI())/3)</f>
        <v>-0.30123636812657661</v>
      </c>
      <c r="AB220" s="11">
        <f>'OddsRatio_working_3-way'!X220^(1/3)*COS(('OddsRatio_working_3-way'!Y220+4*PI())/3)</f>
        <v>-0.21979947136000219</v>
      </c>
      <c r="AC220" s="11">
        <f>'OddsRatio_working_3-way'!X220^(1/3)*SIN('OddsRatio_working_3-way'!Y220/3)</f>
        <v>4.7017614270149541E-2</v>
      </c>
      <c r="AD220" s="11">
        <f>'OddsRatio_working_3-way'!X220^(1/3)*SIN(('OddsRatio_working_3-way'!Y220+2*PI())/3)</f>
        <v>0.42772146614245349</v>
      </c>
      <c r="AE220" s="11">
        <f>'OddsRatio_working_3-way'!X220^(1/3)*SIN(('OddsRatio_working_3-way'!Y220+4*PI())/3)</f>
        <v>-0.47473908041260299</v>
      </c>
      <c r="AF220" s="11">
        <f>-'OddsRatio_working_3-way'!U220/(3*'OddsRatio_working_3-way'!X220^(1/3))*COS(('OddsRatio_working_3-way'!Y220)/3)</f>
        <v>0.52103583948657872</v>
      </c>
      <c r="AG220" s="11">
        <f>-'OddsRatio_working_3-way'!U220/(3*'OddsRatio_working_3-way'!X220^(1/3))*COS(('OddsRatio_working_3-way'!Y220+2*PI())/3)</f>
        <v>-0.30123636812657661</v>
      </c>
      <c r="AH220" s="11">
        <f>-'OddsRatio_working_3-way'!U220/(3*'OddsRatio_working_3-way'!X220^(1/3))*COS(('OddsRatio_working_3-way'!Y220+4*PI())/3)</f>
        <v>-0.21979947136000219</v>
      </c>
      <c r="AI220" s="11">
        <f>'OddsRatio_working_3-way'!U220/(3*'OddsRatio_working_3-way'!X220^(1/3))*SIN(('OddsRatio_working_3-way'!Y220)/3)</f>
        <v>-4.7017614270149541E-2</v>
      </c>
      <c r="AJ220" s="11">
        <f>'OddsRatio_working_3-way'!U220/(3*'OddsRatio_working_3-way'!X220^(1/3))*SIN(('OddsRatio_working_3-way'!Y220+2*PI())/3)</f>
        <v>-0.42772146614245349</v>
      </c>
      <c r="AK220" s="11">
        <f>'OddsRatio_working_3-way'!U220/(3*'OddsRatio_working_3-way'!X220^(1/3))*SIN(('OddsRatio_working_3-way'!Y220+4*PI())/3)</f>
        <v>0.47473908041260299</v>
      </c>
      <c r="AL220" s="11">
        <f>'OddsRatio_working_3-way'!Z220+'OddsRatio_working_3-way'!AF220</f>
        <v>1.0420716789731574</v>
      </c>
      <c r="AM220" s="11">
        <f>'OddsRatio_working_3-way'!AA220+'OddsRatio_working_3-way'!AG220</f>
        <v>-0.60247273625315323</v>
      </c>
      <c r="AN220" s="11">
        <f>'OddsRatio_working_3-way'!AB220+'OddsRatio_working_3-way'!AH220</f>
        <v>-0.43959894272000438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1.0420716789731574</v>
      </c>
      <c r="AS220" s="11">
        <f>IF(('OddsRatio_working_3-way'!X220=0),IF(Q220&gt;0,-Q220^(1/3),(-Q220)^(1/3)),'OddsRatio_working_3-way'!AM220-'OddsRatio_working_3-way'!R220/3)</f>
        <v>-0.60247273625315323</v>
      </c>
      <c r="AT220" s="11">
        <f>IF(('OddsRatio_working_3-way'!X220=0),IF(Q220&gt;0,-Q220^(1/3),(-Q220)^(1/3)),'OddsRatio_working_3-way'!AN220-'OddsRatio_working_3-way'!R220/3)</f>
        <v>-0.43959894272000438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3.04</v>
      </c>
      <c r="C221" s="4">
        <f>IF('True_Odds_Calculator_3-way'!C222="","",'True_Odds_Calculator_3-way'!C222)</f>
        <v>2.64</v>
      </c>
      <c r="D221" s="9">
        <f t="shared" si="52"/>
        <v>0.31139182913239632</v>
      </c>
      <c r="E221" s="9">
        <f t="shared" si="53"/>
        <v>0.31969928342627763</v>
      </c>
      <c r="F221" s="9">
        <f t="shared" si="54"/>
        <v>0.36890888744132633</v>
      </c>
      <c r="G221" s="9">
        <f t="shared" si="55"/>
        <v>1.0431075723552312</v>
      </c>
      <c r="H221" s="9">
        <f t="shared" si="56"/>
        <v>3.2113880533930903</v>
      </c>
      <c r="I221" s="9">
        <f t="shared" si="57"/>
        <v>3.1279394476046711</v>
      </c>
      <c r="J221" s="9">
        <f t="shared" si="58"/>
        <v>2.7106964186625797</v>
      </c>
      <c r="K221" s="11">
        <f t="shared" si="59"/>
        <v>0.32051282051282048</v>
      </c>
      <c r="L221" s="11">
        <f t="shared" si="60"/>
        <v>0.32894736842105265</v>
      </c>
      <c r="M221" s="11">
        <f t="shared" si="61"/>
        <v>0.37878787878787878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-0.28325512207091164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0.23163057702531381</v>
      </c>
      <c r="Q221" s="11">
        <f>2*'OddsRatio_working_3-way'!K221*'OddsRatio_working_3-way'!L221*'OddsRatio_working_3-way'!M221</f>
        <v>7.987261276734961E-2</v>
      </c>
      <c r="R221" s="11">
        <f t="shared" si="62"/>
        <v>0</v>
      </c>
      <c r="S221" s="11">
        <f t="shared" si="63"/>
        <v>-0.81774541385813371</v>
      </c>
      <c r="T221" s="11">
        <f t="shared" si="64"/>
        <v>-0.28198117719245996</v>
      </c>
      <c r="U221" s="11">
        <f>'OddsRatio_working_3-way'!S221-'OddsRatio_working_3-way'!R221^2/3</f>
        <v>-0.81774541385813371</v>
      </c>
      <c r="V221" s="11">
        <f>'OddsRatio_working_3-way'!S221*'OddsRatio_working_3-way'!R221/3-2*'OddsRatio_working_3-way'!R221^3/27-'OddsRatio_working_3-way'!T221</f>
        <v>0.28198117719245996</v>
      </c>
      <c r="W221" s="11">
        <f>'OddsRatio_working_3-way'!V221^2+4*'OddsRatio_working_3-way'!U221^3/27</f>
        <v>-1.4988441453825108E-3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0.14231323588850409</v>
      </c>
      <c r="Y221" s="11">
        <f>IF('OddsRatio_working_3-way'!W221&gt;=0,IF('OddsRatio_working_3-way'!V221+SQRT('OddsRatio_working_3-way'!W221)&gt;0,0,PI()),ACOS('OddsRatio_working_3-way'!V221/(2*'OddsRatio_working_3-way'!X221)))</f>
        <v>0.13644301491118616</v>
      </c>
      <c r="Z221" s="11">
        <f>'OddsRatio_working_3-way'!X221^(1/3)*COS('OddsRatio_working_3-way'!Y221/3)</f>
        <v>0.52155378617761572</v>
      </c>
      <c r="AA221" s="11">
        <f>'OddsRatio_working_3-way'!X221^(1/3)*COS(('OddsRatio_working_3-way'!Y221+2*PI())/3)</f>
        <v>-0.28133387626676593</v>
      </c>
      <c r="AB221" s="11">
        <f>'OddsRatio_working_3-way'!X221^(1/3)*COS(('OddsRatio_working_3-way'!Y221+4*PI())/3)</f>
        <v>-0.24021990991084952</v>
      </c>
      <c r="AC221" s="11">
        <f>'OddsRatio_working_3-way'!X221^(1/3)*SIN('OddsRatio_working_3-way'!Y221/3)</f>
        <v>2.373715954304154E-2</v>
      </c>
      <c r="AD221" s="11">
        <f>'OddsRatio_working_3-way'!X221^(1/3)*SIN(('OddsRatio_working_3-way'!Y221+2*PI())/3)</f>
        <v>0.43981024849825179</v>
      </c>
      <c r="AE221" s="11">
        <f>'OddsRatio_working_3-way'!X221^(1/3)*SIN(('OddsRatio_working_3-way'!Y221+4*PI())/3)</f>
        <v>-0.4635474080412933</v>
      </c>
      <c r="AF221" s="11">
        <f>-'OddsRatio_working_3-way'!U221/(3*'OddsRatio_working_3-way'!X221^(1/3))*COS(('OddsRatio_working_3-way'!Y221)/3)</f>
        <v>0.52155378617761561</v>
      </c>
      <c r="AG221" s="11">
        <f>-'OddsRatio_working_3-way'!U221/(3*'OddsRatio_working_3-way'!X221^(1/3))*COS(('OddsRatio_working_3-way'!Y221+2*PI())/3)</f>
        <v>-0.28133387626676587</v>
      </c>
      <c r="AH221" s="11">
        <f>-'OddsRatio_working_3-way'!U221/(3*'OddsRatio_working_3-way'!X221^(1/3))*COS(('OddsRatio_working_3-way'!Y221+4*PI())/3)</f>
        <v>-0.24021990991084946</v>
      </c>
      <c r="AI221" s="11">
        <f>'OddsRatio_working_3-way'!U221/(3*'OddsRatio_working_3-way'!X221^(1/3))*SIN(('OddsRatio_working_3-way'!Y221)/3)</f>
        <v>-2.3737159543041533E-2</v>
      </c>
      <c r="AJ221" s="11">
        <f>'OddsRatio_working_3-way'!U221/(3*'OddsRatio_working_3-way'!X221^(1/3))*SIN(('OddsRatio_working_3-way'!Y221+2*PI())/3)</f>
        <v>-0.43981024849825168</v>
      </c>
      <c r="AK221" s="11">
        <f>'OddsRatio_working_3-way'!U221/(3*'OddsRatio_working_3-way'!X221^(1/3))*SIN(('OddsRatio_working_3-way'!Y221+4*PI())/3)</f>
        <v>0.46354740804129319</v>
      </c>
      <c r="AL221" s="11">
        <f>'OddsRatio_working_3-way'!Z221+'OddsRatio_working_3-way'!AF221</f>
        <v>1.0431075723552312</v>
      </c>
      <c r="AM221" s="11">
        <f>'OddsRatio_working_3-way'!AA221+'OddsRatio_working_3-way'!AG221</f>
        <v>-0.56266775253353174</v>
      </c>
      <c r="AN221" s="11">
        <f>'OddsRatio_working_3-way'!AB221+'OddsRatio_working_3-way'!AH221</f>
        <v>-0.48043981982169898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1.0431075723552312</v>
      </c>
      <c r="AS221" s="11">
        <f>IF(('OddsRatio_working_3-way'!X221=0),IF(Q221&gt;0,-Q221^(1/3),(-Q221)^(1/3)),'OddsRatio_working_3-way'!AM221-'OddsRatio_working_3-way'!R221/3)</f>
        <v>-0.56266775253353174</v>
      </c>
      <c r="AT221" s="11">
        <f>IF(('OddsRatio_working_3-way'!X221=0),IF(Q221&gt;0,-Q221^(1/3),(-Q221)^(1/3)),'OddsRatio_working_3-way'!AN221-'OddsRatio_working_3-way'!R221/3)</f>
        <v>-0.48043981982169898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1.42</v>
      </c>
      <c r="B222" s="4">
        <f>IF('True_Odds_Calculator_3-way'!B223="","",'True_Odds_Calculator_3-way'!B223)</f>
        <v>4.68</v>
      </c>
      <c r="C222" s="4">
        <f>IF('True_Odds_Calculator_3-way'!C223="","",'True_Odds_Calculator_3-way'!C223)</f>
        <v>8.8699999999999992</v>
      </c>
      <c r="D222" s="9">
        <f t="shared" si="52"/>
        <v>0.69057002439291792</v>
      </c>
      <c r="E222" s="9">
        <f t="shared" si="53"/>
        <v>0.20300338828754083</v>
      </c>
      <c r="F222" s="9">
        <f t="shared" si="54"/>
        <v>0.10642658731954119</v>
      </c>
      <c r="G222" s="9">
        <f t="shared" si="55"/>
        <v>1.0668549330784929</v>
      </c>
      <c r="H222" s="9">
        <f t="shared" si="56"/>
        <v>1.4480790718929668</v>
      </c>
      <c r="I222" s="9">
        <f t="shared" si="57"/>
        <v>4.9260261537288548</v>
      </c>
      <c r="J222" s="9">
        <f t="shared" si="58"/>
        <v>9.3961483233277381</v>
      </c>
      <c r="K222" s="11">
        <f t="shared" si="59"/>
        <v>0.70422535211267612</v>
      </c>
      <c r="L222" s="11">
        <f t="shared" si="60"/>
        <v>0.21367521367521369</v>
      </c>
      <c r="M222" s="11">
        <f t="shared" si="61"/>
        <v>0.11273957158962797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-0.20635453806293946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0.20306558804740685</v>
      </c>
      <c r="Q222" s="11">
        <f>2*'OddsRatio_working_3-way'!K222*'OddsRatio_working_3-way'!L222*'OddsRatio_working_3-way'!M222</f>
        <v>3.3929087393050436E-2</v>
      </c>
      <c r="R222" s="11">
        <f t="shared" si="62"/>
        <v>0</v>
      </c>
      <c r="S222" s="11">
        <f t="shared" si="63"/>
        <v>-0.98406165405226287</v>
      </c>
      <c r="T222" s="11">
        <f t="shared" si="64"/>
        <v>-0.16442132899787185</v>
      </c>
      <c r="U222" s="11">
        <f>'OddsRatio_working_3-way'!S222-'OddsRatio_working_3-way'!R222^2/3</f>
        <v>-0.98406165405226287</v>
      </c>
      <c r="V222" s="11">
        <f>'OddsRatio_working_3-way'!S222*'OddsRatio_working_3-way'!R222/3-2*'OddsRatio_working_3-way'!R222^3/27-'OddsRatio_working_3-way'!T222</f>
        <v>0.16442132899787185</v>
      </c>
      <c r="W222" s="11">
        <f>'OddsRatio_working_3-way'!V222^2+4*'OddsRatio_working_3-way'!U222^3/27</f>
        <v>-0.11414236819124404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0.18786746766049628</v>
      </c>
      <c r="Y222" s="11">
        <f>IF('OddsRatio_working_3-way'!W222&gt;=0,IF('OddsRatio_working_3-way'!V222+SQRT('OddsRatio_working_3-way'!W222)&gt;0,0,PI()),ACOS('OddsRatio_working_3-way'!V222/(2*'OddsRatio_working_3-way'!X222)))</f>
        <v>1.117869346272792</v>
      </c>
      <c r="Z222" s="11">
        <f>'OddsRatio_working_3-way'!X222^(1/3)*COS('OddsRatio_working_3-way'!Y222/3)</f>
        <v>0.53342746653924644</v>
      </c>
      <c r="AA222" s="11">
        <f>'OddsRatio_working_3-way'!X222^(1/3)*COS(('OddsRatio_working_3-way'!Y222+2*PI())/3)</f>
        <v>-0.44728717253799005</v>
      </c>
      <c r="AB222" s="11">
        <f>'OddsRatio_working_3-way'!X222^(1/3)*COS(('OddsRatio_working_3-way'!Y222+4*PI())/3)</f>
        <v>-8.6140294001256168E-2</v>
      </c>
      <c r="AC222" s="11">
        <f>'OddsRatio_working_3-way'!X222^(1/3)*SIN('OddsRatio_working_3-way'!Y222/3)</f>
        <v>0.20850824754017633</v>
      </c>
      <c r="AD222" s="11">
        <f>'OddsRatio_working_3-way'!X222^(1/3)*SIN(('OddsRatio_working_3-way'!Y222+2*PI())/3)</f>
        <v>0.35770761332927281</v>
      </c>
      <c r="AE222" s="11">
        <f>'OddsRatio_working_3-way'!X222^(1/3)*SIN(('OddsRatio_working_3-way'!Y222+4*PI())/3)</f>
        <v>-0.56621586086944919</v>
      </c>
      <c r="AF222" s="11">
        <f>-'OddsRatio_working_3-way'!U222/(3*'OddsRatio_working_3-way'!X222^(1/3))*COS(('OddsRatio_working_3-way'!Y222)/3)</f>
        <v>0.53342746653924655</v>
      </c>
      <c r="AG222" s="11">
        <f>-'OddsRatio_working_3-way'!U222/(3*'OddsRatio_working_3-way'!X222^(1/3))*COS(('OddsRatio_working_3-way'!Y222+2*PI())/3)</f>
        <v>-0.44728717253799016</v>
      </c>
      <c r="AH222" s="11">
        <f>-'OddsRatio_working_3-way'!U222/(3*'OddsRatio_working_3-way'!X222^(1/3))*COS(('OddsRatio_working_3-way'!Y222+4*PI())/3)</f>
        <v>-8.6140294001256182E-2</v>
      </c>
      <c r="AI222" s="11">
        <f>'OddsRatio_working_3-way'!U222/(3*'OddsRatio_working_3-way'!X222^(1/3))*SIN(('OddsRatio_working_3-way'!Y222)/3)</f>
        <v>-0.20850824754017636</v>
      </c>
      <c r="AJ222" s="11">
        <f>'OddsRatio_working_3-way'!U222/(3*'OddsRatio_working_3-way'!X222^(1/3))*SIN(('OddsRatio_working_3-way'!Y222+2*PI())/3)</f>
        <v>-0.35770761332927292</v>
      </c>
      <c r="AK222" s="11">
        <f>'OddsRatio_working_3-way'!U222/(3*'OddsRatio_working_3-way'!X222^(1/3))*SIN(('OddsRatio_working_3-way'!Y222+4*PI())/3)</f>
        <v>0.56621586086944931</v>
      </c>
      <c r="AL222" s="11">
        <f>'OddsRatio_working_3-way'!Z222+'OddsRatio_working_3-way'!AF222</f>
        <v>1.0668549330784929</v>
      </c>
      <c r="AM222" s="11">
        <f>'OddsRatio_working_3-way'!AA222+'OddsRatio_working_3-way'!AG222</f>
        <v>-0.89457434507598022</v>
      </c>
      <c r="AN222" s="11">
        <f>'OddsRatio_working_3-way'!AB222+'OddsRatio_working_3-way'!AH222</f>
        <v>-0.17228058800251234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1.0668549330784929</v>
      </c>
      <c r="AS222" s="11">
        <f>IF(('OddsRatio_working_3-way'!X222=0),IF(Q222&gt;0,-Q222^(1/3),(-Q222)^(1/3)),'OddsRatio_working_3-way'!AM222-'OddsRatio_working_3-way'!R222/3)</f>
        <v>-0.89457434507598022</v>
      </c>
      <c r="AT222" s="11">
        <f>IF(('OddsRatio_working_3-way'!X222=0),IF(Q222&gt;0,-Q222^(1/3),(-Q222)^(1/3)),'OddsRatio_working_3-way'!AN222-'OddsRatio_working_3-way'!R222/3)</f>
        <v>-0.17228058800251234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3.11</v>
      </c>
      <c r="B223" s="4">
        <f>IF('True_Odds_Calculator_3-way'!B224="","",'True_Odds_Calculator_3-way'!B224)</f>
        <v>3.23</v>
      </c>
      <c r="C223" s="4">
        <f>IF('True_Odds_Calculator_3-way'!C224="","",'True_Odds_Calculator_3-way'!C224)</f>
        <v>2.52</v>
      </c>
      <c r="D223" s="9">
        <f t="shared" si="52"/>
        <v>0.31246328678828267</v>
      </c>
      <c r="E223" s="9">
        <f t="shared" si="53"/>
        <v>0.30070522706532116</v>
      </c>
      <c r="F223" s="9">
        <f t="shared" si="54"/>
        <v>0.38683148614639606</v>
      </c>
      <c r="G223" s="9">
        <f t="shared" si="55"/>
        <v>1.0428322215449519</v>
      </c>
      <c r="H223" s="9">
        <f t="shared" si="56"/>
        <v>3.2003759874598487</v>
      </c>
      <c r="I223" s="9">
        <f t="shared" si="57"/>
        <v>3.3255158540452423</v>
      </c>
      <c r="J223" s="9">
        <f t="shared" si="58"/>
        <v>2.585104976748327</v>
      </c>
      <c r="K223" s="11">
        <f t="shared" si="59"/>
        <v>0.32154340836012862</v>
      </c>
      <c r="L223" s="11">
        <f t="shared" si="60"/>
        <v>0.30959752321981426</v>
      </c>
      <c r="M223" s="11">
        <f t="shared" si="61"/>
        <v>0.3968253968253968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-0.2825318766306093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0.231491028182018</v>
      </c>
      <c r="Q223" s="11">
        <f>2*'OddsRatio_working_3-way'!K223*'OddsRatio_working_3-way'!L223*'OddsRatio_working_3-way'!M223</f>
        <v>7.9007176853931063E-2</v>
      </c>
      <c r="R223" s="11">
        <f t="shared" si="62"/>
        <v>0</v>
      </c>
      <c r="S223" s="11">
        <f t="shared" si="63"/>
        <v>-0.81934481497348477</v>
      </c>
      <c r="T223" s="11">
        <f t="shared" si="64"/>
        <v>-0.27963986859163303</v>
      </c>
      <c r="U223" s="11">
        <f>'OddsRatio_working_3-way'!S223-'OddsRatio_working_3-way'!R223^2/3</f>
        <v>-0.81934481497348477</v>
      </c>
      <c r="V223" s="11">
        <f>'OddsRatio_working_3-way'!S223*'OddsRatio_working_3-way'!R223/3-2*'OddsRatio_working_3-way'!R223^3/27-'OddsRatio_working_3-way'!T223</f>
        <v>0.27963986859163303</v>
      </c>
      <c r="W223" s="11">
        <f>'OddsRatio_working_3-way'!V223^2+4*'OddsRatio_working_3-way'!U223^3/27</f>
        <v>-3.2900500394045101E-3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0.14273095857709908</v>
      </c>
      <c r="Y223" s="11">
        <f>IF('OddsRatio_working_3-way'!W223&gt;=0,IF('OddsRatio_working_3-way'!V223+SQRT('OddsRatio_working_3-way'!W223)&gt;0,0,PI()),ACOS('OddsRatio_working_3-way'!V223/(2*'OddsRatio_working_3-way'!X223)))</f>
        <v>0.20231110514665951</v>
      </c>
      <c r="Z223" s="11">
        <f>'OddsRatio_working_3-way'!X223^(1/3)*COS('OddsRatio_working_3-way'!Y223/3)</f>
        <v>0.52141611077247596</v>
      </c>
      <c r="AA223" s="11">
        <f>'OddsRatio_working_3-way'!X223^(1/3)*COS(('OddsRatio_working_3-way'!Y223+2*PI())/3)</f>
        <v>-0.29120614243362541</v>
      </c>
      <c r="AB223" s="11">
        <f>'OddsRatio_working_3-way'!X223^(1/3)*COS(('OddsRatio_working_3-way'!Y223+4*PI())/3)</f>
        <v>-0.23020996833885063</v>
      </c>
      <c r="AC223" s="11">
        <f>'OddsRatio_working_3-way'!X223^(1/3)*SIN('OddsRatio_working_3-way'!Y223/3)</f>
        <v>3.5216157533155726E-2</v>
      </c>
      <c r="AD223" s="11">
        <f>'OddsRatio_working_3-way'!X223^(1/3)*SIN(('OddsRatio_working_3-way'!Y223+2*PI())/3)</f>
        <v>0.43395151910486729</v>
      </c>
      <c r="AE223" s="11">
        <f>'OddsRatio_working_3-way'!X223^(1/3)*SIN(('OddsRatio_working_3-way'!Y223+4*PI())/3)</f>
        <v>-0.46916767663802283</v>
      </c>
      <c r="AF223" s="11">
        <f>-'OddsRatio_working_3-way'!U223/(3*'OddsRatio_working_3-way'!X223^(1/3))*COS(('OddsRatio_working_3-way'!Y223)/3)</f>
        <v>0.52141611077247596</v>
      </c>
      <c r="AG223" s="11">
        <f>-'OddsRatio_working_3-way'!U223/(3*'OddsRatio_working_3-way'!X223^(1/3))*COS(('OddsRatio_working_3-way'!Y223+2*PI())/3)</f>
        <v>-0.29120614243362541</v>
      </c>
      <c r="AH223" s="11">
        <f>-'OddsRatio_working_3-way'!U223/(3*'OddsRatio_working_3-way'!X223^(1/3))*COS(('OddsRatio_working_3-way'!Y223+4*PI())/3)</f>
        <v>-0.23020996833885063</v>
      </c>
      <c r="AI223" s="11">
        <f>'OddsRatio_working_3-way'!U223/(3*'OddsRatio_working_3-way'!X223^(1/3))*SIN(('OddsRatio_working_3-way'!Y223)/3)</f>
        <v>-3.5216157533155726E-2</v>
      </c>
      <c r="AJ223" s="11">
        <f>'OddsRatio_working_3-way'!U223/(3*'OddsRatio_working_3-way'!X223^(1/3))*SIN(('OddsRatio_working_3-way'!Y223+2*PI())/3)</f>
        <v>-0.43395151910486729</v>
      </c>
      <c r="AK223" s="11">
        <f>'OddsRatio_working_3-way'!U223/(3*'OddsRatio_working_3-way'!X223^(1/3))*SIN(('OddsRatio_working_3-way'!Y223+4*PI())/3)</f>
        <v>0.46916767663802283</v>
      </c>
      <c r="AL223" s="11">
        <f>'OddsRatio_working_3-way'!Z223+'OddsRatio_working_3-way'!AF223</f>
        <v>1.0428322215449519</v>
      </c>
      <c r="AM223" s="11">
        <f>'OddsRatio_working_3-way'!AA223+'OddsRatio_working_3-way'!AG223</f>
        <v>-0.58241228486725083</v>
      </c>
      <c r="AN223" s="11">
        <f>'OddsRatio_working_3-way'!AB223+'OddsRatio_working_3-way'!AH223</f>
        <v>-0.46041993667770126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1.0428322215449519</v>
      </c>
      <c r="AS223" s="11">
        <f>IF(('OddsRatio_working_3-way'!X223=0),IF(Q223&gt;0,-Q223^(1/3),(-Q223)^(1/3)),'OddsRatio_working_3-way'!AM223-'OddsRatio_working_3-way'!R223/3)</f>
        <v>-0.58241228486725083</v>
      </c>
      <c r="AT223" s="11">
        <f>IF(('OddsRatio_working_3-way'!X223=0),IF(Q223&gt;0,-Q223^(1/3),(-Q223)^(1/3)),'OddsRatio_working_3-way'!AN223-'OddsRatio_working_3-way'!R223/3)</f>
        <v>-0.46041993667770126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3.45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2.33</v>
      </c>
      <c r="D224" s="9">
        <f t="shared" si="52"/>
        <v>0.28129702191195299</v>
      </c>
      <c r="E224" s="9">
        <f t="shared" si="53"/>
        <v>0.29976337904705475</v>
      </c>
      <c r="F224" s="9">
        <f t="shared" si="54"/>
        <v>0.41893959904099232</v>
      </c>
      <c r="G224" s="9">
        <f t="shared" si="55"/>
        <v>1.0428413081936962</v>
      </c>
      <c r="H224" s="9">
        <f t="shared" si="56"/>
        <v>3.5549612050745552</v>
      </c>
      <c r="I224" s="9">
        <f t="shared" si="57"/>
        <v>3.3359645303538796</v>
      </c>
      <c r="J224" s="9">
        <f t="shared" si="58"/>
        <v>2.3869789398976158</v>
      </c>
      <c r="K224" s="11">
        <f t="shared" si="59"/>
        <v>0.28985507246376813</v>
      </c>
      <c r="L224" s="11">
        <f t="shared" si="60"/>
        <v>0.30864197530864196</v>
      </c>
      <c r="M224" s="11">
        <f t="shared" si="61"/>
        <v>0.42918454935622319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-0.28025006200868197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0.23114072169658822</v>
      </c>
      <c r="Q224" s="11">
        <f>2*'OddsRatio_working_3-way'!K224*'OddsRatio_working_3-way'!L224*'OddsRatio_working_3-way'!M224</f>
        <v>7.6790937440727E-2</v>
      </c>
      <c r="R224" s="11">
        <f t="shared" si="62"/>
        <v>0</v>
      </c>
      <c r="S224" s="11">
        <f t="shared" si="63"/>
        <v>-0.82476599662421357</v>
      </c>
      <c r="T224" s="11">
        <f t="shared" si="64"/>
        <v>-0.27400863675223047</v>
      </c>
      <c r="U224" s="11">
        <f>'OddsRatio_working_3-way'!S224-'OddsRatio_working_3-way'!R224^2/3</f>
        <v>-0.82476599662421357</v>
      </c>
      <c r="V224" s="11">
        <f>'OddsRatio_working_3-way'!S224*'OddsRatio_working_3-way'!R224/3-2*'OddsRatio_working_3-way'!R224^3/27-'OddsRatio_working_3-way'!T224</f>
        <v>0.27400863675223047</v>
      </c>
      <c r="W224" s="11">
        <f>'OddsRatio_working_3-way'!V224^2+4*'OddsRatio_working_3-way'!U224^3/27</f>
        <v>-8.0360010398898146E-3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0.14414986477162023</v>
      </c>
      <c r="Y224" s="11">
        <f>IF('OddsRatio_working_3-way'!W224&gt;=0,IF('OddsRatio_working_3-way'!V224+SQRT('OddsRatio_working_3-way'!W224)&gt;0,0,PI()),ACOS('OddsRatio_working_3-way'!V224/(2*'OddsRatio_working_3-way'!X224)))</f>
        <v>0.31618126857645379</v>
      </c>
      <c r="Z224" s="11">
        <f>'OddsRatio_working_3-way'!X224^(1/3)*COS('OddsRatio_working_3-way'!Y224/3)</f>
        <v>0.52142065409684812</v>
      </c>
      <c r="AA224" s="11">
        <f>'OddsRatio_working_3-way'!X224^(1/3)*COS(('OddsRatio_working_3-way'!Y224+2*PI())/3)</f>
        <v>-0.30847930513006927</v>
      </c>
      <c r="AB224" s="11">
        <f>'OddsRatio_working_3-way'!X224^(1/3)*COS(('OddsRatio_working_3-way'!Y224+4*PI())/3)</f>
        <v>-0.21294134896677874</v>
      </c>
      <c r="AC224" s="11">
        <f>'OddsRatio_working_3-way'!X224^(1/3)*SIN('OddsRatio_working_3-way'!Y224/3)</f>
        <v>5.5158864708702418E-2</v>
      </c>
      <c r="AD224" s="11">
        <f>'OddsRatio_working_3-way'!X224^(1/3)*SIN(('OddsRatio_working_3-way'!Y224+2*PI())/3)</f>
        <v>0.4239841001514178</v>
      </c>
      <c r="AE224" s="11">
        <f>'OddsRatio_working_3-way'!X224^(1/3)*SIN(('OddsRatio_working_3-way'!Y224+4*PI())/3)</f>
        <v>-0.4791429648601202</v>
      </c>
      <c r="AF224" s="11">
        <f>-'OddsRatio_working_3-way'!U224/(3*'OddsRatio_working_3-way'!X224^(1/3))*COS(('OddsRatio_working_3-way'!Y224)/3)</f>
        <v>0.52142065409684812</v>
      </c>
      <c r="AG224" s="11">
        <f>-'OddsRatio_working_3-way'!U224/(3*'OddsRatio_working_3-way'!X224^(1/3))*COS(('OddsRatio_working_3-way'!Y224+2*PI())/3)</f>
        <v>-0.30847930513006927</v>
      </c>
      <c r="AH224" s="11">
        <f>-'OddsRatio_working_3-way'!U224/(3*'OddsRatio_working_3-way'!X224^(1/3))*COS(('OddsRatio_working_3-way'!Y224+4*PI())/3)</f>
        <v>-0.21294134896677874</v>
      </c>
      <c r="AI224" s="11">
        <f>'OddsRatio_working_3-way'!U224/(3*'OddsRatio_working_3-way'!X224^(1/3))*SIN(('OddsRatio_working_3-way'!Y224)/3)</f>
        <v>-5.5158864708702418E-2</v>
      </c>
      <c r="AJ224" s="11">
        <f>'OddsRatio_working_3-way'!U224/(3*'OddsRatio_working_3-way'!X224^(1/3))*SIN(('OddsRatio_working_3-way'!Y224+2*PI())/3)</f>
        <v>-0.4239841001514178</v>
      </c>
      <c r="AK224" s="11">
        <f>'OddsRatio_working_3-way'!U224/(3*'OddsRatio_working_3-way'!X224^(1/3))*SIN(('OddsRatio_working_3-way'!Y224+4*PI())/3)</f>
        <v>0.4791429648601202</v>
      </c>
      <c r="AL224" s="11">
        <f>'OddsRatio_working_3-way'!Z224+'OddsRatio_working_3-way'!AF224</f>
        <v>1.0428413081936962</v>
      </c>
      <c r="AM224" s="11">
        <f>'OddsRatio_working_3-way'!AA224+'OddsRatio_working_3-way'!AG224</f>
        <v>-0.61695861026013854</v>
      </c>
      <c r="AN224" s="11">
        <f>'OddsRatio_working_3-way'!AB224+'OddsRatio_working_3-way'!AH224</f>
        <v>-0.42588269793355749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1.0428413081936962</v>
      </c>
      <c r="AS224" s="11">
        <f>IF(('OddsRatio_working_3-way'!X224=0),IF(Q224&gt;0,-Q224^(1/3),(-Q224)^(1/3)),'OddsRatio_working_3-way'!AM224-'OddsRatio_working_3-way'!R224/3)</f>
        <v>-0.61695861026013854</v>
      </c>
      <c r="AT224" s="11">
        <f>IF(('OddsRatio_working_3-way'!X224=0),IF(Q224&gt;0,-Q224^(1/3),(-Q224)^(1/3)),'OddsRatio_working_3-way'!AN224-'OddsRatio_working_3-way'!R224/3)</f>
        <v>-0.42588269793355749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2.35</v>
      </c>
      <c r="B225" s="4">
        <f>IF('True_Odds_Calculator_3-way'!B226="","",'True_Odds_Calculator_3-way'!B226)</f>
        <v>3.23</v>
      </c>
      <c r="C225" s="4">
        <f>IF('True_Odds_Calculator_3-way'!C226="","",'True_Odds_Calculator_3-way'!C226)</f>
        <v>3.42</v>
      </c>
      <c r="D225" s="9">
        <f t="shared" si="52"/>
        <v>0.41538150679538977</v>
      </c>
      <c r="E225" s="9">
        <f t="shared" si="53"/>
        <v>0.30076469792831423</v>
      </c>
      <c r="F225" s="9">
        <f t="shared" si="54"/>
        <v>0.28385379527629584</v>
      </c>
      <c r="G225" s="9">
        <f t="shared" si="55"/>
        <v>1.042537350899525</v>
      </c>
      <c r="H225" s="9">
        <f t="shared" si="56"/>
        <v>2.4074254237143586</v>
      </c>
      <c r="I225" s="9">
        <f t="shared" si="57"/>
        <v>3.3248582925059411</v>
      </c>
      <c r="J225" s="9">
        <f t="shared" si="58"/>
        <v>3.5229403891768514</v>
      </c>
      <c r="K225" s="11">
        <f t="shared" si="59"/>
        <v>0.42553191489361702</v>
      </c>
      <c r="L225" s="11">
        <f t="shared" si="60"/>
        <v>0.30959752321981426</v>
      </c>
      <c r="M225" s="11">
        <f t="shared" si="61"/>
        <v>0.29239766081871343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-0.28064512773931405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0.23112917000359404</v>
      </c>
      <c r="Q225" s="11">
        <f>2*'OddsRatio_working_3-way'!K225*'OddsRatio_working_3-way'!L225*'OddsRatio_working_3-way'!M225</f>
        <v>7.7043056667864693E-2</v>
      </c>
      <c r="R225" s="11">
        <f t="shared" si="62"/>
        <v>0</v>
      </c>
      <c r="S225" s="11">
        <f t="shared" si="63"/>
        <v>-0.82356380766490822</v>
      </c>
      <c r="T225" s="11">
        <f t="shared" si="64"/>
        <v>-0.27452126922163611</v>
      </c>
      <c r="U225" s="11">
        <f>'OddsRatio_working_3-way'!S225-'OddsRatio_working_3-way'!R225^2/3</f>
        <v>-0.82356380766490822</v>
      </c>
      <c r="V225" s="11">
        <f>'OddsRatio_working_3-way'!S225*'OddsRatio_working_3-way'!R225/3-2*'OddsRatio_working_3-way'!R225^3/27-'OddsRatio_working_3-way'!T225</f>
        <v>0.27452126922163611</v>
      </c>
      <c r="W225" s="11">
        <f>'OddsRatio_working_3-way'!V225^2+4*'OddsRatio_working_3-way'!U225^3/27</f>
        <v>-7.3918804291305124E-3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0.14383480775197335</v>
      </c>
      <c r="Y225" s="11">
        <f>IF('OddsRatio_working_3-way'!W225&gt;=0,IF('OddsRatio_working_3-way'!V225+SQRT('OddsRatio_working_3-way'!W225)&gt;0,0,PI()),ACOS('OddsRatio_working_3-way'!V225/(2*'OddsRatio_working_3-way'!X225)))</f>
        <v>0.30350914182033573</v>
      </c>
      <c r="Z225" s="11">
        <f>'OddsRatio_working_3-way'!X225^(1/3)*COS('OddsRatio_working_3-way'!Y225/3)</f>
        <v>0.52126867544976252</v>
      </c>
      <c r="AA225" s="11">
        <f>'OddsRatio_working_3-way'!X225^(1/3)*COS(('OddsRatio_working_3-way'!Y225+2*PI())/3)</f>
        <v>-0.30646203581637099</v>
      </c>
      <c r="AB225" s="11">
        <f>'OddsRatio_working_3-way'!X225^(1/3)*COS(('OddsRatio_working_3-way'!Y225+4*PI())/3)</f>
        <v>-0.21480663963339156</v>
      </c>
      <c r="AC225" s="11">
        <f>'OddsRatio_working_3-way'!X225^(1/3)*SIN('OddsRatio_working_3-way'!Y225/3)</f>
        <v>5.2917267658925154E-2</v>
      </c>
      <c r="AD225" s="11">
        <f>'OddsRatio_working_3-way'!X225^(1/3)*SIN(('OddsRatio_working_3-way'!Y225+2*PI())/3)</f>
        <v>0.42497328130709755</v>
      </c>
      <c r="AE225" s="11">
        <f>'OddsRatio_working_3-way'!X225^(1/3)*SIN(('OddsRatio_working_3-way'!Y225+4*PI())/3)</f>
        <v>-0.47789054896602257</v>
      </c>
      <c r="AF225" s="11">
        <f>-'OddsRatio_working_3-way'!U225/(3*'OddsRatio_working_3-way'!X225^(1/3))*COS(('OddsRatio_working_3-way'!Y225)/3)</f>
        <v>0.52126867544976252</v>
      </c>
      <c r="AG225" s="11">
        <f>-'OddsRatio_working_3-way'!U225/(3*'OddsRatio_working_3-way'!X225^(1/3))*COS(('OddsRatio_working_3-way'!Y225+2*PI())/3)</f>
        <v>-0.30646203581637099</v>
      </c>
      <c r="AH225" s="11">
        <f>-'OddsRatio_working_3-way'!U225/(3*'OddsRatio_working_3-way'!X225^(1/3))*COS(('OddsRatio_working_3-way'!Y225+4*PI())/3)</f>
        <v>-0.21480663963339156</v>
      </c>
      <c r="AI225" s="11">
        <f>'OddsRatio_working_3-way'!U225/(3*'OddsRatio_working_3-way'!X225^(1/3))*SIN(('OddsRatio_working_3-way'!Y225)/3)</f>
        <v>-5.2917267658925154E-2</v>
      </c>
      <c r="AJ225" s="11">
        <f>'OddsRatio_working_3-way'!U225/(3*'OddsRatio_working_3-way'!X225^(1/3))*SIN(('OddsRatio_working_3-way'!Y225+2*PI())/3)</f>
        <v>-0.42497328130709755</v>
      </c>
      <c r="AK225" s="11">
        <f>'OddsRatio_working_3-way'!U225/(3*'OddsRatio_working_3-way'!X225^(1/3))*SIN(('OddsRatio_working_3-way'!Y225+4*PI())/3)</f>
        <v>0.47789054896602257</v>
      </c>
      <c r="AL225" s="11">
        <f>'OddsRatio_working_3-way'!Z225+'OddsRatio_working_3-way'!AF225</f>
        <v>1.042537350899525</v>
      </c>
      <c r="AM225" s="11">
        <f>'OddsRatio_working_3-way'!AA225+'OddsRatio_working_3-way'!AG225</f>
        <v>-0.61292407163274198</v>
      </c>
      <c r="AN225" s="11">
        <f>'OddsRatio_working_3-way'!AB225+'OddsRatio_working_3-way'!AH225</f>
        <v>-0.42961327926678311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1.042537350899525</v>
      </c>
      <c r="AS225" s="11">
        <f>IF(('OddsRatio_working_3-way'!X225=0),IF(Q225&gt;0,-Q225^(1/3),(-Q225)^(1/3)),'OddsRatio_working_3-way'!AM225-'OddsRatio_working_3-way'!R225/3)</f>
        <v>-0.61292407163274198</v>
      </c>
      <c r="AT225" s="11">
        <f>IF(('OddsRatio_working_3-way'!X225=0),IF(Q225&gt;0,-Q225^(1/3),(-Q225)^(1/3)),'OddsRatio_working_3-way'!AN225-'OddsRatio_working_3-way'!R225/3)</f>
        <v>-0.42961327926678311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2.59</v>
      </c>
      <c r="D226" s="9">
        <f t="shared" si="52"/>
        <v>0.33688261037251838</v>
      </c>
      <c r="E226" s="9">
        <f t="shared" si="53"/>
        <v>0.286604236516669</v>
      </c>
      <c r="F226" s="9">
        <f t="shared" si="54"/>
        <v>0.37651315311081285</v>
      </c>
      <c r="G226" s="9">
        <f t="shared" si="55"/>
        <v>1.0414778053390543</v>
      </c>
      <c r="H226" s="9">
        <f t="shared" si="56"/>
        <v>2.9683930520908128</v>
      </c>
      <c r="I226" s="9">
        <f t="shared" si="57"/>
        <v>3.4891319547603397</v>
      </c>
      <c r="J226" s="9">
        <f t="shared" si="58"/>
        <v>2.6559497104890957</v>
      </c>
      <c r="K226" s="11">
        <f t="shared" si="59"/>
        <v>0.34602076124567471</v>
      </c>
      <c r="L226" s="11">
        <f t="shared" si="60"/>
        <v>0.29498525073746312</v>
      </c>
      <c r="M226" s="11">
        <f t="shared" si="61"/>
        <v>0.38610038610038611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-0.283047631028156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0.23133470786347654</v>
      </c>
      <c r="Q226" s="11">
        <f>2*'OddsRatio_working_3-way'!K226*'OddsRatio_working_3-way'!L226*'OddsRatio_working_3-way'!M226</f>
        <v>7.8819321248203261E-2</v>
      </c>
      <c r="R226" s="11">
        <f t="shared" si="62"/>
        <v>0</v>
      </c>
      <c r="S226" s="11">
        <f t="shared" si="63"/>
        <v>-0.81729957259548536</v>
      </c>
      <c r="T226" s="11">
        <f t="shared" si="64"/>
        <v>-0.27846663461515692</v>
      </c>
      <c r="U226" s="11">
        <f>'OddsRatio_working_3-way'!S226-'OddsRatio_working_3-way'!R226^2/3</f>
        <v>-0.81729957259548536</v>
      </c>
      <c r="V226" s="11">
        <f>'OddsRatio_working_3-way'!S226*'OddsRatio_working_3-way'!R226/3-2*'OddsRatio_working_3-way'!R226^3/27-'OddsRatio_working_3-way'!T226</f>
        <v>0.27846663461515692</v>
      </c>
      <c r="W226" s="11">
        <f>'OddsRatio_working_3-way'!V226^2+4*'OddsRatio_working_3-way'!U226^3/27</f>
        <v>-3.3361285506057631E-3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0.14219686630205416</v>
      </c>
      <c r="Y226" s="11">
        <f>IF('OddsRatio_working_3-way'!W226&gt;=0,IF('OddsRatio_working_3-way'!V226+SQRT('OddsRatio_working_3-way'!W226)&gt;0,0,PI()),ACOS('OddsRatio_working_3-way'!V226/(2*'OddsRatio_working_3-way'!X226)))</f>
        <v>0.20451878617005215</v>
      </c>
      <c r="Z226" s="11">
        <f>'OddsRatio_working_3-way'!X226^(1/3)*COS('OddsRatio_working_3-way'!Y226/3)</f>
        <v>0.52073890266952716</v>
      </c>
      <c r="AA226" s="11">
        <f>'OddsRatio_working_3-way'!X226^(1/3)*COS(('OddsRatio_working_3-way'!Y226+2*PI())/3)</f>
        <v>-0.29116132662312288</v>
      </c>
      <c r="AB226" s="11">
        <f>'OddsRatio_working_3-way'!X226^(1/3)*COS(('OddsRatio_working_3-way'!Y226+4*PI())/3)</f>
        <v>-0.22957757604640414</v>
      </c>
      <c r="AC226" s="11">
        <f>'OddsRatio_working_3-way'!X226^(1/3)*SIN('OddsRatio_working_3-way'!Y226/3)</f>
        <v>3.5555394973175364E-2</v>
      </c>
      <c r="AD226" s="11">
        <f>'OddsRatio_working_3-way'!X226^(1/3)*SIN(('OddsRatio_working_3-way'!Y226+2*PI())/3)</f>
        <v>0.43319542096405511</v>
      </c>
      <c r="AE226" s="11">
        <f>'OddsRatio_working_3-way'!X226^(1/3)*SIN(('OddsRatio_working_3-way'!Y226+4*PI())/3)</f>
        <v>-0.46875081593723039</v>
      </c>
      <c r="AF226" s="11">
        <f>-'OddsRatio_working_3-way'!U226/(3*'OddsRatio_working_3-way'!X226^(1/3))*COS(('OddsRatio_working_3-way'!Y226)/3)</f>
        <v>0.52073890266952716</v>
      </c>
      <c r="AG226" s="11">
        <f>-'OddsRatio_working_3-way'!U226/(3*'OddsRatio_working_3-way'!X226^(1/3))*COS(('OddsRatio_working_3-way'!Y226+2*PI())/3)</f>
        <v>-0.29116132662312288</v>
      </c>
      <c r="AH226" s="11">
        <f>-'OddsRatio_working_3-way'!U226/(3*'OddsRatio_working_3-way'!X226^(1/3))*COS(('OddsRatio_working_3-way'!Y226+4*PI())/3)</f>
        <v>-0.22957757604640414</v>
      </c>
      <c r="AI226" s="11">
        <f>'OddsRatio_working_3-way'!U226/(3*'OddsRatio_working_3-way'!X226^(1/3))*SIN(('OddsRatio_working_3-way'!Y226)/3)</f>
        <v>-3.5555394973175364E-2</v>
      </c>
      <c r="AJ226" s="11">
        <f>'OddsRatio_working_3-way'!U226/(3*'OddsRatio_working_3-way'!X226^(1/3))*SIN(('OddsRatio_working_3-way'!Y226+2*PI())/3)</f>
        <v>-0.43319542096405511</v>
      </c>
      <c r="AK226" s="11">
        <f>'OddsRatio_working_3-way'!U226/(3*'OddsRatio_working_3-way'!X226^(1/3))*SIN(('OddsRatio_working_3-way'!Y226+4*PI())/3)</f>
        <v>0.46875081593723039</v>
      </c>
      <c r="AL226" s="11">
        <f>'OddsRatio_working_3-way'!Z226+'OddsRatio_working_3-way'!AF226</f>
        <v>1.0414778053390543</v>
      </c>
      <c r="AM226" s="11">
        <f>'OddsRatio_working_3-way'!AA226+'OddsRatio_working_3-way'!AG226</f>
        <v>-0.58232265324624577</v>
      </c>
      <c r="AN226" s="11">
        <f>'OddsRatio_working_3-way'!AB226+'OddsRatio_working_3-way'!AH226</f>
        <v>-0.45915515209280827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1.0414778053390543</v>
      </c>
      <c r="AS226" s="11">
        <f>IF(('OddsRatio_working_3-way'!X226=0),IF(Q226&gt;0,-Q226^(1/3),(-Q226)^(1/3)),'OddsRatio_working_3-way'!AM226-'OddsRatio_working_3-way'!R226/3)</f>
        <v>-0.58232265324624577</v>
      </c>
      <c r="AT226" s="11">
        <f>IF(('OddsRatio_working_3-way'!X226=0),IF(Q226&gt;0,-Q226^(1/3),(-Q226)^(1/3)),'OddsRatio_working_3-way'!AN226-'OddsRatio_working_3-way'!R226/3)</f>
        <v>-0.45915515209280827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3.15</v>
      </c>
      <c r="C227" s="4">
        <f>IF('True_Odds_Calculator_3-way'!C228="","",'True_Odds_Calculator_3-way'!C228)</f>
        <v>3.73</v>
      </c>
      <c r="D227" s="9">
        <f t="shared" si="52"/>
        <v>0.43195124208818469</v>
      </c>
      <c r="E227" s="9">
        <f t="shared" si="53"/>
        <v>0.30826339440076955</v>
      </c>
      <c r="F227" s="9">
        <f t="shared" si="54"/>
        <v>0.25978536351104581</v>
      </c>
      <c r="G227" s="9">
        <f t="shared" si="55"/>
        <v>1.0437111961285215</v>
      </c>
      <c r="H227" s="9">
        <f t="shared" si="56"/>
        <v>2.315076107121937</v>
      </c>
      <c r="I227" s="9">
        <f t="shared" si="57"/>
        <v>3.2439790716763208</v>
      </c>
      <c r="J227" s="9">
        <f t="shared" si="58"/>
        <v>3.8493315654308637</v>
      </c>
      <c r="K227" s="11">
        <f t="shared" si="59"/>
        <v>0.44247787610619471</v>
      </c>
      <c r="L227" s="11">
        <f t="shared" si="60"/>
        <v>0.31746031746031744</v>
      </c>
      <c r="M227" s="11">
        <f t="shared" si="61"/>
        <v>0.26809651474530832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-0.27851194571638715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0.23122806581488881</v>
      </c>
      <c r="Q227" s="11">
        <f>2*'OddsRatio_working_3-way'!K227*'OddsRatio_working_3-way'!L227*'OddsRatio_working_3-way'!M227</f>
        <v>7.5318588213318827E-2</v>
      </c>
      <c r="R227" s="11">
        <f t="shared" si="62"/>
        <v>0</v>
      </c>
      <c r="S227" s="11">
        <f t="shared" si="63"/>
        <v>-0.83022674384800632</v>
      </c>
      <c r="T227" s="11">
        <f t="shared" si="64"/>
        <v>-0.27043216411987175</v>
      </c>
      <c r="U227" s="11">
        <f>'OddsRatio_working_3-way'!S227-'OddsRatio_working_3-way'!R227^2/3</f>
        <v>-0.83022674384800632</v>
      </c>
      <c r="V227" s="11">
        <f>'OddsRatio_working_3-way'!S227*'OddsRatio_working_3-way'!R227/3-2*'OddsRatio_working_3-way'!R227^3/27-'OddsRatio_working_3-way'!T227</f>
        <v>0.27043216411987175</v>
      </c>
      <c r="W227" s="11">
        <f>'OddsRatio_working_3-way'!V227^2+4*'OddsRatio_working_3-way'!U227^3/27</f>
        <v>-1.1645072689462882E-2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0.14558384876079158</v>
      </c>
      <c r="Y227" s="11">
        <f>IF('OddsRatio_working_3-way'!W227&gt;=0,IF('OddsRatio_working_3-way'!V227+SQRT('OddsRatio_working_3-way'!W227)&gt;0,0,PI()),ACOS('OddsRatio_working_3-way'!V227/(2*'OddsRatio_working_3-way'!X227)))</f>
        <v>0.37967560538890677</v>
      </c>
      <c r="Z227" s="11">
        <f>'OddsRatio_working_3-way'!X227^(1/3)*COS('OddsRatio_working_3-way'!Y227/3)</f>
        <v>0.52185559806426085</v>
      </c>
      <c r="AA227" s="11">
        <f>'OddsRatio_working_3-way'!X227^(1/3)*COS(('OddsRatio_working_3-way'!Y227+2*PI())/3)</f>
        <v>-0.31843203399570608</v>
      </c>
      <c r="AB227" s="11">
        <f>'OddsRatio_working_3-way'!X227^(1/3)*COS(('OddsRatio_working_3-way'!Y227+4*PI())/3)</f>
        <v>-0.20342356406855486</v>
      </c>
      <c r="AC227" s="11">
        <f>'OddsRatio_working_3-way'!X227^(1/3)*SIN('OddsRatio_working_3-way'!Y227/3)</f>
        <v>6.6400171071527792E-2</v>
      </c>
      <c r="AD227" s="11">
        <f>'OddsRatio_working_3-way'!X227^(1/3)*SIN(('OddsRatio_working_3-way'!Y227+2*PI())/3)</f>
        <v>0.41874011949500728</v>
      </c>
      <c r="AE227" s="11">
        <f>'OddsRatio_working_3-way'!X227^(1/3)*SIN(('OddsRatio_working_3-way'!Y227+4*PI())/3)</f>
        <v>-0.48514029056653507</v>
      </c>
      <c r="AF227" s="11">
        <f>-'OddsRatio_working_3-way'!U227/(3*'OddsRatio_working_3-way'!X227^(1/3))*COS(('OddsRatio_working_3-way'!Y227)/3)</f>
        <v>0.52185559806426074</v>
      </c>
      <c r="AG227" s="11">
        <f>-'OddsRatio_working_3-way'!U227/(3*'OddsRatio_working_3-way'!X227^(1/3))*COS(('OddsRatio_working_3-way'!Y227+2*PI())/3)</f>
        <v>-0.31843203399570602</v>
      </c>
      <c r="AH227" s="11">
        <f>-'OddsRatio_working_3-way'!U227/(3*'OddsRatio_working_3-way'!X227^(1/3))*COS(('OddsRatio_working_3-way'!Y227+4*PI())/3)</f>
        <v>-0.2034235640685548</v>
      </c>
      <c r="AI227" s="11">
        <f>'OddsRatio_working_3-way'!U227/(3*'OddsRatio_working_3-way'!X227^(1/3))*SIN(('OddsRatio_working_3-way'!Y227)/3)</f>
        <v>-6.6400171071527778E-2</v>
      </c>
      <c r="AJ227" s="11">
        <f>'OddsRatio_working_3-way'!U227/(3*'OddsRatio_working_3-way'!X227^(1/3))*SIN(('OddsRatio_working_3-way'!Y227+2*PI())/3)</f>
        <v>-0.41874011949500722</v>
      </c>
      <c r="AK227" s="11">
        <f>'OddsRatio_working_3-way'!U227/(3*'OddsRatio_working_3-way'!X227^(1/3))*SIN(('OddsRatio_working_3-way'!Y227+4*PI())/3)</f>
        <v>0.48514029056653496</v>
      </c>
      <c r="AL227" s="11">
        <f>'OddsRatio_working_3-way'!Z227+'OddsRatio_working_3-way'!AF227</f>
        <v>1.0437111961285215</v>
      </c>
      <c r="AM227" s="11">
        <f>'OddsRatio_working_3-way'!AA227+'OddsRatio_working_3-way'!AG227</f>
        <v>-0.63686406799141215</v>
      </c>
      <c r="AN227" s="11">
        <f>'OddsRatio_working_3-way'!AB227+'OddsRatio_working_3-way'!AH227</f>
        <v>-0.40684712813710966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1.0437111961285215</v>
      </c>
      <c r="AS227" s="11">
        <f>IF(('OddsRatio_working_3-way'!X227=0),IF(Q227&gt;0,-Q227^(1/3),(-Q227)^(1/3)),'OddsRatio_working_3-way'!AM227-'OddsRatio_working_3-way'!R227/3)</f>
        <v>-0.63686406799141215</v>
      </c>
      <c r="AT227" s="11">
        <f>IF(('OddsRatio_working_3-way'!X227=0),IF(Q227&gt;0,-Q227^(1/3),(-Q227)^(1/3)),'OddsRatio_working_3-way'!AN227-'OddsRatio_working_3-way'!R227/3)</f>
        <v>-0.40684712813710966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1.63</v>
      </c>
      <c r="B228" s="4">
        <f>IF('True_Odds_Calculator_3-way'!B229="","",'True_Odds_Calculator_3-way'!B229)</f>
        <v>4.0999999999999996</v>
      </c>
      <c r="C228" s="4">
        <f>IF('True_Odds_Calculator_3-way'!C229="","",'True_Odds_Calculator_3-way'!C229)</f>
        <v>5.72</v>
      </c>
      <c r="D228" s="9">
        <f t="shared" si="52"/>
        <v>0.59981265481120305</v>
      </c>
      <c r="E228" s="9">
        <f t="shared" si="53"/>
        <v>0.23348203364891321</v>
      </c>
      <c r="F228" s="9">
        <f t="shared" si="54"/>
        <v>0.1667053115398838</v>
      </c>
      <c r="G228" s="9">
        <f t="shared" si="55"/>
        <v>1.0590273531926844</v>
      </c>
      <c r="H228" s="9">
        <f t="shared" si="56"/>
        <v>1.6671872325113912</v>
      </c>
      <c r="I228" s="9">
        <f t="shared" si="57"/>
        <v>4.2829847948973212</v>
      </c>
      <c r="J228" s="9">
        <f t="shared" si="58"/>
        <v>5.9986091070694689</v>
      </c>
      <c r="K228" s="11">
        <f t="shared" si="59"/>
        <v>0.61349693251533743</v>
      </c>
      <c r="L228" s="11">
        <f t="shared" si="60"/>
        <v>0.24390243902439027</v>
      </c>
      <c r="M228" s="11">
        <f t="shared" si="61"/>
        <v>0.17482517482517484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-0.24114416183846088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0.22104933821228895</v>
      </c>
      <c r="Q228" s="11">
        <f>2*'OddsRatio_working_3-way'!K228*'OddsRatio_working_3-way'!L228*'OddsRatio_working_3-way'!M228</f>
        <v>5.2319369991074324E-2</v>
      </c>
      <c r="R228" s="11">
        <f t="shared" si="62"/>
        <v>0</v>
      </c>
      <c r="S228" s="11">
        <f t="shared" si="63"/>
        <v>-0.91666883629704798</v>
      </c>
      <c r="T228" s="11">
        <f t="shared" si="64"/>
        <v>-0.21696303817681617</v>
      </c>
      <c r="U228" s="11">
        <f>'OddsRatio_working_3-way'!S228-'OddsRatio_working_3-way'!R228^2/3</f>
        <v>-0.91666883629704798</v>
      </c>
      <c r="V228" s="11">
        <f>'OddsRatio_working_3-way'!S228*'OddsRatio_working_3-way'!R228/3-2*'OddsRatio_working_3-way'!R228^3/27-'OddsRatio_working_3-way'!T228</f>
        <v>0.21696303817681617</v>
      </c>
      <c r="W228" s="11">
        <f>'OddsRatio_working_3-way'!V228^2+4*'OddsRatio_working_3-way'!U228^3/27</f>
        <v>-6.7039647312368514E-2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0.16890278805224257</v>
      </c>
      <c r="Y228" s="11">
        <f>IF('OddsRatio_working_3-way'!W228&gt;=0,IF('OddsRatio_working_3-way'!V228+SQRT('OddsRatio_working_3-way'!W228)&gt;0,0,PI()),ACOS('OddsRatio_working_3-way'!V228/(2*'OddsRatio_working_3-way'!X228)))</f>
        <v>0.87333761250505737</v>
      </c>
      <c r="Z228" s="11">
        <f>'OddsRatio_working_3-way'!X228^(1/3)*COS('OddsRatio_working_3-way'!Y228/3)</f>
        <v>0.52951367659634219</v>
      </c>
      <c r="AA228" s="11">
        <f>'OddsRatio_working_3-way'!X228^(1/3)*COS(('OddsRatio_working_3-way'!Y228+2*PI())/3)</f>
        <v>-0.40215647002013127</v>
      </c>
      <c r="AB228" s="11">
        <f>'OddsRatio_working_3-way'!X228^(1/3)*COS(('OddsRatio_working_3-way'!Y228+4*PI())/3)</f>
        <v>-0.12735720657621097</v>
      </c>
      <c r="AC228" s="11">
        <f>'OddsRatio_working_3-way'!X228^(1/3)*SIN('OddsRatio_working_3-way'!Y228/3)</f>
        <v>0.15865542872245844</v>
      </c>
      <c r="AD228" s="11">
        <f>'OddsRatio_working_3-way'!X228^(1/3)*SIN(('OddsRatio_working_3-way'!Y228+2*PI())/3)</f>
        <v>0.37924458122250071</v>
      </c>
      <c r="AE228" s="11">
        <f>'OddsRatio_working_3-way'!X228^(1/3)*SIN(('OddsRatio_working_3-way'!Y228+4*PI())/3)</f>
        <v>-0.53790000994495901</v>
      </c>
      <c r="AF228" s="11">
        <f>-'OddsRatio_working_3-way'!U228/(3*'OddsRatio_working_3-way'!X228^(1/3))*COS(('OddsRatio_working_3-way'!Y228)/3)</f>
        <v>0.52951367659634219</v>
      </c>
      <c r="AG228" s="11">
        <f>-'OddsRatio_working_3-way'!U228/(3*'OddsRatio_working_3-way'!X228^(1/3))*COS(('OddsRatio_working_3-way'!Y228+2*PI())/3)</f>
        <v>-0.40215647002013127</v>
      </c>
      <c r="AH228" s="11">
        <f>-'OddsRatio_working_3-way'!U228/(3*'OddsRatio_working_3-way'!X228^(1/3))*COS(('OddsRatio_working_3-way'!Y228+4*PI())/3)</f>
        <v>-0.12735720657621097</v>
      </c>
      <c r="AI228" s="11">
        <f>'OddsRatio_working_3-way'!U228/(3*'OddsRatio_working_3-way'!X228^(1/3))*SIN(('OddsRatio_working_3-way'!Y228)/3)</f>
        <v>-0.15865542872245844</v>
      </c>
      <c r="AJ228" s="11">
        <f>'OddsRatio_working_3-way'!U228/(3*'OddsRatio_working_3-way'!X228^(1/3))*SIN(('OddsRatio_working_3-way'!Y228+2*PI())/3)</f>
        <v>-0.37924458122250071</v>
      </c>
      <c r="AK228" s="11">
        <f>'OddsRatio_working_3-way'!U228/(3*'OddsRatio_working_3-way'!X228^(1/3))*SIN(('OddsRatio_working_3-way'!Y228+4*PI())/3)</f>
        <v>0.53790000994495901</v>
      </c>
      <c r="AL228" s="11">
        <f>'OddsRatio_working_3-way'!Z228+'OddsRatio_working_3-way'!AF228</f>
        <v>1.0590273531926844</v>
      </c>
      <c r="AM228" s="11">
        <f>'OddsRatio_working_3-way'!AA228+'OddsRatio_working_3-way'!AG228</f>
        <v>-0.80431294004026255</v>
      </c>
      <c r="AN228" s="11">
        <f>'OddsRatio_working_3-way'!AB228+'OddsRatio_working_3-way'!AH228</f>
        <v>-0.25471441315242194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1.0590273531926844</v>
      </c>
      <c r="AS228" s="11">
        <f>IF(('OddsRatio_working_3-way'!X228=0),IF(Q228&gt;0,-Q228^(1/3),(-Q228)^(1/3)),'OddsRatio_working_3-way'!AM228-'OddsRatio_working_3-way'!R228/3)</f>
        <v>-0.80431294004026255</v>
      </c>
      <c r="AT228" s="11">
        <f>IF(('OddsRatio_working_3-way'!X228=0),IF(Q228&gt;0,-Q228^(1/3),(-Q228)^(1/3)),'OddsRatio_working_3-way'!AN228-'OddsRatio_working_3-way'!R228/3)</f>
        <v>-0.25471441315242194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2.35</v>
      </c>
      <c r="B229" s="4">
        <f>IF('True_Odds_Calculator_3-way'!B230="","",'True_Odds_Calculator_3-way'!B230)</f>
        <v>3.65</v>
      </c>
      <c r="C229" s="4">
        <f>IF('True_Odds_Calculator_3-way'!C230="","",'True_Odds_Calculator_3-way'!C230)</f>
        <v>3.04</v>
      </c>
      <c r="D229" s="9">
        <f t="shared" si="52"/>
        <v>0.41502410678082163</v>
      </c>
      <c r="E229" s="9">
        <f t="shared" si="53"/>
        <v>0.26547778437019576</v>
      </c>
      <c r="F229" s="9">
        <f t="shared" si="54"/>
        <v>0.31949810884898266</v>
      </c>
      <c r="G229" s="9">
        <f t="shared" si="55"/>
        <v>1.0440730294432967</v>
      </c>
      <c r="H229" s="9">
        <f t="shared" si="56"/>
        <v>2.4094985897484502</v>
      </c>
      <c r="I229" s="9">
        <f t="shared" si="57"/>
        <v>3.7667935280247367</v>
      </c>
      <c r="J229" s="9">
        <f t="shared" si="58"/>
        <v>3.1299089800643247</v>
      </c>
      <c r="K229" s="11">
        <f t="shared" si="59"/>
        <v>0.42553191489361702</v>
      </c>
      <c r="L229" s="11">
        <f t="shared" si="60"/>
        <v>0.27397260273972601</v>
      </c>
      <c r="M229" s="11">
        <f t="shared" si="61"/>
        <v>0.32894736842105265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-0.27988234211293328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0.23163417140928688</v>
      </c>
      <c r="Q229" s="11">
        <f>2*'OddsRatio_working_3-way'!K229*'OddsRatio_working_3-way'!L229*'OddsRatio_working_3-way'!M229</f>
        <v>7.6700056758041993E-2</v>
      </c>
      <c r="R229" s="11">
        <f t="shared" si="62"/>
        <v>0</v>
      </c>
      <c r="S229" s="11">
        <f t="shared" si="63"/>
        <v>-0.82761266631040931</v>
      </c>
      <c r="T229" s="11">
        <f t="shared" si="64"/>
        <v>-0.27404392924185733</v>
      </c>
      <c r="U229" s="11">
        <f>'OddsRatio_working_3-way'!S229-'OddsRatio_working_3-way'!R229^2/3</f>
        <v>-0.82761266631040931</v>
      </c>
      <c r="V229" s="11">
        <f>'OddsRatio_working_3-way'!S229*'OddsRatio_working_3-way'!R229/3-2*'OddsRatio_working_3-way'!R229^3/27-'OddsRatio_working_3-way'!T229</f>
        <v>0.27404392924185733</v>
      </c>
      <c r="W229" s="11">
        <f>'OddsRatio_working_3-way'!V229^2+4*'OddsRatio_working_3-way'!U229^3/27</f>
        <v>-8.880261922600316E-3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0.14489680558669712</v>
      </c>
      <c r="Y229" s="11">
        <f>IF('OddsRatio_working_3-way'!W229&gt;=0,IF('OddsRatio_working_3-way'!V229+SQRT('OddsRatio_working_3-way'!W229)&gt;0,0,PI()),ACOS('OddsRatio_working_3-way'!V229/(2*'OddsRatio_working_3-way'!X229)))</f>
        <v>0.33120226802481412</v>
      </c>
      <c r="Z229" s="11">
        <f>'OddsRatio_working_3-way'!X229^(1/3)*COS('OddsRatio_working_3-way'!Y229/3)</f>
        <v>0.52203651472164836</v>
      </c>
      <c r="AA229" s="11">
        <f>'OddsRatio_working_3-way'!X229^(1/3)*COS(('OddsRatio_working_3-way'!Y229+2*PI())/3)</f>
        <v>-0.31113386920541836</v>
      </c>
      <c r="AB229" s="11">
        <f>'OddsRatio_working_3-way'!X229^(1/3)*COS(('OddsRatio_working_3-way'!Y229+4*PI())/3)</f>
        <v>-0.21090264551623006</v>
      </c>
      <c r="AC229" s="11">
        <f>'OddsRatio_working_3-way'!X229^(1/3)*SIN('OddsRatio_working_3-way'!Y229/3)</f>
        <v>5.7868523978158656E-2</v>
      </c>
      <c r="AD229" s="11">
        <f>'OddsRatio_working_3-way'!X229^(1/3)*SIN(('OddsRatio_working_3-way'!Y229+2*PI())/3)</f>
        <v>0.4231626214629573</v>
      </c>
      <c r="AE229" s="11">
        <f>'OddsRatio_working_3-way'!X229^(1/3)*SIN(('OddsRatio_working_3-way'!Y229+4*PI())/3)</f>
        <v>-0.4810311454411158</v>
      </c>
      <c r="AF229" s="11">
        <f>-'OddsRatio_working_3-way'!U229/(3*'OddsRatio_working_3-way'!X229^(1/3))*COS(('OddsRatio_working_3-way'!Y229)/3)</f>
        <v>0.52203651472164825</v>
      </c>
      <c r="AG229" s="11">
        <f>-'OddsRatio_working_3-way'!U229/(3*'OddsRatio_working_3-way'!X229^(1/3))*COS(('OddsRatio_working_3-way'!Y229+2*PI())/3)</f>
        <v>-0.3111338692054183</v>
      </c>
      <c r="AH229" s="11">
        <f>-'OddsRatio_working_3-way'!U229/(3*'OddsRatio_working_3-way'!X229^(1/3))*COS(('OddsRatio_working_3-way'!Y229+4*PI())/3)</f>
        <v>-0.21090264551623</v>
      </c>
      <c r="AI229" s="11">
        <f>'OddsRatio_working_3-way'!U229/(3*'OddsRatio_working_3-way'!X229^(1/3))*SIN(('OddsRatio_working_3-way'!Y229)/3)</f>
        <v>-5.7868523978158649E-2</v>
      </c>
      <c r="AJ229" s="11">
        <f>'OddsRatio_working_3-way'!U229/(3*'OddsRatio_working_3-way'!X229^(1/3))*SIN(('OddsRatio_working_3-way'!Y229+2*PI())/3)</f>
        <v>-0.42316262146295724</v>
      </c>
      <c r="AK229" s="11">
        <f>'OddsRatio_working_3-way'!U229/(3*'OddsRatio_working_3-way'!X229^(1/3))*SIN(('OddsRatio_working_3-way'!Y229+4*PI())/3)</f>
        <v>0.48103114544111569</v>
      </c>
      <c r="AL229" s="11">
        <f>'OddsRatio_working_3-way'!Z229+'OddsRatio_working_3-way'!AF229</f>
        <v>1.0440730294432967</v>
      </c>
      <c r="AM229" s="11">
        <f>'OddsRatio_working_3-way'!AA229+'OddsRatio_working_3-way'!AG229</f>
        <v>-0.6222677384108366</v>
      </c>
      <c r="AN229" s="11">
        <f>'OddsRatio_working_3-way'!AB229+'OddsRatio_working_3-way'!AH229</f>
        <v>-0.42180529103246006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1.0440730294432967</v>
      </c>
      <c r="AS229" s="11">
        <f>IF(('OddsRatio_working_3-way'!X229=0),IF(Q229&gt;0,-Q229^(1/3),(-Q229)^(1/3)),'OddsRatio_working_3-way'!AM229-'OddsRatio_working_3-way'!R229/3)</f>
        <v>-0.6222677384108366</v>
      </c>
      <c r="AT229" s="11">
        <f>IF(('OddsRatio_working_3-way'!X229=0),IF(Q229&gt;0,-Q229^(1/3),(-Q229)^(1/3)),'OddsRatio_working_3-way'!AN229-'OddsRatio_working_3-way'!R229/3)</f>
        <v>-0.42180529103246006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4.59</v>
      </c>
      <c r="B230" s="4">
        <f>IF('True_Odds_Calculator_3-way'!B231="","",'True_Odds_Calculator_3-way'!B231)</f>
        <v>4.38</v>
      </c>
      <c r="C230" s="4">
        <f>IF('True_Odds_Calculator_3-way'!C231="","",'True_Odds_Calculator_3-way'!C231)</f>
        <v>1.71</v>
      </c>
      <c r="D230" s="9">
        <f t="shared" si="52"/>
        <v>0.20898375216124199</v>
      </c>
      <c r="E230" s="9">
        <f t="shared" si="53"/>
        <v>0.21912281583696216</v>
      </c>
      <c r="F230" s="9">
        <f t="shared" si="54"/>
        <v>0.57189343200179588</v>
      </c>
      <c r="G230" s="9">
        <f t="shared" si="55"/>
        <v>1.0543345375903455</v>
      </c>
      <c r="H230" s="9">
        <f t="shared" si="56"/>
        <v>4.7850609899493399</v>
      </c>
      <c r="I230" s="9">
        <f t="shared" si="57"/>
        <v>4.5636507370553678</v>
      </c>
      <c r="J230" s="9">
        <f t="shared" si="58"/>
        <v>1.7485775216891453</v>
      </c>
      <c r="K230" s="11">
        <f t="shared" si="59"/>
        <v>0.2178649237472767</v>
      </c>
      <c r="L230" s="11">
        <f t="shared" si="60"/>
        <v>0.22831050228310504</v>
      </c>
      <c r="M230" s="11">
        <f t="shared" si="61"/>
        <v>0.58479532163742687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-0.25060318780091406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0.22339750252063939</v>
      </c>
      <c r="Q230" s="11">
        <f>2*'OddsRatio_working_3-way'!K230*'OddsRatio_working_3-way'!L230*'OddsRatio_working_3-way'!M230</f>
        <v>5.8176432948083182E-2</v>
      </c>
      <c r="R230" s="11">
        <f t="shared" si="62"/>
        <v>0</v>
      </c>
      <c r="S230" s="11">
        <f t="shared" si="63"/>
        <v>-0.89143918910605557</v>
      </c>
      <c r="T230" s="11">
        <f t="shared" si="64"/>
        <v>-0.23214562216303533</v>
      </c>
      <c r="U230" s="11">
        <f>'OddsRatio_working_3-way'!S230-'OddsRatio_working_3-way'!R230^2/3</f>
        <v>-0.89143918910605557</v>
      </c>
      <c r="V230" s="11">
        <f>'OddsRatio_working_3-way'!S230*'OddsRatio_working_3-way'!R230/3-2*'OddsRatio_working_3-way'!R230^3/27-'OddsRatio_working_3-way'!T230</f>
        <v>0.23214562216303533</v>
      </c>
      <c r="W230" s="11">
        <f>'OddsRatio_working_3-way'!V230^2+4*'OddsRatio_working_3-way'!U230^3/27</f>
        <v>-5.1055740233791717E-2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0.16197787667090102</v>
      </c>
      <c r="Y230" s="11">
        <f>IF('OddsRatio_working_3-way'!W230&gt;=0,IF('OddsRatio_working_3-way'!V230+SQRT('OddsRatio_working_3-way'!W230)&gt;0,0,PI()),ACOS('OddsRatio_working_3-way'!V230/(2*'OddsRatio_working_3-way'!X230)))</f>
        <v>0.77188569540891339</v>
      </c>
      <c r="Z230" s="11">
        <f>'OddsRatio_working_3-way'!X230^(1/3)*COS('OddsRatio_working_3-way'!Y230/3)</f>
        <v>0.52716726879517262</v>
      </c>
      <c r="AA230" s="11">
        <f>'OddsRatio_working_3-way'!X230^(1/3)*COS(('OddsRatio_working_3-way'!Y230+2*PI())/3)</f>
        <v>-0.38371190047094866</v>
      </c>
      <c r="AB230" s="11">
        <f>'OddsRatio_working_3-way'!X230^(1/3)*COS(('OddsRatio_working_3-way'!Y230+4*PI())/3)</f>
        <v>-0.14345536832422406</v>
      </c>
      <c r="AC230" s="11">
        <f>'OddsRatio_working_3-way'!X230^(1/3)*SIN('OddsRatio_working_3-way'!Y230/3)</f>
        <v>0.13871217350947743</v>
      </c>
      <c r="AD230" s="11">
        <f>'OddsRatio_working_3-way'!X230^(1/3)*SIN(('OddsRatio_working_3-way'!Y230+2*PI())/3)</f>
        <v>0.38718416006554035</v>
      </c>
      <c r="AE230" s="11">
        <f>'OddsRatio_working_3-way'!X230^(1/3)*SIN(('OddsRatio_working_3-way'!Y230+4*PI())/3)</f>
        <v>-0.52589633357501775</v>
      </c>
      <c r="AF230" s="11">
        <f>-'OddsRatio_working_3-way'!U230/(3*'OddsRatio_working_3-way'!X230^(1/3))*COS(('OddsRatio_working_3-way'!Y230)/3)</f>
        <v>0.52716726879517273</v>
      </c>
      <c r="AG230" s="11">
        <f>-'OddsRatio_working_3-way'!U230/(3*'OddsRatio_working_3-way'!X230^(1/3))*COS(('OddsRatio_working_3-way'!Y230+2*PI())/3)</f>
        <v>-0.38371190047094872</v>
      </c>
      <c r="AH230" s="11">
        <f>-'OddsRatio_working_3-way'!U230/(3*'OddsRatio_working_3-way'!X230^(1/3))*COS(('OddsRatio_working_3-way'!Y230+4*PI())/3)</f>
        <v>-0.14345536832422409</v>
      </c>
      <c r="AI230" s="11">
        <f>'OddsRatio_working_3-way'!U230/(3*'OddsRatio_working_3-way'!X230^(1/3))*SIN(('OddsRatio_working_3-way'!Y230)/3)</f>
        <v>-0.13871217350947745</v>
      </c>
      <c r="AJ230" s="11">
        <f>'OddsRatio_working_3-way'!U230/(3*'OddsRatio_working_3-way'!X230^(1/3))*SIN(('OddsRatio_working_3-way'!Y230+2*PI())/3)</f>
        <v>-0.38718416006554041</v>
      </c>
      <c r="AK230" s="11">
        <f>'OddsRatio_working_3-way'!U230/(3*'OddsRatio_working_3-way'!X230^(1/3))*SIN(('OddsRatio_working_3-way'!Y230+4*PI())/3)</f>
        <v>0.52589633357501786</v>
      </c>
      <c r="AL230" s="11">
        <f>'OddsRatio_working_3-way'!Z230+'OddsRatio_working_3-way'!AF230</f>
        <v>1.0543345375903455</v>
      </c>
      <c r="AM230" s="11">
        <f>'OddsRatio_working_3-way'!AA230+'OddsRatio_working_3-way'!AG230</f>
        <v>-0.76742380094189744</v>
      </c>
      <c r="AN230" s="11">
        <f>'OddsRatio_working_3-way'!AB230+'OddsRatio_working_3-way'!AH230</f>
        <v>-0.28691073664844813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1.0543345375903455</v>
      </c>
      <c r="AS230" s="11">
        <f>IF(('OddsRatio_working_3-way'!X230=0),IF(Q230&gt;0,-Q230^(1/3),(-Q230)^(1/3)),'OddsRatio_working_3-way'!AM230-'OddsRatio_working_3-way'!R230/3)</f>
        <v>-0.76742380094189744</v>
      </c>
      <c r="AT230" s="11">
        <f>IF(('OddsRatio_working_3-way'!X230=0),IF(Q230&gt;0,-Q230^(1/3),(-Q230)^(1/3)),'OddsRatio_working_3-way'!AN230-'OddsRatio_working_3-way'!R230/3)</f>
        <v>-0.28691073664844813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1.1599999999999999</v>
      </c>
      <c r="B231" s="4">
        <f>IF('True_Odds_Calculator_3-way'!B232="","",'True_Odds_Calculator_3-way'!B232)</f>
        <v>8.6</v>
      </c>
      <c r="C231" s="4">
        <f>IF('True_Odds_Calculator_3-way'!C232="","",'True_Odds_Calculator_3-way'!C232)</f>
        <v>17.29</v>
      </c>
      <c r="D231" s="9">
        <f t="shared" si="52"/>
        <v>0.84558791831252</v>
      </c>
      <c r="E231" s="9">
        <f t="shared" si="53"/>
        <v>0.10337056150538515</v>
      </c>
      <c r="F231" s="9">
        <f t="shared" si="54"/>
        <v>5.1041520182094839E-2</v>
      </c>
      <c r="G231" s="9">
        <f t="shared" si="55"/>
        <v>1.1413071185698622</v>
      </c>
      <c r="H231" s="9">
        <f t="shared" si="56"/>
        <v>1.1826091389711779</v>
      </c>
      <c r="I231" s="9">
        <f t="shared" si="57"/>
        <v>9.6739341011309534</v>
      </c>
      <c r="J231" s="9">
        <f t="shared" si="58"/>
        <v>19.591892961503056</v>
      </c>
      <c r="K231" s="11">
        <f t="shared" si="59"/>
        <v>0.86206896551724144</v>
      </c>
      <c r="L231" s="11">
        <f t="shared" si="60"/>
        <v>0.11627906976744186</v>
      </c>
      <c r="M231" s="11">
        <f t="shared" si="61"/>
        <v>5.7836899942163102E-2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-0.11484265533984861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0.13943238207788919</v>
      </c>
      <c r="Q231" s="11">
        <f>2*'OddsRatio_working_3-way'!K231*'OddsRatio_working_3-way'!L231*'OddsRatio_working_3-way'!M231</f>
        <v>1.1595208488805754E-2</v>
      </c>
      <c r="R231" s="11">
        <f t="shared" si="62"/>
        <v>0</v>
      </c>
      <c r="S231" s="11">
        <f t="shared" si="63"/>
        <v>-1.2141166682821234</v>
      </c>
      <c r="T231" s="11">
        <f t="shared" si="64"/>
        <v>-0.10096604310038447</v>
      </c>
      <c r="U231" s="11">
        <f>'OddsRatio_working_3-way'!S231-'OddsRatio_working_3-way'!R231^2/3</f>
        <v>-1.2141166682821234</v>
      </c>
      <c r="V231" s="11">
        <f>'OddsRatio_working_3-way'!S231*'OddsRatio_working_3-way'!R231/3-2*'OddsRatio_working_3-way'!R231^3/27-'OddsRatio_working_3-way'!T231</f>
        <v>0.10096604310038447</v>
      </c>
      <c r="W231" s="11">
        <f>'OddsRatio_working_3-way'!V231^2+4*'OddsRatio_working_3-way'!U231^3/27</f>
        <v>-0.25494722544690146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0.25745939840402515</v>
      </c>
      <c r="Y231" s="11">
        <f>IF('OddsRatio_working_3-way'!W231&gt;=0,IF('OddsRatio_working_3-way'!V231+SQRT('OddsRatio_working_3-way'!W231)&gt;0,0,PI()),ACOS('OddsRatio_working_3-way'!V231/(2*'OddsRatio_working_3-way'!X231)))</f>
        <v>1.3734361016455838</v>
      </c>
      <c r="Z231" s="11">
        <f>'OddsRatio_working_3-way'!X231^(1/3)*COS('OddsRatio_working_3-way'!Y231/3)</f>
        <v>0.57065355928493111</v>
      </c>
      <c r="AA231" s="11">
        <f>'OddsRatio_working_3-way'!X231^(1/3)*COS(('OddsRatio_working_3-way'!Y231+2*PI())/3)</f>
        <v>-0.52883253630359794</v>
      </c>
      <c r="AB231" s="11">
        <f>'OddsRatio_working_3-way'!X231^(1/3)*COS(('OddsRatio_working_3-way'!Y231+4*PI())/3)</f>
        <v>-4.1821022981333299E-2</v>
      </c>
      <c r="AC231" s="11">
        <f>'OddsRatio_working_3-way'!X231^(1/3)*SIN('OddsRatio_working_3-way'!Y231/3)</f>
        <v>0.28117622831505662</v>
      </c>
      <c r="AD231" s="11">
        <f>'OddsRatio_working_3-way'!X231^(1/3)*SIN(('OddsRatio_working_3-way'!Y231+2*PI())/3)</f>
        <v>0.35361236494323128</v>
      </c>
      <c r="AE231" s="11">
        <f>'OddsRatio_working_3-way'!X231^(1/3)*SIN(('OddsRatio_working_3-way'!Y231+4*PI())/3)</f>
        <v>-0.63478859325828785</v>
      </c>
      <c r="AF231" s="11">
        <f>-'OddsRatio_working_3-way'!U231/(3*'OddsRatio_working_3-way'!X231^(1/3))*COS(('OddsRatio_working_3-way'!Y231)/3)</f>
        <v>0.570653559284931</v>
      </c>
      <c r="AG231" s="11">
        <f>-'OddsRatio_working_3-way'!U231/(3*'OddsRatio_working_3-way'!X231^(1/3))*COS(('OddsRatio_working_3-way'!Y231+2*PI())/3)</f>
        <v>-0.52883253630359783</v>
      </c>
      <c r="AH231" s="11">
        <f>-'OddsRatio_working_3-way'!U231/(3*'OddsRatio_working_3-way'!X231^(1/3))*COS(('OddsRatio_working_3-way'!Y231+4*PI())/3)</f>
        <v>-4.1821022981333285E-2</v>
      </c>
      <c r="AI231" s="11">
        <f>'OddsRatio_working_3-way'!U231/(3*'OddsRatio_working_3-way'!X231^(1/3))*SIN(('OddsRatio_working_3-way'!Y231)/3)</f>
        <v>-0.28117622831505656</v>
      </c>
      <c r="AJ231" s="11">
        <f>'OddsRatio_working_3-way'!U231/(3*'OddsRatio_working_3-way'!X231^(1/3))*SIN(('OddsRatio_working_3-way'!Y231+2*PI())/3)</f>
        <v>-0.35361236494323123</v>
      </c>
      <c r="AK231" s="11">
        <f>'OddsRatio_working_3-way'!U231/(3*'OddsRatio_working_3-way'!X231^(1/3))*SIN(('OddsRatio_working_3-way'!Y231+4*PI())/3)</f>
        <v>0.63478859325828774</v>
      </c>
      <c r="AL231" s="11">
        <f>'OddsRatio_working_3-way'!Z231+'OddsRatio_working_3-way'!AF231</f>
        <v>1.1413071185698622</v>
      </c>
      <c r="AM231" s="11">
        <f>'OddsRatio_working_3-way'!AA231+'OddsRatio_working_3-way'!AG231</f>
        <v>-1.0576650726071959</v>
      </c>
      <c r="AN231" s="11">
        <f>'OddsRatio_working_3-way'!AB231+'OddsRatio_working_3-way'!AH231</f>
        <v>-8.3642045962666584E-2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1.1413071185698622</v>
      </c>
      <c r="AS231" s="11">
        <f>IF(('OddsRatio_working_3-way'!X231=0),IF(Q231&gt;0,-Q231^(1/3),(-Q231)^(1/3)),'OddsRatio_working_3-way'!AM231-'OddsRatio_working_3-way'!R231/3)</f>
        <v>-1.0576650726071959</v>
      </c>
      <c r="AT231" s="11">
        <f>IF(('OddsRatio_working_3-way'!X231=0),IF(Q231&gt;0,-Q231^(1/3),(-Q231)^(1/3)),'OddsRatio_working_3-way'!AN231-'OddsRatio_working_3-way'!R231/3)</f>
        <v>-8.3642045962666584E-2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2.0699999999999998</v>
      </c>
      <c r="B232" s="4">
        <f>IF('True_Odds_Calculator_3-way'!B233="","",'True_Odds_Calculator_3-way'!B233)</f>
        <v>3.77</v>
      </c>
      <c r="C232" s="4">
        <f>IF('True_Odds_Calculator_3-way'!C233="","",'True_Odds_Calculator_3-way'!C233)</f>
        <v>3.58</v>
      </c>
      <c r="D232" s="9">
        <f t="shared" si="52"/>
        <v>0.47233370592522556</v>
      </c>
      <c r="E232" s="9">
        <f t="shared" si="53"/>
        <v>0.25693373849795054</v>
      </c>
      <c r="F232" s="9">
        <f t="shared" si="54"/>
        <v>0.27073255557682391</v>
      </c>
      <c r="G232" s="9">
        <f t="shared" si="55"/>
        <v>1.0440628374440646</v>
      </c>
      <c r="H232" s="9">
        <f t="shared" si="56"/>
        <v>2.1171472360651484</v>
      </c>
      <c r="I232" s="9">
        <f t="shared" si="57"/>
        <v>3.8920540597200572</v>
      </c>
      <c r="J232" s="9">
        <f t="shared" si="58"/>
        <v>3.6936821206056871</v>
      </c>
      <c r="K232" s="11">
        <f t="shared" si="59"/>
        <v>0.48309178743961356</v>
      </c>
      <c r="L232" s="11">
        <f t="shared" si="60"/>
        <v>0.26525198938992045</v>
      </c>
      <c r="M232" s="11">
        <f t="shared" si="61"/>
        <v>0.27932960893854747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-0.27370865491190788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0.22979485762060958</v>
      </c>
      <c r="Q232" s="11">
        <f>2*'OddsRatio_working_3-way'!K232*'OddsRatio_working_3-way'!L232*'OddsRatio_working_3-way'!M232</f>
        <v>7.158718305937993E-2</v>
      </c>
      <c r="R232" s="11">
        <f t="shared" si="62"/>
        <v>0</v>
      </c>
      <c r="S232" s="11">
        <f t="shared" si="63"/>
        <v>-0.83956007052304649</v>
      </c>
      <c r="T232" s="11">
        <f t="shared" si="64"/>
        <v>-0.26154519330936027</v>
      </c>
      <c r="U232" s="11">
        <f>'OddsRatio_working_3-way'!S232-'OddsRatio_working_3-way'!R232^2/3</f>
        <v>-0.83956007052304649</v>
      </c>
      <c r="V232" s="11">
        <f>'OddsRatio_working_3-way'!S232*'OddsRatio_working_3-way'!R232/3-2*'OddsRatio_working_3-way'!R232^3/27-'OddsRatio_working_3-way'!T232</f>
        <v>0.26154519330936027</v>
      </c>
      <c r="W232" s="11">
        <f>'OddsRatio_working_3-way'!V232^2+4*'OddsRatio_working_3-way'!U232^3/27</f>
        <v>-1.9264222214348967E-2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0.14804569426158568</v>
      </c>
      <c r="Y232" s="11">
        <f>IF('OddsRatio_working_3-way'!W232&gt;=0,IF('OddsRatio_working_3-way'!V232+SQRT('OddsRatio_working_3-way'!W232)&gt;0,0,PI()),ACOS('OddsRatio_working_3-way'!V232/(2*'OddsRatio_working_3-way'!X232)))</f>
        <v>0.48788575647817023</v>
      </c>
      <c r="Z232" s="11">
        <f>'OddsRatio_working_3-way'!X232^(1/3)*COS('OddsRatio_working_3-way'!Y232/3)</f>
        <v>0.52203141872203229</v>
      </c>
      <c r="AA232" s="11">
        <f>'OddsRatio_working_3-way'!X232^(1/3)*COS(('OddsRatio_working_3-way'!Y232+2*PI())/3)</f>
        <v>-0.33519398132159928</v>
      </c>
      <c r="AB232" s="11">
        <f>'OddsRatio_working_3-way'!X232^(1/3)*COS(('OddsRatio_working_3-way'!Y232+4*PI())/3)</f>
        <v>-0.18683743740043277</v>
      </c>
      <c r="AC232" s="11">
        <f>'OddsRatio_working_3-way'!X232^(1/3)*SIN('OddsRatio_working_3-way'!Y232/3)</f>
        <v>8.5653690568927951E-2</v>
      </c>
      <c r="AD232" s="11">
        <f>'OddsRatio_working_3-way'!X232^(1/3)*SIN(('OddsRatio_working_3-way'!Y232+2*PI())/3)</f>
        <v>0.4092656249024475</v>
      </c>
      <c r="AE232" s="11">
        <f>'OddsRatio_working_3-way'!X232^(1/3)*SIN(('OddsRatio_working_3-way'!Y232+4*PI())/3)</f>
        <v>-0.49491931547137546</v>
      </c>
      <c r="AF232" s="11">
        <f>-'OddsRatio_working_3-way'!U232/(3*'OddsRatio_working_3-way'!X232^(1/3))*COS(('OddsRatio_working_3-way'!Y232)/3)</f>
        <v>0.52203141872203229</v>
      </c>
      <c r="AG232" s="11">
        <f>-'OddsRatio_working_3-way'!U232/(3*'OddsRatio_working_3-way'!X232^(1/3))*COS(('OddsRatio_working_3-way'!Y232+2*PI())/3)</f>
        <v>-0.33519398132159928</v>
      </c>
      <c r="AH232" s="11">
        <f>-'OddsRatio_working_3-way'!U232/(3*'OddsRatio_working_3-way'!X232^(1/3))*COS(('OddsRatio_working_3-way'!Y232+4*PI())/3)</f>
        <v>-0.18683743740043277</v>
      </c>
      <c r="AI232" s="11">
        <f>'OddsRatio_working_3-way'!U232/(3*'OddsRatio_working_3-way'!X232^(1/3))*SIN(('OddsRatio_working_3-way'!Y232)/3)</f>
        <v>-8.5653690568927951E-2</v>
      </c>
      <c r="AJ232" s="11">
        <f>'OddsRatio_working_3-way'!U232/(3*'OddsRatio_working_3-way'!X232^(1/3))*SIN(('OddsRatio_working_3-way'!Y232+2*PI())/3)</f>
        <v>-0.4092656249024475</v>
      </c>
      <c r="AK232" s="11">
        <f>'OddsRatio_working_3-way'!U232/(3*'OddsRatio_working_3-way'!X232^(1/3))*SIN(('OddsRatio_working_3-way'!Y232+4*PI())/3)</f>
        <v>0.49491931547137546</v>
      </c>
      <c r="AL232" s="11">
        <f>'OddsRatio_working_3-way'!Z232+'OddsRatio_working_3-way'!AF232</f>
        <v>1.0440628374440646</v>
      </c>
      <c r="AM232" s="11">
        <f>'OddsRatio_working_3-way'!AA232+'OddsRatio_working_3-way'!AG232</f>
        <v>-0.67038796264319855</v>
      </c>
      <c r="AN232" s="11">
        <f>'OddsRatio_working_3-way'!AB232+'OddsRatio_working_3-way'!AH232</f>
        <v>-0.37367487480086553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1.0440628374440646</v>
      </c>
      <c r="AS232" s="11">
        <f>IF(('OddsRatio_working_3-way'!X232=0),IF(Q232&gt;0,-Q232^(1/3),(-Q232)^(1/3)),'OddsRatio_working_3-way'!AM232-'OddsRatio_working_3-way'!R232/3)</f>
        <v>-0.67038796264319855</v>
      </c>
      <c r="AT232" s="11">
        <f>IF(('OddsRatio_working_3-way'!X232=0),IF(Q232&gt;0,-Q232^(1/3),(-Q232)^(1/3)),'OddsRatio_working_3-way'!AN232-'OddsRatio_working_3-way'!R232/3)</f>
        <v>-0.37367487480086553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1.86</v>
      </c>
      <c r="B233" s="4">
        <f>IF('True_Odds_Calculator_3-way'!B234="","",'True_Odds_Calculator_3-way'!B234)</f>
        <v>3.93</v>
      </c>
      <c r="C233" s="4">
        <f>IF('True_Odds_Calculator_3-way'!C234="","",'True_Odds_Calculator_3-way'!C234)</f>
        <v>4.2</v>
      </c>
      <c r="D233" s="9">
        <f t="shared" si="52"/>
        <v>0.52542392229484436</v>
      </c>
      <c r="E233" s="9">
        <f t="shared" si="53"/>
        <v>0.24526233314404131</v>
      </c>
      <c r="F233" s="9">
        <f t="shared" si="54"/>
        <v>0.22931374456111434</v>
      </c>
      <c r="G233" s="9">
        <f t="shared" si="55"/>
        <v>1.0502617507101308</v>
      </c>
      <c r="H233" s="9">
        <f t="shared" si="56"/>
        <v>1.9032251056107126</v>
      </c>
      <c r="I233" s="9">
        <f t="shared" si="57"/>
        <v>4.0772669295806834</v>
      </c>
      <c r="J233" s="9">
        <f t="shared" si="58"/>
        <v>4.3608376022724196</v>
      </c>
      <c r="K233" s="11">
        <f t="shared" si="59"/>
        <v>0.5376344086021505</v>
      </c>
      <c r="L233" s="11">
        <f t="shared" si="60"/>
        <v>0.2544529262086514</v>
      </c>
      <c r="M233" s="11">
        <f t="shared" si="61"/>
        <v>0.23809523809523808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-0.2626402390007414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0.22767869357379328</v>
      </c>
      <c r="Q233" s="11">
        <f>2*'OddsRatio_working_3-way'!K233*'OddsRatio_working_3-way'!L233*'OddsRatio_working_3-way'!M233</f>
        <v>6.5144118332988055E-2</v>
      </c>
      <c r="R233" s="11">
        <f t="shared" si="62"/>
        <v>0</v>
      </c>
      <c r="S233" s="11">
        <f t="shared" si="63"/>
        <v>-0.86688427652988298</v>
      </c>
      <c r="T233" s="11">
        <f t="shared" si="64"/>
        <v>-0.2480355583776489</v>
      </c>
      <c r="U233" s="11">
        <f>'OddsRatio_working_3-way'!S233-'OddsRatio_working_3-way'!R233^2/3</f>
        <v>-0.86688427652988298</v>
      </c>
      <c r="V233" s="11">
        <f>'OddsRatio_working_3-way'!S233*'OddsRatio_working_3-way'!R233/3-2*'OddsRatio_working_3-way'!R233^3/27-'OddsRatio_working_3-way'!T233</f>
        <v>0.2480355583776489</v>
      </c>
      <c r="W233" s="11">
        <f>'OddsRatio_working_3-way'!V233^2+4*'OddsRatio_working_3-way'!U233^3/27</f>
        <v>-3.4989981580621506E-2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0.1553315967537944</v>
      </c>
      <c r="Y233" s="11">
        <f>IF('OddsRatio_working_3-way'!W233&gt;=0,IF('OddsRatio_working_3-way'!V233+SQRT('OddsRatio_working_3-way'!W233)&gt;0,0,PI()),ACOS('OddsRatio_working_3-way'!V233/(2*'OddsRatio_working_3-way'!X233)))</f>
        <v>0.64615201695178348</v>
      </c>
      <c r="Z233" s="11">
        <f>'OddsRatio_working_3-way'!X233^(1/3)*COS('OddsRatio_working_3-way'!Y233/3)</f>
        <v>0.52513087535506542</v>
      </c>
      <c r="AA233" s="11">
        <f>'OddsRatio_working_3-way'!X233^(1/3)*COS(('OddsRatio_working_3-way'!Y233+2*PI())/3)</f>
        <v>-0.36206037194098062</v>
      </c>
      <c r="AB233" s="11">
        <f>'OddsRatio_working_3-way'!X233^(1/3)*COS(('OddsRatio_working_3-way'!Y233+4*PI())/3)</f>
        <v>-0.16307050341408486</v>
      </c>
      <c r="AC233" s="11">
        <f>'OddsRatio_working_3-way'!X233^(1/3)*SIN('OddsRatio_working_3-way'!Y233/3)</f>
        <v>0.11488685416001149</v>
      </c>
      <c r="AD233" s="11">
        <f>'OddsRatio_working_3-way'!X233^(1/3)*SIN(('OddsRatio_working_3-way'!Y233+2*PI())/3)</f>
        <v>0.3973332512890404</v>
      </c>
      <c r="AE233" s="11">
        <f>'OddsRatio_working_3-way'!X233^(1/3)*SIN(('OddsRatio_working_3-way'!Y233+4*PI())/3)</f>
        <v>-0.51222010544905194</v>
      </c>
      <c r="AF233" s="11">
        <f>-'OddsRatio_working_3-way'!U233/(3*'OddsRatio_working_3-way'!X233^(1/3))*COS(('OddsRatio_working_3-way'!Y233)/3)</f>
        <v>0.52513087535506542</v>
      </c>
      <c r="AG233" s="11">
        <f>-'OddsRatio_working_3-way'!U233/(3*'OddsRatio_working_3-way'!X233^(1/3))*COS(('OddsRatio_working_3-way'!Y233+2*PI())/3)</f>
        <v>-0.36206037194098062</v>
      </c>
      <c r="AH233" s="11">
        <f>-'OddsRatio_working_3-way'!U233/(3*'OddsRatio_working_3-way'!X233^(1/3))*COS(('OddsRatio_working_3-way'!Y233+4*PI())/3)</f>
        <v>-0.16307050341408486</v>
      </c>
      <c r="AI233" s="11">
        <f>'OddsRatio_working_3-way'!U233/(3*'OddsRatio_working_3-way'!X233^(1/3))*SIN(('OddsRatio_working_3-way'!Y233)/3)</f>
        <v>-0.11488685416001149</v>
      </c>
      <c r="AJ233" s="11">
        <f>'OddsRatio_working_3-way'!U233/(3*'OddsRatio_working_3-way'!X233^(1/3))*SIN(('OddsRatio_working_3-way'!Y233+2*PI())/3)</f>
        <v>-0.3973332512890404</v>
      </c>
      <c r="AK233" s="11">
        <f>'OddsRatio_working_3-way'!U233/(3*'OddsRatio_working_3-way'!X233^(1/3))*SIN(('OddsRatio_working_3-way'!Y233+4*PI())/3)</f>
        <v>0.51222010544905194</v>
      </c>
      <c r="AL233" s="11">
        <f>'OddsRatio_working_3-way'!Z233+'OddsRatio_working_3-way'!AF233</f>
        <v>1.0502617507101308</v>
      </c>
      <c r="AM233" s="11">
        <f>'OddsRatio_working_3-way'!AA233+'OddsRatio_working_3-way'!AG233</f>
        <v>-0.72412074388196124</v>
      </c>
      <c r="AN233" s="11">
        <f>'OddsRatio_working_3-way'!AB233+'OddsRatio_working_3-way'!AH233</f>
        <v>-0.32614100682816971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1.0502617507101308</v>
      </c>
      <c r="AS233" s="11">
        <f>IF(('OddsRatio_working_3-way'!X233=0),IF(Q233&gt;0,-Q233^(1/3),(-Q233)^(1/3)),'OddsRatio_working_3-way'!AM233-'OddsRatio_working_3-way'!R233/3)</f>
        <v>-0.72412074388196124</v>
      </c>
      <c r="AT233" s="11">
        <f>IF(('OddsRatio_working_3-way'!X233=0),IF(Q233&gt;0,-Q233^(1/3),(-Q233)^(1/3)),'OddsRatio_working_3-way'!AN233-'OddsRatio_working_3-way'!R233/3)</f>
        <v>-0.32614100682816971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12.91</v>
      </c>
      <c r="B234" s="4">
        <f>IF('True_Odds_Calculator_3-way'!B235="","",'True_Odds_Calculator_3-way'!B235)</f>
        <v>8.0500000000000007</v>
      </c>
      <c r="C234" s="4">
        <f>IF('True_Odds_Calculator_3-way'!C235="","",'True_Odds_Calculator_3-way'!C235)</f>
        <v>1.2</v>
      </c>
      <c r="D234" s="9">
        <f t="shared" si="52"/>
        <v>6.9916164593495325E-2</v>
      </c>
      <c r="E234" s="9">
        <f t="shared" si="53"/>
        <v>0.11268266511625186</v>
      </c>
      <c r="F234" s="9">
        <f t="shared" si="54"/>
        <v>0.81740117029025283</v>
      </c>
      <c r="G234" s="9">
        <f t="shared" si="55"/>
        <v>1.1169474448201964</v>
      </c>
      <c r="H234" s="9">
        <f t="shared" si="56"/>
        <v>14.302844067808538</v>
      </c>
      <c r="I234" s="9">
        <f t="shared" si="57"/>
        <v>8.8744794859823841</v>
      </c>
      <c r="J234" s="9">
        <f t="shared" si="58"/>
        <v>1.2233894889640393</v>
      </c>
      <c r="K234" s="11">
        <f t="shared" si="59"/>
        <v>7.745933384972889E-2</v>
      </c>
      <c r="L234" s="11">
        <f t="shared" si="60"/>
        <v>0.12422360248447203</v>
      </c>
      <c r="M234" s="11">
        <f t="shared" si="61"/>
        <v>0.83333333333333337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-0.13465655686044331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0.15363569736654303</v>
      </c>
      <c r="Q234" s="11">
        <f>2*'OddsRatio_working_3-way'!K234*'OddsRatio_working_3-way'!L234*'OddsRatio_working_3-way'!M234</f>
        <v>1.603712916143455E-2</v>
      </c>
      <c r="R234" s="11">
        <f t="shared" si="62"/>
        <v>0</v>
      </c>
      <c r="S234" s="11">
        <f t="shared" si="63"/>
        <v>-1.1409447928018055</v>
      </c>
      <c r="T234" s="11">
        <f t="shared" si="64"/>
        <v>-0.11909653369538677</v>
      </c>
      <c r="U234" s="11">
        <f>'OddsRatio_working_3-way'!S234-'OddsRatio_working_3-way'!R234^2/3</f>
        <v>-1.1409447928018055</v>
      </c>
      <c r="V234" s="11">
        <f>'OddsRatio_working_3-way'!S234*'OddsRatio_working_3-way'!R234/3-2*'OddsRatio_working_3-way'!R234^3/27-'OddsRatio_working_3-way'!T234</f>
        <v>0.11909653369538677</v>
      </c>
      <c r="W234" s="11">
        <f>'OddsRatio_working_3-way'!V234^2+4*'OddsRatio_working_3-way'!U234^3/27</f>
        <v>-0.20585018037661648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0.23453899713846782</v>
      </c>
      <c r="Y234" s="11">
        <f>IF('OddsRatio_working_3-way'!W234&gt;=0,IF('OddsRatio_working_3-way'!V234+SQRT('OddsRatio_working_3-way'!W234)&gt;0,0,PI()),ACOS('OddsRatio_working_3-way'!V234/(2*'OddsRatio_working_3-way'!X234)))</f>
        <v>1.3140912829120184</v>
      </c>
      <c r="Z234" s="11">
        <f>'OddsRatio_working_3-way'!X234^(1/3)*COS('OddsRatio_working_3-way'!Y234/3)</f>
        <v>0.55847372241009807</v>
      </c>
      <c r="AA234" s="11">
        <f>'OddsRatio_working_3-way'!X234^(1/3)*COS(('OddsRatio_working_3-way'!Y234+2*PI())/3)</f>
        <v>-0.50576836946274784</v>
      </c>
      <c r="AB234" s="11">
        <f>'OddsRatio_working_3-way'!X234^(1/3)*COS(('OddsRatio_working_3-way'!Y234+4*PI())/3)</f>
        <v>-5.270535294735014E-2</v>
      </c>
      <c r="AC234" s="11">
        <f>'OddsRatio_working_3-way'!X234^(1/3)*SIN('OddsRatio_working_3-way'!Y234/3)</f>
        <v>0.26157605454502864</v>
      </c>
      <c r="AD234" s="11">
        <f>'OddsRatio_working_3-way'!X234^(1/3)*SIN(('OddsRatio_working_3-way'!Y234+2*PI())/3)</f>
        <v>0.35286440368068939</v>
      </c>
      <c r="AE234" s="11">
        <f>'OddsRatio_working_3-way'!X234^(1/3)*SIN(('OddsRatio_working_3-way'!Y234+4*PI())/3)</f>
        <v>-0.61444045822571802</v>
      </c>
      <c r="AF234" s="11">
        <f>-'OddsRatio_working_3-way'!U234/(3*'OddsRatio_working_3-way'!X234^(1/3))*COS(('OddsRatio_working_3-way'!Y234)/3)</f>
        <v>0.55847372241009818</v>
      </c>
      <c r="AG234" s="11">
        <f>-'OddsRatio_working_3-way'!U234/(3*'OddsRatio_working_3-way'!X234^(1/3))*COS(('OddsRatio_working_3-way'!Y234+2*PI())/3)</f>
        <v>-0.50576836946274795</v>
      </c>
      <c r="AH234" s="11">
        <f>-'OddsRatio_working_3-way'!U234/(3*'OddsRatio_working_3-way'!X234^(1/3))*COS(('OddsRatio_working_3-way'!Y234+4*PI())/3)</f>
        <v>-5.2705352947350154E-2</v>
      </c>
      <c r="AI234" s="11">
        <f>'OddsRatio_working_3-way'!U234/(3*'OddsRatio_working_3-way'!X234^(1/3))*SIN(('OddsRatio_working_3-way'!Y234)/3)</f>
        <v>-0.26157605454502869</v>
      </c>
      <c r="AJ234" s="11">
        <f>'OddsRatio_working_3-way'!U234/(3*'OddsRatio_working_3-way'!X234^(1/3))*SIN(('OddsRatio_working_3-way'!Y234+2*PI())/3)</f>
        <v>-0.35286440368068944</v>
      </c>
      <c r="AK234" s="11">
        <f>'OddsRatio_working_3-way'!U234/(3*'OddsRatio_working_3-way'!X234^(1/3))*SIN(('OddsRatio_working_3-way'!Y234+4*PI())/3)</f>
        <v>0.61444045822571813</v>
      </c>
      <c r="AL234" s="11">
        <f>'OddsRatio_working_3-way'!Z234+'OddsRatio_working_3-way'!AF234</f>
        <v>1.1169474448201964</v>
      </c>
      <c r="AM234" s="11">
        <f>'OddsRatio_working_3-way'!AA234+'OddsRatio_working_3-way'!AG234</f>
        <v>-1.0115367389254959</v>
      </c>
      <c r="AN234" s="11">
        <f>'OddsRatio_working_3-way'!AB234+'OddsRatio_working_3-way'!AH234</f>
        <v>-0.10541070589470029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1.1169474448201964</v>
      </c>
      <c r="AS234" s="11">
        <f>IF(('OddsRatio_working_3-way'!X234=0),IF(Q234&gt;0,-Q234^(1/3),(-Q234)^(1/3)),'OddsRatio_working_3-way'!AM234-'OddsRatio_working_3-way'!R234/3)</f>
        <v>-1.0115367389254959</v>
      </c>
      <c r="AT234" s="11">
        <f>IF(('OddsRatio_working_3-way'!X234=0),IF(Q234&gt;0,-Q234^(1/3),(-Q234)^(1/3)),'OddsRatio_working_3-way'!AN234-'OddsRatio_working_3-way'!R234/3)</f>
        <v>-0.10541070589470029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4.43</v>
      </c>
      <c r="B235" s="4">
        <f>IF('True_Odds_Calculator_3-way'!B236="","",'True_Odds_Calculator_3-way'!B236)</f>
        <v>4.2699999999999996</v>
      </c>
      <c r="C235" s="4">
        <f>IF('True_Odds_Calculator_3-way'!C236="","",'True_Odds_Calculator_3-way'!C236)</f>
        <v>1.75</v>
      </c>
      <c r="D235" s="9">
        <f t="shared" si="52"/>
        <v>0.21665440972933223</v>
      </c>
      <c r="E235" s="9">
        <f t="shared" si="53"/>
        <v>0.22487141407177194</v>
      </c>
      <c r="F235" s="9">
        <f t="shared" si="54"/>
        <v>0.55847417619889583</v>
      </c>
      <c r="G235" s="9">
        <f t="shared" si="55"/>
        <v>1.0541241179821559</v>
      </c>
      <c r="H235" s="9">
        <f t="shared" si="56"/>
        <v>4.6156457246787941</v>
      </c>
      <c r="I235" s="9">
        <f t="shared" si="57"/>
        <v>4.4469858658016497</v>
      </c>
      <c r="J235" s="9">
        <f t="shared" si="58"/>
        <v>1.790593088486617</v>
      </c>
      <c r="K235" s="11">
        <f t="shared" si="59"/>
        <v>0.22573363431151244</v>
      </c>
      <c r="L235" s="11">
        <f t="shared" si="60"/>
        <v>0.23419203747072601</v>
      </c>
      <c r="M235" s="11">
        <f t="shared" si="61"/>
        <v>0.5714285714285714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-0.2541168634126485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0.22505394120050418</v>
      </c>
      <c r="Q235" s="11">
        <f>2*'OddsRatio_working_3-way'!K235*'OddsRatio_working_3-way'!L235*'OddsRatio_working_3-way'!M235</f>
        <v>6.0417165422954146E-2</v>
      </c>
      <c r="R235" s="11">
        <f t="shared" si="62"/>
        <v>0</v>
      </c>
      <c r="S235" s="11">
        <f t="shared" si="63"/>
        <v>-0.88563166638433433</v>
      </c>
      <c r="T235" s="11">
        <f t="shared" si="64"/>
        <v>-0.23775346748572737</v>
      </c>
      <c r="U235" s="11">
        <f>'OddsRatio_working_3-way'!S235-'OddsRatio_working_3-way'!R235^2/3</f>
        <v>-0.88563166638433433</v>
      </c>
      <c r="V235" s="11">
        <f>'OddsRatio_working_3-way'!S235*'OddsRatio_working_3-way'!R235/3-2*'OddsRatio_working_3-way'!R235^3/27-'OddsRatio_working_3-way'!T235</f>
        <v>0.23775346748572737</v>
      </c>
      <c r="W235" s="11">
        <f>'OddsRatio_working_3-way'!V235^2+4*'OddsRatio_working_3-way'!U235^3/27</f>
        <v>-4.6382828745190986E-2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0.16039758418277206</v>
      </c>
      <c r="Y235" s="11">
        <f>IF('OddsRatio_working_3-way'!W235&gt;=0,IF('OddsRatio_working_3-way'!V235+SQRT('OddsRatio_working_3-way'!W235)&gt;0,0,PI()),ACOS('OddsRatio_working_3-way'!V235/(2*'OddsRatio_working_3-way'!X235)))</f>
        <v>0.73603256772891013</v>
      </c>
      <c r="Z235" s="11">
        <f>'OddsRatio_working_3-way'!X235^(1/3)*COS('OddsRatio_working_3-way'!Y235/3)</f>
        <v>0.52706205899107794</v>
      </c>
      <c r="AA235" s="11">
        <f>'OddsRatio_working_3-way'!X235^(1/3)*COS(('OddsRatio_working_3-way'!Y235+2*PI())/3)</f>
        <v>-0.37782060065208717</v>
      </c>
      <c r="AB235" s="11">
        <f>'OddsRatio_working_3-way'!X235^(1/3)*COS(('OddsRatio_working_3-way'!Y235+4*PI())/3)</f>
        <v>-0.14924145833899047</v>
      </c>
      <c r="AC235" s="11">
        <f>'OddsRatio_working_3-way'!X235^(1/3)*SIN('OddsRatio_working_3-way'!Y235/3)</f>
        <v>0.1319702293456001</v>
      </c>
      <c r="AD235" s="11">
        <f>'OddsRatio_working_3-way'!X235^(1/3)*SIN(('OddsRatio_working_3-way'!Y235+2*PI())/3)</f>
        <v>0.39046401778440593</v>
      </c>
      <c r="AE235" s="11">
        <f>'OddsRatio_working_3-way'!X235^(1/3)*SIN(('OddsRatio_working_3-way'!Y235+4*PI())/3)</f>
        <v>-0.52243424713000597</v>
      </c>
      <c r="AF235" s="11">
        <f>-'OddsRatio_working_3-way'!U235/(3*'OddsRatio_working_3-way'!X235^(1/3))*COS(('OddsRatio_working_3-way'!Y235)/3)</f>
        <v>0.52706205899107783</v>
      </c>
      <c r="AG235" s="11">
        <f>-'OddsRatio_working_3-way'!U235/(3*'OddsRatio_working_3-way'!X235^(1/3))*COS(('OddsRatio_working_3-way'!Y235+2*PI())/3)</f>
        <v>-0.37782060065208706</v>
      </c>
      <c r="AH235" s="11">
        <f>-'OddsRatio_working_3-way'!U235/(3*'OddsRatio_working_3-way'!X235^(1/3))*COS(('OddsRatio_working_3-way'!Y235+4*PI())/3)</f>
        <v>-0.14924145833899044</v>
      </c>
      <c r="AI235" s="11">
        <f>'OddsRatio_working_3-way'!U235/(3*'OddsRatio_working_3-way'!X235^(1/3))*SIN(('OddsRatio_working_3-way'!Y235)/3)</f>
        <v>-0.13197022934560007</v>
      </c>
      <c r="AJ235" s="11">
        <f>'OddsRatio_working_3-way'!U235/(3*'OddsRatio_working_3-way'!X235^(1/3))*SIN(('OddsRatio_working_3-way'!Y235+2*PI())/3)</f>
        <v>-0.39046401778440587</v>
      </c>
      <c r="AK235" s="11">
        <f>'OddsRatio_working_3-way'!U235/(3*'OddsRatio_working_3-way'!X235^(1/3))*SIN(('OddsRatio_working_3-way'!Y235+4*PI())/3)</f>
        <v>0.52243424713000586</v>
      </c>
      <c r="AL235" s="11">
        <f>'OddsRatio_working_3-way'!Z235+'OddsRatio_working_3-way'!AF235</f>
        <v>1.0541241179821559</v>
      </c>
      <c r="AM235" s="11">
        <f>'OddsRatio_working_3-way'!AA235+'OddsRatio_working_3-way'!AG235</f>
        <v>-0.75564120130417423</v>
      </c>
      <c r="AN235" s="11">
        <f>'OddsRatio_working_3-way'!AB235+'OddsRatio_working_3-way'!AH235</f>
        <v>-0.29848291667798088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1.0541241179821559</v>
      </c>
      <c r="AS235" s="11">
        <f>IF(('OddsRatio_working_3-way'!X235=0),IF(Q235&gt;0,-Q235^(1/3),(-Q235)^(1/3)),'OddsRatio_working_3-way'!AM235-'OddsRatio_working_3-way'!R235/3)</f>
        <v>-0.75564120130417423</v>
      </c>
      <c r="AT235" s="11">
        <f>IF(('OddsRatio_working_3-way'!X235=0),IF(Q235&gt;0,-Q235^(1/3),(-Q235)^(1/3)),'OddsRatio_working_3-way'!AN235-'OddsRatio_working_3-way'!R235/3)</f>
        <v>-0.29848291667798088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1.99</v>
      </c>
      <c r="B236" s="4">
        <f>IF('True_Odds_Calculator_3-way'!B237="","",'True_Odds_Calculator_3-way'!B237)</f>
        <v>3.52</v>
      </c>
      <c r="C236" s="4">
        <f>IF('True_Odds_Calculator_3-way'!C237="","",'True_Odds_Calculator_3-way'!C237)</f>
        <v>4.13</v>
      </c>
      <c r="D236" s="9">
        <f t="shared" si="52"/>
        <v>0.49115972755345955</v>
      </c>
      <c r="E236" s="9">
        <f t="shared" si="53"/>
        <v>0.27494548320191764</v>
      </c>
      <c r="F236" s="9">
        <f t="shared" si="54"/>
        <v>0.2338947892446227</v>
      </c>
      <c r="G236" s="9">
        <f t="shared" si="55"/>
        <v>1.0464621676914265</v>
      </c>
      <c r="H236" s="9">
        <f t="shared" si="56"/>
        <v>2.0359975460145123</v>
      </c>
      <c r="I236" s="9">
        <f t="shared" si="57"/>
        <v>3.6370846625823945</v>
      </c>
      <c r="J236" s="9">
        <f t="shared" si="58"/>
        <v>4.2754265848741655</v>
      </c>
      <c r="K236" s="11">
        <f t="shared" si="59"/>
        <v>0.50251256281407031</v>
      </c>
      <c r="L236" s="11">
        <f t="shared" si="60"/>
        <v>0.28409090909090912</v>
      </c>
      <c r="M236" s="11">
        <f t="shared" si="61"/>
        <v>0.24213075060532688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-0.26991951281832882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0.22952092622478454</v>
      </c>
      <c r="Q236" s="11">
        <f>2*'OddsRatio_working_3-way'!K236*'OddsRatio_working_3-way'!L236*'OddsRatio_working_3-way'!M236</f>
        <v>6.9132809103850765E-2</v>
      </c>
      <c r="R236" s="11">
        <f t="shared" si="62"/>
        <v>0</v>
      </c>
      <c r="S236" s="11">
        <f t="shared" si="63"/>
        <v>-0.85033098877614366</v>
      </c>
      <c r="T236" s="11">
        <f t="shared" si="64"/>
        <v>-0.2561237918000433</v>
      </c>
      <c r="U236" s="11">
        <f>'OddsRatio_working_3-way'!S236-'OddsRatio_working_3-way'!R236^2/3</f>
        <v>-0.85033098877614366</v>
      </c>
      <c r="V236" s="11">
        <f>'OddsRatio_working_3-way'!S236*'OddsRatio_working_3-way'!R236/3-2*'OddsRatio_working_3-way'!R236^3/27-'OddsRatio_working_3-way'!T236</f>
        <v>0.2561237918000433</v>
      </c>
      <c r="W236" s="11">
        <f>'OddsRatio_working_3-way'!V236^2+4*'OddsRatio_working_3-way'!U236^3/27</f>
        <v>-2.548841032139855E-2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0.15090378312639355</v>
      </c>
      <c r="Y236" s="11">
        <f>IF('OddsRatio_working_3-way'!W236&gt;=0,IF('OddsRatio_working_3-way'!V236+SQRT('OddsRatio_working_3-way'!W236)&gt;0,0,PI()),ACOS('OddsRatio_working_3-way'!V236/(2*'OddsRatio_working_3-way'!X236)))</f>
        <v>0.55740105306969823</v>
      </c>
      <c r="Z236" s="11">
        <f>'OddsRatio_working_3-way'!X236^(1/3)*COS('OddsRatio_working_3-way'!Y236/3)</f>
        <v>0.52323108384571326</v>
      </c>
      <c r="AA236" s="11">
        <f>'OddsRatio_working_3-way'!X236^(1/3)*COS(('OddsRatio_working_3-way'!Y236+2*PI())/3)</f>
        <v>-0.34678990348351668</v>
      </c>
      <c r="AB236" s="11">
        <f>'OddsRatio_working_3-way'!X236^(1/3)*COS(('OddsRatio_working_3-way'!Y236+4*PI())/3)</f>
        <v>-0.17644118036219675</v>
      </c>
      <c r="AC236" s="11">
        <f>'OddsRatio_working_3-way'!X236^(1/3)*SIN('OddsRatio_working_3-way'!Y236/3)</f>
        <v>9.8350881150203101E-2</v>
      </c>
      <c r="AD236" s="11">
        <f>'OddsRatio_working_3-way'!X236^(1/3)*SIN(('OddsRatio_working_3-way'!Y236+2*PI())/3)</f>
        <v>0.40395597008495177</v>
      </c>
      <c r="AE236" s="11">
        <f>'OddsRatio_working_3-way'!X236^(1/3)*SIN(('OddsRatio_working_3-way'!Y236+4*PI())/3)</f>
        <v>-0.50230685123515495</v>
      </c>
      <c r="AF236" s="11">
        <f>-'OddsRatio_working_3-way'!U236/(3*'OddsRatio_working_3-way'!X236^(1/3))*COS(('OddsRatio_working_3-way'!Y236)/3)</f>
        <v>0.52323108384571315</v>
      </c>
      <c r="AG236" s="11">
        <f>-'OddsRatio_working_3-way'!U236/(3*'OddsRatio_working_3-way'!X236^(1/3))*COS(('OddsRatio_working_3-way'!Y236+2*PI())/3)</f>
        <v>-0.34678990348351663</v>
      </c>
      <c r="AH236" s="11">
        <f>-'OddsRatio_working_3-way'!U236/(3*'OddsRatio_working_3-way'!X236^(1/3))*COS(('OddsRatio_working_3-way'!Y236+4*PI())/3)</f>
        <v>-0.17644118036219672</v>
      </c>
      <c r="AI236" s="11">
        <f>'OddsRatio_working_3-way'!U236/(3*'OddsRatio_working_3-way'!X236^(1/3))*SIN(('OddsRatio_working_3-way'!Y236)/3)</f>
        <v>-9.8350881150203087E-2</v>
      </c>
      <c r="AJ236" s="11">
        <f>'OddsRatio_working_3-way'!U236/(3*'OddsRatio_working_3-way'!X236^(1/3))*SIN(('OddsRatio_working_3-way'!Y236+2*PI())/3)</f>
        <v>-0.40395597008495165</v>
      </c>
      <c r="AK236" s="11">
        <f>'OddsRatio_working_3-way'!U236/(3*'OddsRatio_working_3-way'!X236^(1/3))*SIN(('OddsRatio_working_3-way'!Y236+4*PI())/3)</f>
        <v>0.50230685123515484</v>
      </c>
      <c r="AL236" s="11">
        <f>'OddsRatio_working_3-way'!Z236+'OddsRatio_working_3-way'!AF236</f>
        <v>1.0464621676914265</v>
      </c>
      <c r="AM236" s="11">
        <f>'OddsRatio_working_3-way'!AA236+'OddsRatio_working_3-way'!AG236</f>
        <v>-0.69357980696703336</v>
      </c>
      <c r="AN236" s="11">
        <f>'OddsRatio_working_3-way'!AB236+'OddsRatio_working_3-way'!AH236</f>
        <v>-0.3528823607243935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1.0464621676914265</v>
      </c>
      <c r="AS236" s="11">
        <f>IF(('OddsRatio_working_3-way'!X236=0),IF(Q236&gt;0,-Q236^(1/3),(-Q236)^(1/3)),'OddsRatio_working_3-way'!AM236-'OddsRatio_working_3-way'!R236/3)</f>
        <v>-0.69357980696703336</v>
      </c>
      <c r="AT236" s="11">
        <f>IF(('OddsRatio_working_3-way'!X236=0),IF(Q236&gt;0,-Q236^(1/3),(-Q236)^(1/3)),'OddsRatio_working_3-way'!AN236-'OddsRatio_working_3-way'!R236/3)</f>
        <v>-0.3528823607243935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1.62</v>
      </c>
      <c r="B237" s="4">
        <f>IF('True_Odds_Calculator_3-way'!B238="","",'True_Odds_Calculator_3-way'!B238)</f>
        <v>4.32</v>
      </c>
      <c r="C237" s="4">
        <f>IF('True_Odds_Calculator_3-way'!C238="","",'True_Odds_Calculator_3-way'!C238)</f>
        <v>5.46</v>
      </c>
      <c r="D237" s="9">
        <f t="shared" si="52"/>
        <v>0.60372933924442729</v>
      </c>
      <c r="E237" s="9">
        <f t="shared" si="53"/>
        <v>0.22149557476945445</v>
      </c>
      <c r="F237" s="9">
        <f t="shared" si="54"/>
        <v>0.17477508598611827</v>
      </c>
      <c r="G237" s="9">
        <f t="shared" si="55"/>
        <v>1.0586635193595437</v>
      </c>
      <c r="H237" s="9">
        <f t="shared" si="56"/>
        <v>1.6563713820029171</v>
      </c>
      <c r="I237" s="9">
        <f t="shared" si="57"/>
        <v>4.5147628842736856</v>
      </c>
      <c r="J237" s="9">
        <f t="shared" si="58"/>
        <v>5.7216392963435663</v>
      </c>
      <c r="K237" s="11">
        <f t="shared" si="59"/>
        <v>0.61728395061728392</v>
      </c>
      <c r="L237" s="11">
        <f t="shared" si="60"/>
        <v>0.23148148148148145</v>
      </c>
      <c r="M237" s="11">
        <f t="shared" si="61"/>
        <v>0.18315018315018314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-0.24025543881510958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0.21983046674404697</v>
      </c>
      <c r="Q237" s="11">
        <f>2*'OddsRatio_working_3-way'!K237*'OddsRatio_working_3-way'!L237*'OddsRatio_working_3-way'!M237</f>
        <v>5.2340587320011178E-2</v>
      </c>
      <c r="R237" s="11">
        <f t="shared" si="62"/>
        <v>0</v>
      </c>
      <c r="S237" s="11">
        <f t="shared" si="63"/>
        <v>-0.91498643205833596</v>
      </c>
      <c r="T237" s="11">
        <f t="shared" si="64"/>
        <v>-0.21785391239484189</v>
      </c>
      <c r="U237" s="11">
        <f>'OddsRatio_working_3-way'!S237-'OddsRatio_working_3-way'!R237^2/3</f>
        <v>-0.91498643205833596</v>
      </c>
      <c r="V237" s="11">
        <f>'OddsRatio_working_3-way'!S237*'OddsRatio_working_3-way'!R237/3-2*'OddsRatio_working_3-way'!R237^3/27-'OddsRatio_working_3-way'!T237</f>
        <v>0.21785391239484189</v>
      </c>
      <c r="W237" s="11">
        <f>'OddsRatio_working_3-way'!V237^2+4*'OddsRatio_working_3-way'!U237^3/27</f>
        <v>-6.6025124298029869E-2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0.16843800895564615</v>
      </c>
      <c r="Y237" s="11">
        <f>IF('OddsRatio_working_3-way'!W237&gt;=0,IF('OddsRatio_working_3-way'!V237+SQRT('OddsRatio_working_3-way'!W237)&gt;0,0,PI()),ACOS('OddsRatio_working_3-way'!V237/(2*'OddsRatio_working_3-way'!X237)))</f>
        <v>0.86756117140303346</v>
      </c>
      <c r="Z237" s="11">
        <f>'OddsRatio_working_3-way'!X237^(1/3)*COS('OddsRatio_working_3-way'!Y237/3)</f>
        <v>0.52933175967977186</v>
      </c>
      <c r="AA237" s="11">
        <f>'OddsRatio_working_3-way'!X237^(1/3)*COS(('OddsRatio_working_3-way'!Y237+2*PI())/3)</f>
        <v>-0.40105695051652934</v>
      </c>
      <c r="AB237" s="11">
        <f>'OddsRatio_working_3-way'!X237^(1/3)*COS(('OddsRatio_working_3-way'!Y237+4*PI())/3)</f>
        <v>-0.1282748091632423</v>
      </c>
      <c r="AC237" s="11">
        <f>'OddsRatio_working_3-way'!X237^(1/3)*SIN('OddsRatio_working_3-way'!Y237/3)</f>
        <v>0.15749084274044275</v>
      </c>
      <c r="AD237" s="11">
        <f>'OddsRatio_working_3-way'!X237^(1/3)*SIN(('OddsRatio_working_3-way'!Y237+2*PI())/3)</f>
        <v>0.37966932954238064</v>
      </c>
      <c r="AE237" s="11">
        <f>'OddsRatio_working_3-way'!X237^(1/3)*SIN(('OddsRatio_working_3-way'!Y237+4*PI())/3)</f>
        <v>-0.53716017228282331</v>
      </c>
      <c r="AF237" s="11">
        <f>-'OddsRatio_working_3-way'!U237/(3*'OddsRatio_working_3-way'!X237^(1/3))*COS(('OddsRatio_working_3-way'!Y237)/3)</f>
        <v>0.52933175967977186</v>
      </c>
      <c r="AG237" s="11">
        <f>-'OddsRatio_working_3-way'!U237/(3*'OddsRatio_working_3-way'!X237^(1/3))*COS(('OddsRatio_working_3-way'!Y237+2*PI())/3)</f>
        <v>-0.40105695051652934</v>
      </c>
      <c r="AH237" s="11">
        <f>-'OddsRatio_working_3-way'!U237/(3*'OddsRatio_working_3-way'!X237^(1/3))*COS(('OddsRatio_working_3-way'!Y237+4*PI())/3)</f>
        <v>-0.1282748091632423</v>
      </c>
      <c r="AI237" s="11">
        <f>'OddsRatio_working_3-way'!U237/(3*'OddsRatio_working_3-way'!X237^(1/3))*SIN(('OddsRatio_working_3-way'!Y237)/3)</f>
        <v>-0.15749084274044275</v>
      </c>
      <c r="AJ237" s="11">
        <f>'OddsRatio_working_3-way'!U237/(3*'OddsRatio_working_3-way'!X237^(1/3))*SIN(('OddsRatio_working_3-way'!Y237+2*PI())/3)</f>
        <v>-0.37966932954238064</v>
      </c>
      <c r="AK237" s="11">
        <f>'OddsRatio_working_3-way'!U237/(3*'OddsRatio_working_3-way'!X237^(1/3))*SIN(('OddsRatio_working_3-way'!Y237+4*PI())/3)</f>
        <v>0.53716017228282331</v>
      </c>
      <c r="AL237" s="11">
        <f>'OddsRatio_working_3-way'!Z237+'OddsRatio_working_3-way'!AF237</f>
        <v>1.0586635193595437</v>
      </c>
      <c r="AM237" s="11">
        <f>'OddsRatio_working_3-way'!AA237+'OddsRatio_working_3-way'!AG237</f>
        <v>-0.80211390103305868</v>
      </c>
      <c r="AN237" s="11">
        <f>'OddsRatio_working_3-way'!AB237+'OddsRatio_working_3-way'!AH237</f>
        <v>-0.2565496183264846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1.0586635193595437</v>
      </c>
      <c r="AS237" s="11">
        <f>IF(('OddsRatio_working_3-way'!X237=0),IF(Q237&gt;0,-Q237^(1/3),(-Q237)^(1/3)),'OddsRatio_working_3-way'!AM237-'OddsRatio_working_3-way'!R237/3)</f>
        <v>-0.80211390103305868</v>
      </c>
      <c r="AT237" s="11">
        <f>IF(('OddsRatio_working_3-way'!X237=0),IF(Q237&gt;0,-Q237^(1/3),(-Q237)^(1/3)),'OddsRatio_working_3-way'!AN237-'OddsRatio_working_3-way'!R237/3)</f>
        <v>-0.2565496183264846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1.58</v>
      </c>
      <c r="B238" s="4">
        <f>IF('True_Odds_Calculator_3-way'!B239="","",'True_Odds_Calculator_3-way'!B239)</f>
        <v>4.1500000000000004</v>
      </c>
      <c r="C238" s="4">
        <f>IF('True_Odds_Calculator_3-way'!C239="","",'True_Odds_Calculator_3-way'!C239)</f>
        <v>6.32</v>
      </c>
      <c r="D238" s="9">
        <f t="shared" si="52"/>
        <v>0.61911477459334319</v>
      </c>
      <c r="E238" s="9">
        <f t="shared" si="53"/>
        <v>0.23034981157310017</v>
      </c>
      <c r="F238" s="9">
        <f t="shared" si="54"/>
        <v>0.15053541383355656</v>
      </c>
      <c r="G238" s="9">
        <f t="shared" si="55"/>
        <v>1.060705852037821</v>
      </c>
      <c r="H238" s="9">
        <f t="shared" si="56"/>
        <v>1.6152093941819365</v>
      </c>
      <c r="I238" s="9">
        <f t="shared" si="57"/>
        <v>4.3412234339191365</v>
      </c>
      <c r="J238" s="9">
        <f t="shared" si="58"/>
        <v>6.642955132841208</v>
      </c>
      <c r="K238" s="11">
        <f t="shared" si="59"/>
        <v>0.63291139240506322</v>
      </c>
      <c r="L238" s="11">
        <f t="shared" si="60"/>
        <v>0.24096385542168672</v>
      </c>
      <c r="M238" s="11">
        <f t="shared" si="61"/>
        <v>0.15822784810126581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-0.23454593892313369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0.2183867660998102</v>
      </c>
      <c r="Q238" s="11">
        <f>2*'OddsRatio_working_3-way'!K238*'OddsRatio_working_3-way'!L238*'OddsRatio_working_3-way'!M238</f>
        <v>4.8262268751339266E-2</v>
      </c>
      <c r="R238" s="11">
        <f t="shared" si="62"/>
        <v>0</v>
      </c>
      <c r="S238" s="11">
        <f t="shared" si="63"/>
        <v>-0.93110444419752136</v>
      </c>
      <c r="T238" s="11">
        <f t="shared" si="64"/>
        <v>-0.20576893794420362</v>
      </c>
      <c r="U238" s="11">
        <f>'OddsRatio_working_3-way'!S238-'OddsRatio_working_3-way'!R238^2/3</f>
        <v>-0.93110444419752136</v>
      </c>
      <c r="V238" s="11">
        <f>'OddsRatio_working_3-way'!S238*'OddsRatio_working_3-way'!R238/3-2*'OddsRatio_working_3-way'!R238^3/27-'OddsRatio_working_3-way'!T238</f>
        <v>0.20576893794420362</v>
      </c>
      <c r="W238" s="11">
        <f>'OddsRatio_working_3-way'!V238^2+4*'OddsRatio_working_3-way'!U238^3/27</f>
        <v>-7.7248196909180528E-2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0.17290825076602478</v>
      </c>
      <c r="Y238" s="11">
        <f>IF('OddsRatio_working_3-way'!W238&gt;=0,IF('OddsRatio_working_3-way'!V238+SQRT('OddsRatio_working_3-way'!W238)&gt;0,0,PI()),ACOS('OddsRatio_working_3-way'!V238/(2*'OddsRatio_working_3-way'!X238)))</f>
        <v>0.93350146469092887</v>
      </c>
      <c r="Z238" s="11">
        <f>'OddsRatio_working_3-way'!X238^(1/3)*COS('OddsRatio_working_3-way'!Y238/3)</f>
        <v>0.53035292601891049</v>
      </c>
      <c r="AA238" s="11">
        <f>'OddsRatio_working_3-way'!X238^(1/3)*COS(('OddsRatio_working_3-way'!Y238+2*PI())/3)</f>
        <v>-0.41289390086553701</v>
      </c>
      <c r="AB238" s="11">
        <f>'OddsRatio_working_3-way'!X238^(1/3)*COS(('OddsRatio_working_3-way'!Y238+4*PI())/3)</f>
        <v>-0.11745902515337364</v>
      </c>
      <c r="AC238" s="11">
        <f>'OddsRatio_working_3-way'!X238^(1/3)*SIN('OddsRatio_working_3-way'!Y238/3)</f>
        <v>0.17056940502042134</v>
      </c>
      <c r="AD238" s="11">
        <f>'OddsRatio_working_3-way'!X238^(1/3)*SIN(('OddsRatio_working_3-way'!Y238+2*PI())/3)</f>
        <v>0.37401440439357486</v>
      </c>
      <c r="AE238" s="11">
        <f>'OddsRatio_working_3-way'!X238^(1/3)*SIN(('OddsRatio_working_3-way'!Y238+4*PI())/3)</f>
        <v>-0.54458380941399609</v>
      </c>
      <c r="AF238" s="11">
        <f>-'OddsRatio_working_3-way'!U238/(3*'OddsRatio_working_3-way'!X238^(1/3))*COS(('OddsRatio_working_3-way'!Y238)/3)</f>
        <v>0.53035292601891049</v>
      </c>
      <c r="AG238" s="11">
        <f>-'OddsRatio_working_3-way'!U238/(3*'OddsRatio_working_3-way'!X238^(1/3))*COS(('OddsRatio_working_3-way'!Y238+2*PI())/3)</f>
        <v>-0.41289390086553701</v>
      </c>
      <c r="AH238" s="11">
        <f>-'OddsRatio_working_3-way'!U238/(3*'OddsRatio_working_3-way'!X238^(1/3))*COS(('OddsRatio_working_3-way'!Y238+4*PI())/3)</f>
        <v>-0.11745902515337364</v>
      </c>
      <c r="AI238" s="11">
        <f>'OddsRatio_working_3-way'!U238/(3*'OddsRatio_working_3-way'!X238^(1/3))*SIN(('OddsRatio_working_3-way'!Y238)/3)</f>
        <v>-0.17056940502042134</v>
      </c>
      <c r="AJ238" s="11">
        <f>'OddsRatio_working_3-way'!U238/(3*'OddsRatio_working_3-way'!X238^(1/3))*SIN(('OddsRatio_working_3-way'!Y238+2*PI())/3)</f>
        <v>-0.37401440439357486</v>
      </c>
      <c r="AK238" s="11">
        <f>'OddsRatio_working_3-way'!U238/(3*'OddsRatio_working_3-way'!X238^(1/3))*SIN(('OddsRatio_working_3-way'!Y238+4*PI())/3)</f>
        <v>0.54458380941399609</v>
      </c>
      <c r="AL238" s="11">
        <f>'OddsRatio_working_3-way'!Z238+'OddsRatio_working_3-way'!AF238</f>
        <v>1.060705852037821</v>
      </c>
      <c r="AM238" s="11">
        <f>'OddsRatio_working_3-way'!AA238+'OddsRatio_working_3-way'!AG238</f>
        <v>-0.82578780173107402</v>
      </c>
      <c r="AN238" s="11">
        <f>'OddsRatio_working_3-way'!AB238+'OddsRatio_working_3-way'!AH238</f>
        <v>-0.23491805030674728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1.060705852037821</v>
      </c>
      <c r="AS238" s="11">
        <f>IF(('OddsRatio_working_3-way'!X238=0),IF(Q238&gt;0,-Q238^(1/3),(-Q238)^(1/3)),'OddsRatio_working_3-way'!AM238-'OddsRatio_working_3-way'!R238/3)</f>
        <v>-0.82578780173107402</v>
      </c>
      <c r="AT238" s="11">
        <f>IF(('OddsRatio_working_3-way'!X238=0),IF(Q238&gt;0,-Q238^(1/3),(-Q238)^(1/3)),'OddsRatio_working_3-way'!AN238-'OddsRatio_working_3-way'!R238/3)</f>
        <v>-0.23491805030674728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1.18</v>
      </c>
      <c r="B239" s="4">
        <f>IF('True_Odds_Calculator_3-way'!B240="","",'True_Odds_Calculator_3-way'!B240)</f>
        <v>7.99</v>
      </c>
      <c r="C239" s="4">
        <f>IF('True_Odds_Calculator_3-way'!C240="","",'True_Odds_Calculator_3-way'!C240)</f>
        <v>16.18</v>
      </c>
      <c r="D239" s="9">
        <f t="shared" si="52"/>
        <v>0.83172661809539661</v>
      </c>
      <c r="E239" s="9">
        <f t="shared" si="53"/>
        <v>0.11290902743530981</v>
      </c>
      <c r="F239" s="9">
        <f t="shared" si="54"/>
        <v>5.5364354469293421E-2</v>
      </c>
      <c r="G239" s="9">
        <f t="shared" si="55"/>
        <v>1.1239896636144635</v>
      </c>
      <c r="H239" s="9">
        <f t="shared" si="56"/>
        <v>1.2023181394506037</v>
      </c>
      <c r="I239" s="9">
        <f t="shared" si="57"/>
        <v>8.8566877486650988</v>
      </c>
      <c r="J239" s="9">
        <f t="shared" si="58"/>
        <v>18.062163093667554</v>
      </c>
      <c r="K239" s="11">
        <f t="shared" si="59"/>
        <v>0.84745762711864414</v>
      </c>
      <c r="L239" s="11">
        <f t="shared" si="60"/>
        <v>0.12515644555694619</v>
      </c>
      <c r="M239" s="11">
        <f t="shared" si="61"/>
        <v>6.1804697156983932E-2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-0.12520283087302797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0.14651099695154862</v>
      </c>
      <c r="Q239" s="11">
        <f>2*'OddsRatio_working_3-way'!K239*'OddsRatio_working_3-way'!L239*'OddsRatio_working_3-way'!M239</f>
        <v>1.3110603754053572E-2</v>
      </c>
      <c r="R239" s="11">
        <f t="shared" si="62"/>
        <v>0</v>
      </c>
      <c r="S239" s="11">
        <f t="shared" si="63"/>
        <v>-1.1701891716819879</v>
      </c>
      <c r="T239" s="11">
        <f t="shared" si="64"/>
        <v>-0.10471491469190052</v>
      </c>
      <c r="U239" s="11">
        <f>'OddsRatio_working_3-way'!S239-'OddsRatio_working_3-way'!R239^2/3</f>
        <v>-1.1701891716819879</v>
      </c>
      <c r="V239" s="11">
        <f>'OddsRatio_working_3-way'!S239*'OddsRatio_working_3-way'!R239/3-2*'OddsRatio_working_3-way'!R239^3/27-'OddsRatio_working_3-way'!T239</f>
        <v>0.10471491469190052</v>
      </c>
      <c r="W239" s="11">
        <f>'OddsRatio_working_3-way'!V239^2+4*'OddsRatio_working_3-way'!U239^3/27</f>
        <v>-0.22642589730207349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0.24361399316388083</v>
      </c>
      <c r="Y239" s="11">
        <f>IF('OddsRatio_working_3-way'!W239&gt;=0,IF('OddsRatio_working_3-way'!V239+SQRT('OddsRatio_working_3-way'!W239)&gt;0,0,PI()),ACOS('OddsRatio_working_3-way'!V239/(2*'OddsRatio_working_3-way'!X239)))</f>
        <v>1.3541866727535194</v>
      </c>
      <c r="Z239" s="11">
        <f>'OddsRatio_working_3-way'!X239^(1/3)*COS('OddsRatio_working_3-way'!Y239/3)</f>
        <v>0.56199483180723175</v>
      </c>
      <c r="AA239" s="11">
        <f>'OddsRatio_working_3-way'!X239^(1/3)*COS(('OddsRatio_working_3-way'!Y239+2*PI())/3)</f>
        <v>-0.51693946320966055</v>
      </c>
      <c r="AB239" s="11">
        <f>'OddsRatio_working_3-way'!X239^(1/3)*COS(('OddsRatio_working_3-way'!Y239+4*PI())/3)</f>
        <v>-4.5055368597571407E-2</v>
      </c>
      <c r="AC239" s="11">
        <f>'OddsRatio_working_3-way'!X239^(1/3)*SIN('OddsRatio_working_3-way'!Y239/3)</f>
        <v>0.2724424090505928</v>
      </c>
      <c r="AD239" s="11">
        <f>'OddsRatio_working_3-way'!X239^(1/3)*SIN(('OddsRatio_working_3-way'!Y239+2*PI())/3)</f>
        <v>0.35048059661532938</v>
      </c>
      <c r="AE239" s="11">
        <f>'OddsRatio_working_3-way'!X239^(1/3)*SIN(('OddsRatio_working_3-way'!Y239+4*PI())/3)</f>
        <v>-0.62292300566592196</v>
      </c>
      <c r="AF239" s="11">
        <f>-'OddsRatio_working_3-way'!U239/(3*'OddsRatio_working_3-way'!X239^(1/3))*COS(('OddsRatio_working_3-way'!Y239)/3)</f>
        <v>0.56199483180723175</v>
      </c>
      <c r="AG239" s="11">
        <f>-'OddsRatio_working_3-way'!U239/(3*'OddsRatio_working_3-way'!X239^(1/3))*COS(('OddsRatio_working_3-way'!Y239+2*PI())/3)</f>
        <v>-0.51693946320966055</v>
      </c>
      <c r="AH239" s="11">
        <f>-'OddsRatio_working_3-way'!U239/(3*'OddsRatio_working_3-way'!X239^(1/3))*COS(('OddsRatio_working_3-way'!Y239+4*PI())/3)</f>
        <v>-4.5055368597571407E-2</v>
      </c>
      <c r="AI239" s="11">
        <f>'OddsRatio_working_3-way'!U239/(3*'OddsRatio_working_3-way'!X239^(1/3))*SIN(('OddsRatio_working_3-way'!Y239)/3)</f>
        <v>-0.2724424090505928</v>
      </c>
      <c r="AJ239" s="11">
        <f>'OddsRatio_working_3-way'!U239/(3*'OddsRatio_working_3-way'!X239^(1/3))*SIN(('OddsRatio_working_3-way'!Y239+2*PI())/3)</f>
        <v>-0.35048059661532938</v>
      </c>
      <c r="AK239" s="11">
        <f>'OddsRatio_working_3-way'!U239/(3*'OddsRatio_working_3-way'!X239^(1/3))*SIN(('OddsRatio_working_3-way'!Y239+4*PI())/3)</f>
        <v>0.62292300566592196</v>
      </c>
      <c r="AL239" s="11">
        <f>'OddsRatio_working_3-way'!Z239+'OddsRatio_working_3-way'!AF239</f>
        <v>1.1239896636144635</v>
      </c>
      <c r="AM239" s="11">
        <f>'OddsRatio_working_3-way'!AA239+'OddsRatio_working_3-way'!AG239</f>
        <v>-1.0338789264193211</v>
      </c>
      <c r="AN239" s="11">
        <f>'OddsRatio_working_3-way'!AB239+'OddsRatio_working_3-way'!AH239</f>
        <v>-9.0110737195142815E-2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1.1239896636144635</v>
      </c>
      <c r="AS239" s="11">
        <f>IF(('OddsRatio_working_3-way'!X239=0),IF(Q239&gt;0,-Q239^(1/3),(-Q239)^(1/3)),'OddsRatio_working_3-way'!AM239-'OddsRatio_working_3-way'!R239/3)</f>
        <v>-1.0338789264193211</v>
      </c>
      <c r="AT239" s="11">
        <f>IF(('OddsRatio_working_3-way'!X239=0),IF(Q239&gt;0,-Q239^(1/3),(-Q239)^(1/3)),'OddsRatio_working_3-way'!AN239-'OddsRatio_working_3-way'!R239/3)</f>
        <v>-9.0110737195142815E-2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5.39</v>
      </c>
      <c r="B240" s="4">
        <f>IF('True_Odds_Calculator_3-way'!B241="","",'True_Odds_Calculator_3-way'!B241)</f>
        <v>4.04</v>
      </c>
      <c r="C240" s="4">
        <f>IF('True_Odds_Calculator_3-way'!C241="","",'True_Odds_Calculator_3-way'!C241)</f>
        <v>1.67</v>
      </c>
      <c r="D240" s="9">
        <f t="shared" si="52"/>
        <v>0.17728301401824853</v>
      </c>
      <c r="E240" s="9">
        <f t="shared" si="53"/>
        <v>0.23732650893001012</v>
      </c>
      <c r="F240" s="9">
        <f t="shared" si="54"/>
        <v>0.58539047705174119</v>
      </c>
      <c r="G240" s="9">
        <f t="shared" si="55"/>
        <v>1.0571066796670285</v>
      </c>
      <c r="H240" s="9">
        <f t="shared" si="56"/>
        <v>5.6406983237382544</v>
      </c>
      <c r="I240" s="9">
        <f t="shared" si="57"/>
        <v>4.2136043061877659</v>
      </c>
      <c r="J240" s="9">
        <f t="shared" si="58"/>
        <v>1.708261475376909</v>
      </c>
      <c r="K240" s="11">
        <f t="shared" si="59"/>
        <v>0.1855287569573284</v>
      </c>
      <c r="L240" s="11">
        <f t="shared" si="60"/>
        <v>0.24752475247524752</v>
      </c>
      <c r="M240" s="11">
        <f t="shared" si="61"/>
        <v>0.5988023952095809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-0.24588175547360414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0.22274010365719449</v>
      </c>
      <c r="Q240" s="11">
        <f>2*'OddsRatio_working_3-way'!K240*'OddsRatio_working_3-way'!L240*'OddsRatio_working_3-way'!M240</f>
        <v>5.4997556458566556E-2</v>
      </c>
      <c r="R240" s="11">
        <f t="shared" si="62"/>
        <v>0</v>
      </c>
      <c r="S240" s="11">
        <f t="shared" si="63"/>
        <v>-0.90588300554534662</v>
      </c>
      <c r="T240" s="11">
        <f t="shared" si="64"/>
        <v>-0.22367481618403626</v>
      </c>
      <c r="U240" s="11">
        <f>'OddsRatio_working_3-way'!S240-'OddsRatio_working_3-way'!R240^2/3</f>
        <v>-0.90588300554534662</v>
      </c>
      <c r="V240" s="11">
        <f>'OddsRatio_working_3-way'!S240*'OddsRatio_working_3-way'!R240/3-2*'OddsRatio_working_3-way'!R240^3/27-'OddsRatio_working_3-way'!T240</f>
        <v>0.22367481618403626</v>
      </c>
      <c r="W240" s="11">
        <f>'OddsRatio_working_3-way'!V240^2+4*'OddsRatio_working_3-way'!U240^3/27</f>
        <v>-6.0101332667413028E-2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0.16593052466497493</v>
      </c>
      <c r="Y240" s="11">
        <f>IF('OddsRatio_working_3-way'!W240&gt;=0,IF('OddsRatio_working_3-way'!V240+SQRT('OddsRatio_working_3-way'!W240)&gt;0,0,PI()),ACOS('OddsRatio_working_3-way'!V240/(2*'OddsRatio_working_3-way'!X240)))</f>
        <v>0.83118422125076385</v>
      </c>
      <c r="Z240" s="11">
        <f>'OddsRatio_working_3-way'!X240^(1/3)*COS('OddsRatio_working_3-way'!Y240/3)</f>
        <v>0.52855333983351427</v>
      </c>
      <c r="AA240" s="11">
        <f>'OddsRatio_working_3-way'!X240^(1/3)*COS(('OddsRatio_working_3-way'!Y240+2*PI())/3)</f>
        <v>-0.39444685313651323</v>
      </c>
      <c r="AB240" s="11">
        <f>'OddsRatio_working_3-way'!X240^(1/3)*COS(('OddsRatio_working_3-way'!Y240+4*PI())/3)</f>
        <v>-0.13410648669700123</v>
      </c>
      <c r="AC240" s="11">
        <f>'OddsRatio_working_3-way'!X240^(1/3)*SIN('OddsRatio_working_3-way'!Y240/3)</f>
        <v>0.15030758064477823</v>
      </c>
      <c r="AD240" s="11">
        <f>'OddsRatio_working_3-way'!X240^(1/3)*SIN(('OddsRatio_working_3-way'!Y240+2*PI())/3)</f>
        <v>0.38258682922854376</v>
      </c>
      <c r="AE240" s="11">
        <f>'OddsRatio_working_3-way'!X240^(1/3)*SIN(('OddsRatio_working_3-way'!Y240+4*PI())/3)</f>
        <v>-0.53289440987332182</v>
      </c>
      <c r="AF240" s="11">
        <f>-'OddsRatio_working_3-way'!U240/(3*'OddsRatio_working_3-way'!X240^(1/3))*COS(('OddsRatio_working_3-way'!Y240)/3)</f>
        <v>0.52855333983351416</v>
      </c>
      <c r="AG240" s="11">
        <f>-'OddsRatio_working_3-way'!U240/(3*'OddsRatio_working_3-way'!X240^(1/3))*COS(('OddsRatio_working_3-way'!Y240+2*PI())/3)</f>
        <v>-0.39444685313651312</v>
      </c>
      <c r="AH240" s="11">
        <f>-'OddsRatio_working_3-way'!U240/(3*'OddsRatio_working_3-way'!X240^(1/3))*COS(('OddsRatio_working_3-way'!Y240+4*PI())/3)</f>
        <v>-0.1341064866970012</v>
      </c>
      <c r="AI240" s="11">
        <f>'OddsRatio_working_3-way'!U240/(3*'OddsRatio_working_3-way'!X240^(1/3))*SIN(('OddsRatio_working_3-way'!Y240)/3)</f>
        <v>-0.1503075806447782</v>
      </c>
      <c r="AJ240" s="11">
        <f>'OddsRatio_working_3-way'!U240/(3*'OddsRatio_working_3-way'!X240^(1/3))*SIN(('OddsRatio_working_3-way'!Y240+2*PI())/3)</f>
        <v>-0.3825868292285437</v>
      </c>
      <c r="AK240" s="11">
        <f>'OddsRatio_working_3-way'!U240/(3*'OddsRatio_working_3-way'!X240^(1/3))*SIN(('OddsRatio_working_3-way'!Y240+4*PI())/3)</f>
        <v>0.53289440987332171</v>
      </c>
      <c r="AL240" s="11">
        <f>'OddsRatio_working_3-way'!Z240+'OddsRatio_working_3-way'!AF240</f>
        <v>1.0571066796670285</v>
      </c>
      <c r="AM240" s="11">
        <f>'OddsRatio_working_3-way'!AA240+'OddsRatio_working_3-way'!AG240</f>
        <v>-0.78889370627302635</v>
      </c>
      <c r="AN240" s="11">
        <f>'OddsRatio_working_3-way'!AB240+'OddsRatio_working_3-way'!AH240</f>
        <v>-0.26821297339400241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1.0571066796670285</v>
      </c>
      <c r="AS240" s="11">
        <f>IF(('OddsRatio_working_3-way'!X240=0),IF(Q240&gt;0,-Q240^(1/3),(-Q240)^(1/3)),'OddsRatio_working_3-way'!AM240-'OddsRatio_working_3-way'!R240/3)</f>
        <v>-0.78889370627302635</v>
      </c>
      <c r="AT240" s="11">
        <f>IF(('OddsRatio_working_3-way'!X240=0),IF(Q240&gt;0,-Q240^(1/3),(-Q240)^(1/3)),'OddsRatio_working_3-way'!AN240-'OddsRatio_working_3-way'!R240/3)</f>
        <v>-0.26821297339400241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1.79</v>
      </c>
      <c r="B241" s="4">
        <f>IF('True_Odds_Calculator_3-way'!B242="","",'True_Odds_Calculator_3-way'!B242)</f>
        <v>3.78</v>
      </c>
      <c r="C241" s="4">
        <f>IF('True_Odds_Calculator_3-way'!C242="","",'True_Odds_Calculator_3-way'!C242)</f>
        <v>4.84</v>
      </c>
      <c r="D241" s="9">
        <f t="shared" si="52"/>
        <v>0.54639290753270908</v>
      </c>
      <c r="E241" s="9">
        <f t="shared" si="53"/>
        <v>0.25501032557706566</v>
      </c>
      <c r="F241" s="9">
        <f t="shared" si="54"/>
        <v>0.19859676689022529</v>
      </c>
      <c r="G241" s="9">
        <f t="shared" si="55"/>
        <v>1.0508668488933446</v>
      </c>
      <c r="H241" s="9">
        <f t="shared" si="56"/>
        <v>1.8301848106257426</v>
      </c>
      <c r="I241" s="9">
        <f t="shared" si="57"/>
        <v>3.9214098399234976</v>
      </c>
      <c r="J241" s="9">
        <f t="shared" si="58"/>
        <v>5.0353286997504432</v>
      </c>
      <c r="K241" s="11">
        <f t="shared" si="59"/>
        <v>0.55865921787709494</v>
      </c>
      <c r="L241" s="11">
        <f t="shared" si="60"/>
        <v>0.26455026455026459</v>
      </c>
      <c r="M241" s="11">
        <f t="shared" si="61"/>
        <v>0.20661157024793389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-0.2575211595018605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0.22627054115119125</v>
      </c>
      <c r="Q241" s="11">
        <f>2*'OddsRatio_working_3-way'!K241*'OddsRatio_working_3-way'!L241*'OddsRatio_working_3-way'!M241</f>
        <v>6.1071671025962546E-2</v>
      </c>
      <c r="R241" s="11">
        <f t="shared" si="62"/>
        <v>0</v>
      </c>
      <c r="S241" s="11">
        <f t="shared" si="63"/>
        <v>-0.87864834714506834</v>
      </c>
      <c r="T241" s="11">
        <f t="shared" si="64"/>
        <v>-0.23715205051148944</v>
      </c>
      <c r="U241" s="11">
        <f>'OddsRatio_working_3-way'!S241-'OddsRatio_working_3-way'!R241^2/3</f>
        <v>-0.87864834714506834</v>
      </c>
      <c r="V241" s="11">
        <f>'OddsRatio_working_3-way'!S241*'OddsRatio_working_3-way'!R241/3-2*'OddsRatio_working_3-way'!R241^3/27-'OddsRatio_working_3-way'!T241</f>
        <v>0.23715205051148944</v>
      </c>
      <c r="W241" s="11">
        <f>'OddsRatio_working_3-way'!V241^2+4*'OddsRatio_working_3-way'!U241^3/27</f>
        <v>-4.4253225057716242E-2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0.15850419562232437</v>
      </c>
      <c r="Y241" s="11">
        <f>IF('OddsRatio_working_3-way'!W241&gt;=0,IF('OddsRatio_working_3-way'!V241+SQRT('OddsRatio_working_3-way'!W241)&gt;0,0,PI()),ACOS('OddsRatio_working_3-way'!V241/(2*'OddsRatio_working_3-way'!X241)))</f>
        <v>0.72561127902154599</v>
      </c>
      <c r="Z241" s="11">
        <f>'OddsRatio_working_3-way'!X241^(1/3)*COS('OddsRatio_working_3-way'!Y241/3)</f>
        <v>0.52543342444667229</v>
      </c>
      <c r="AA241" s="11">
        <f>'OddsRatio_working_3-way'!X241^(1/3)*COS(('OddsRatio_working_3-way'!Y241+2*PI())/3)</f>
        <v>-0.37497478160789943</v>
      </c>
      <c r="AB241" s="11">
        <f>'OddsRatio_working_3-way'!X241^(1/3)*COS(('OddsRatio_working_3-way'!Y241+4*PI())/3)</f>
        <v>-0.15045864283877292</v>
      </c>
      <c r="AC241" s="11">
        <f>'OddsRatio_working_3-way'!X241^(1/3)*SIN('OddsRatio_working_3-way'!Y241/3)</f>
        <v>0.12962445315577076</v>
      </c>
      <c r="AD241" s="11">
        <f>'OddsRatio_working_3-way'!X241^(1/3)*SIN(('OddsRatio_working_3-way'!Y241+2*PI())/3)</f>
        <v>0.39022646699038438</v>
      </c>
      <c r="AE241" s="11">
        <f>'OddsRatio_working_3-way'!X241^(1/3)*SIN(('OddsRatio_working_3-way'!Y241+4*PI())/3)</f>
        <v>-0.51985092014615497</v>
      </c>
      <c r="AF241" s="11">
        <f>-'OddsRatio_working_3-way'!U241/(3*'OddsRatio_working_3-way'!X241^(1/3))*COS(('OddsRatio_working_3-way'!Y241)/3)</f>
        <v>0.52543342444667229</v>
      </c>
      <c r="AG241" s="11">
        <f>-'OddsRatio_working_3-way'!U241/(3*'OddsRatio_working_3-way'!X241^(1/3))*COS(('OddsRatio_working_3-way'!Y241+2*PI())/3)</f>
        <v>-0.37497478160789943</v>
      </c>
      <c r="AH241" s="11">
        <f>-'OddsRatio_working_3-way'!U241/(3*'OddsRatio_working_3-way'!X241^(1/3))*COS(('OddsRatio_working_3-way'!Y241+4*PI())/3)</f>
        <v>-0.15045864283877292</v>
      </c>
      <c r="AI241" s="11">
        <f>'OddsRatio_working_3-way'!U241/(3*'OddsRatio_working_3-way'!X241^(1/3))*SIN(('OddsRatio_working_3-way'!Y241)/3)</f>
        <v>-0.12962445315577076</v>
      </c>
      <c r="AJ241" s="11">
        <f>'OddsRatio_working_3-way'!U241/(3*'OddsRatio_working_3-way'!X241^(1/3))*SIN(('OddsRatio_working_3-way'!Y241+2*PI())/3)</f>
        <v>-0.39022646699038438</v>
      </c>
      <c r="AK241" s="11">
        <f>'OddsRatio_working_3-way'!U241/(3*'OddsRatio_working_3-way'!X241^(1/3))*SIN(('OddsRatio_working_3-way'!Y241+4*PI())/3)</f>
        <v>0.51985092014615497</v>
      </c>
      <c r="AL241" s="11">
        <f>'OddsRatio_working_3-way'!Z241+'OddsRatio_working_3-way'!AF241</f>
        <v>1.0508668488933446</v>
      </c>
      <c r="AM241" s="11">
        <f>'OddsRatio_working_3-way'!AA241+'OddsRatio_working_3-way'!AG241</f>
        <v>-0.74994956321579886</v>
      </c>
      <c r="AN241" s="11">
        <f>'OddsRatio_working_3-way'!AB241+'OddsRatio_working_3-way'!AH241</f>
        <v>-0.30091728567754583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1.0508668488933446</v>
      </c>
      <c r="AS241" s="11">
        <f>IF(('OddsRatio_working_3-way'!X241=0),IF(Q241&gt;0,-Q241^(1/3),(-Q241)^(1/3)),'OddsRatio_working_3-way'!AM241-'OddsRatio_working_3-way'!R241/3)</f>
        <v>-0.74994956321579886</v>
      </c>
      <c r="AT241" s="11">
        <f>IF(('OddsRatio_working_3-way'!X241=0),IF(Q241&gt;0,-Q241^(1/3),(-Q241)^(1/3)),'OddsRatio_working_3-way'!AN241-'OddsRatio_working_3-way'!R241/3)</f>
        <v>-0.30091728567754583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10.23</v>
      </c>
      <c r="B242" s="4">
        <f>IF('True_Odds_Calculator_3-way'!B243="","",'True_Odds_Calculator_3-way'!B243)</f>
        <v>5.74</v>
      </c>
      <c r="C242" s="4">
        <f>IF('True_Odds_Calculator_3-way'!C243="","",'True_Odds_Calculator_3-way'!C243)</f>
        <v>1.32</v>
      </c>
      <c r="D242" s="9">
        <f t="shared" si="52"/>
        <v>9.1625234466644653E-2</v>
      </c>
      <c r="E242" s="9">
        <f t="shared" si="53"/>
        <v>0.16416922718711782</v>
      </c>
      <c r="F242" s="9">
        <f t="shared" si="54"/>
        <v>0.74420553834623748</v>
      </c>
      <c r="G242" s="9">
        <f t="shared" si="55"/>
        <v>1.0741087663017517</v>
      </c>
      <c r="H242" s="9">
        <f t="shared" si="56"/>
        <v>10.914023912965167</v>
      </c>
      <c r="I242" s="9">
        <f t="shared" si="57"/>
        <v>6.0912755522703037</v>
      </c>
      <c r="J242" s="9">
        <f t="shared" si="58"/>
        <v>1.3437148052165604</v>
      </c>
      <c r="K242" s="11">
        <f t="shared" si="59"/>
        <v>9.7751710654936458E-2</v>
      </c>
      <c r="L242" s="11">
        <f t="shared" si="60"/>
        <v>0.17421602787456444</v>
      </c>
      <c r="M242" s="11">
        <f t="shared" si="61"/>
        <v>0.75757575757575757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-0.18062113362878673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0.18436172860033814</v>
      </c>
      <c r="Q242" s="11">
        <f>2*'OddsRatio_working_3-way'!K242*'OddsRatio_working_3-way'!L242*'OddsRatio_working_3-way'!M242</f>
        <v>2.5802901133707222E-2</v>
      </c>
      <c r="R242" s="11">
        <f t="shared" si="62"/>
        <v>0</v>
      </c>
      <c r="S242" s="11">
        <f t="shared" si="63"/>
        <v>-1.0207096196131682</v>
      </c>
      <c r="T242" s="11">
        <f t="shared" si="64"/>
        <v>-0.14285648979890386</v>
      </c>
      <c r="U242" s="11">
        <f>'OddsRatio_working_3-way'!S242-'OddsRatio_working_3-way'!R242^2/3</f>
        <v>-1.0207096196131682</v>
      </c>
      <c r="V242" s="11">
        <f>'OddsRatio_working_3-way'!S242*'OddsRatio_working_3-way'!R242/3-2*'OddsRatio_working_3-way'!R242^3/27-'OddsRatio_working_3-way'!T242</f>
        <v>0.14285648979890386</v>
      </c>
      <c r="W242" s="11">
        <f>'OddsRatio_working_3-way'!V242^2+4*'OddsRatio_working_3-way'!U242^3/27</f>
        <v>-0.13713637976493454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0.19845928829523127</v>
      </c>
      <c r="Y242" s="11">
        <f>IF('OddsRatio_working_3-way'!W242&gt;=0,IF('OddsRatio_working_3-way'!V242+SQRT('OddsRatio_working_3-way'!W242)&gt;0,0,PI()),ACOS('OddsRatio_working_3-way'!V242/(2*'OddsRatio_working_3-way'!X242)))</f>
        <v>1.2026207817273242</v>
      </c>
      <c r="Z242" s="11">
        <f>'OddsRatio_working_3-way'!X242^(1/3)*COS('OddsRatio_working_3-way'!Y242/3)</f>
        <v>0.53705438315087595</v>
      </c>
      <c r="AA242" s="11">
        <f>'OddsRatio_working_3-way'!X242^(1/3)*COS(('OddsRatio_working_3-way'!Y242+2*PI())/3)</f>
        <v>-0.46564859339958342</v>
      </c>
      <c r="AB242" s="11">
        <f>'OddsRatio_working_3-way'!X242^(1/3)*COS(('OddsRatio_working_3-way'!Y242+4*PI())/3)</f>
        <v>-7.1405789751292664E-2</v>
      </c>
      <c r="AC242" s="11">
        <f>'OddsRatio_working_3-way'!X242^(1/3)*SIN('OddsRatio_working_3-way'!Y242/3)</f>
        <v>0.22761618881241349</v>
      </c>
      <c r="AD242" s="11">
        <f>'OddsRatio_working_3-way'!X242^(1/3)*SIN(('OddsRatio_working_3-way'!Y242+2*PI())/3)</f>
        <v>0.35129464461623322</v>
      </c>
      <c r="AE242" s="11">
        <f>'OddsRatio_working_3-way'!X242^(1/3)*SIN(('OddsRatio_working_3-way'!Y242+4*PI())/3)</f>
        <v>-0.57891083342864669</v>
      </c>
      <c r="AF242" s="11">
        <f>-'OddsRatio_working_3-way'!U242/(3*'OddsRatio_working_3-way'!X242^(1/3))*COS(('OddsRatio_working_3-way'!Y242)/3)</f>
        <v>0.53705438315087584</v>
      </c>
      <c r="AG242" s="11">
        <f>-'OddsRatio_working_3-way'!U242/(3*'OddsRatio_working_3-way'!X242^(1/3))*COS(('OddsRatio_working_3-way'!Y242+2*PI())/3)</f>
        <v>-0.46564859339958337</v>
      </c>
      <c r="AH242" s="11">
        <f>-'OddsRatio_working_3-way'!U242/(3*'OddsRatio_working_3-way'!X242^(1/3))*COS(('OddsRatio_working_3-way'!Y242+4*PI())/3)</f>
        <v>-7.140578975129265E-2</v>
      </c>
      <c r="AI242" s="11">
        <f>'OddsRatio_working_3-way'!U242/(3*'OddsRatio_working_3-way'!X242^(1/3))*SIN(('OddsRatio_working_3-way'!Y242)/3)</f>
        <v>-0.22761618881241344</v>
      </c>
      <c r="AJ242" s="11">
        <f>'OddsRatio_working_3-way'!U242/(3*'OddsRatio_working_3-way'!X242^(1/3))*SIN(('OddsRatio_working_3-way'!Y242+2*PI())/3)</f>
        <v>-0.35129464461623316</v>
      </c>
      <c r="AK242" s="11">
        <f>'OddsRatio_working_3-way'!U242/(3*'OddsRatio_working_3-way'!X242^(1/3))*SIN(('OddsRatio_working_3-way'!Y242+4*PI())/3)</f>
        <v>0.57891083342864658</v>
      </c>
      <c r="AL242" s="11">
        <f>'OddsRatio_working_3-way'!Z242+'OddsRatio_working_3-way'!AF242</f>
        <v>1.0741087663017517</v>
      </c>
      <c r="AM242" s="11">
        <f>'OddsRatio_working_3-way'!AA242+'OddsRatio_working_3-way'!AG242</f>
        <v>-0.93129718679916684</v>
      </c>
      <c r="AN242" s="11">
        <f>'OddsRatio_working_3-way'!AB242+'OddsRatio_working_3-way'!AH242</f>
        <v>-0.14281157950258533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1.0741087663017517</v>
      </c>
      <c r="AS242" s="11">
        <f>IF(('OddsRatio_working_3-way'!X242=0),IF(Q242&gt;0,-Q242^(1/3),(-Q242)^(1/3)),'OddsRatio_working_3-way'!AM242-'OddsRatio_working_3-way'!R242/3)</f>
        <v>-0.93129718679916684</v>
      </c>
      <c r="AT242" s="11">
        <f>IF(('OddsRatio_working_3-way'!X242=0),IF(Q242&gt;0,-Q242^(1/3),(-Q242)^(1/3)),'OddsRatio_working_3-way'!AN242-'OddsRatio_working_3-way'!R242/3)</f>
        <v>-0.14281157950258533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3.07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2.48</v>
      </c>
      <c r="D243" s="9">
        <f t="shared" si="52"/>
        <v>0.31673196864553849</v>
      </c>
      <c r="E243" s="9">
        <f t="shared" si="53"/>
        <v>0.28993535219703398</v>
      </c>
      <c r="F243" s="9">
        <f t="shared" si="54"/>
        <v>0.39333267915742742</v>
      </c>
      <c r="G243" s="9">
        <f t="shared" si="55"/>
        <v>1.0421466957658878</v>
      </c>
      <c r="H243" s="9">
        <f t="shared" si="56"/>
        <v>3.1572436602353879</v>
      </c>
      <c r="I243" s="9">
        <f t="shared" si="57"/>
        <v>3.4490447350498363</v>
      </c>
      <c r="J243" s="9">
        <f t="shared" si="58"/>
        <v>2.5423771097335144</v>
      </c>
      <c r="K243" s="11">
        <f t="shared" si="59"/>
        <v>0.32573289902280134</v>
      </c>
      <c r="L243" s="11">
        <f t="shared" si="60"/>
        <v>0.29850746268656714</v>
      </c>
      <c r="M243" s="11">
        <f t="shared" si="61"/>
        <v>0.40322580645161293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-0.28227021872877911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0.23132211172779588</v>
      </c>
      <c r="Q243" s="11">
        <f>2*'OddsRatio_working_3-way'!K243*'OddsRatio_working_3-way'!L243*'OddsRatio_working_3-way'!M243</f>
        <v>7.8414275161964697E-2</v>
      </c>
      <c r="R243" s="11">
        <f t="shared" si="62"/>
        <v>0</v>
      </c>
      <c r="S243" s="11">
        <f t="shared" si="63"/>
        <v>-0.81950590738749873</v>
      </c>
      <c r="T243" s="11">
        <f t="shared" si="64"/>
        <v>-0.27779861267372835</v>
      </c>
      <c r="U243" s="11">
        <f>'OddsRatio_working_3-way'!S243-'OddsRatio_working_3-way'!R243^2/3</f>
        <v>-0.81950590738749873</v>
      </c>
      <c r="V243" s="11">
        <f>'OddsRatio_working_3-way'!S243*'OddsRatio_working_3-way'!R243/3-2*'OddsRatio_working_3-way'!R243^3/27-'OddsRatio_working_3-way'!T243</f>
        <v>0.27779861267372835</v>
      </c>
      <c r="W243" s="11">
        <f>'OddsRatio_working_3-way'!V243^2+4*'OddsRatio_working_3-way'!U243^3/27</f>
        <v>-4.3645110654577518E-3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0.14277305441583321</v>
      </c>
      <c r="Y243" s="11">
        <f>IF('OddsRatio_working_3-way'!W243&gt;=0,IF('OddsRatio_working_3-way'!V243+SQRT('OddsRatio_working_3-way'!W243)&gt;0,0,PI()),ACOS('OddsRatio_working_3-way'!V243/(2*'OddsRatio_working_3-way'!X243)))</f>
        <v>0.23347717402581702</v>
      </c>
      <c r="Z243" s="11">
        <f>'OddsRatio_working_3-way'!X243^(1/3)*COS('OddsRatio_working_3-way'!Y243/3)</f>
        <v>0.5210733478829439</v>
      </c>
      <c r="AA243" s="11">
        <f>'OddsRatio_working_3-way'!X243^(1/3)*COS(('OddsRatio_working_3-way'!Y243+2*PI())/3)</f>
        <v>-0.29572760233814938</v>
      </c>
      <c r="AB243" s="11">
        <f>'OddsRatio_working_3-way'!X243^(1/3)*COS(('OddsRatio_working_3-way'!Y243+4*PI())/3)</f>
        <v>-0.2253457455447947</v>
      </c>
      <c r="AC243" s="11">
        <f>'OddsRatio_working_3-way'!X243^(1/3)*SIN('OddsRatio_working_3-way'!Y243/3)</f>
        <v>4.0634983965709123E-2</v>
      </c>
      <c r="AD243" s="11">
        <f>'OddsRatio_working_3-way'!X243^(1/3)*SIN(('OddsRatio_working_3-way'!Y243+2*PI())/3)</f>
        <v>0.43094526451878123</v>
      </c>
      <c r="AE243" s="11">
        <f>'OddsRatio_working_3-way'!X243^(1/3)*SIN(('OddsRatio_working_3-way'!Y243+4*PI())/3)</f>
        <v>-0.47158024848449026</v>
      </c>
      <c r="AF243" s="11">
        <f>-'OddsRatio_working_3-way'!U243/(3*'OddsRatio_working_3-way'!X243^(1/3))*COS(('OddsRatio_working_3-way'!Y243)/3)</f>
        <v>0.52107334788294379</v>
      </c>
      <c r="AG243" s="11">
        <f>-'OddsRatio_working_3-way'!U243/(3*'OddsRatio_working_3-way'!X243^(1/3))*COS(('OddsRatio_working_3-way'!Y243+2*PI())/3)</f>
        <v>-0.29572760233814926</v>
      </c>
      <c r="AH243" s="11">
        <f>-'OddsRatio_working_3-way'!U243/(3*'OddsRatio_working_3-way'!X243^(1/3))*COS(('OddsRatio_working_3-way'!Y243+4*PI())/3)</f>
        <v>-0.22534574554479464</v>
      </c>
      <c r="AI243" s="11">
        <f>'OddsRatio_working_3-way'!U243/(3*'OddsRatio_working_3-way'!X243^(1/3))*SIN(('OddsRatio_working_3-way'!Y243)/3)</f>
        <v>-4.0634983965709109E-2</v>
      </c>
      <c r="AJ243" s="11">
        <f>'OddsRatio_working_3-way'!U243/(3*'OddsRatio_working_3-way'!X243^(1/3))*SIN(('OddsRatio_working_3-way'!Y243+2*PI())/3)</f>
        <v>-0.43094526451878118</v>
      </c>
      <c r="AK243" s="11">
        <f>'OddsRatio_working_3-way'!U243/(3*'OddsRatio_working_3-way'!X243^(1/3))*SIN(('OddsRatio_working_3-way'!Y243+4*PI())/3)</f>
        <v>0.47158024848449021</v>
      </c>
      <c r="AL243" s="11">
        <f>'OddsRatio_working_3-way'!Z243+'OddsRatio_working_3-way'!AF243</f>
        <v>1.0421466957658878</v>
      </c>
      <c r="AM243" s="11">
        <f>'OddsRatio_working_3-way'!AA243+'OddsRatio_working_3-way'!AG243</f>
        <v>-0.59145520467629864</v>
      </c>
      <c r="AN243" s="11">
        <f>'OddsRatio_working_3-way'!AB243+'OddsRatio_working_3-way'!AH243</f>
        <v>-0.45069149108958934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1.0421466957658878</v>
      </c>
      <c r="AS243" s="11">
        <f>IF(('OddsRatio_working_3-way'!X243=0),IF(Q243&gt;0,-Q243^(1/3),(-Q243)^(1/3)),'OddsRatio_working_3-way'!AM243-'OddsRatio_working_3-way'!R243/3)</f>
        <v>-0.59145520467629864</v>
      </c>
      <c r="AT243" s="11">
        <f>IF(('OddsRatio_working_3-way'!X243=0),IF(Q243&gt;0,-Q243^(1/3),(-Q243)^(1/3)),'OddsRatio_working_3-way'!AN243-'OddsRatio_working_3-way'!R243/3)</f>
        <v>-0.45069149108958934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2.74</v>
      </c>
      <c r="B244" s="4">
        <f>IF('True_Odds_Calculator_3-way'!B245="","",'True_Odds_Calculator_3-way'!B245)</f>
        <v>3.36</v>
      </c>
      <c r="C244" s="4">
        <f>IF('True_Odds_Calculator_3-way'!C245="","",'True_Odds_Calculator_3-way'!C245)</f>
        <v>2.74</v>
      </c>
      <c r="D244" s="9">
        <f t="shared" si="52"/>
        <v>0.35546313729518542</v>
      </c>
      <c r="E244" s="9">
        <f t="shared" si="53"/>
        <v>0.28907372540962922</v>
      </c>
      <c r="F244" s="9">
        <f t="shared" si="54"/>
        <v>0.35546313729518542</v>
      </c>
      <c r="G244" s="9">
        <f t="shared" si="55"/>
        <v>1.0420869154865502</v>
      </c>
      <c r="H244" s="9">
        <f t="shared" si="56"/>
        <v>2.8132312329465972</v>
      </c>
      <c r="I244" s="9">
        <f t="shared" si="57"/>
        <v>3.4593251205482591</v>
      </c>
      <c r="J244" s="9">
        <f t="shared" si="58"/>
        <v>2.8132312329465972</v>
      </c>
      <c r="K244" s="11">
        <f t="shared" si="59"/>
        <v>0.36496350364963503</v>
      </c>
      <c r="L244" s="11">
        <f t="shared" si="60"/>
        <v>0.29761904761904762</v>
      </c>
      <c r="M244" s="11">
        <f t="shared" si="61"/>
        <v>0.36496350364963503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-0.28325011607285566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0.23151143349342507</v>
      </c>
      <c r="Q244" s="11">
        <f>2*'OddsRatio_working_3-way'!K244*'OddsRatio_working_3-way'!L244*'OddsRatio_working_3-way'!M244</f>
        <v>7.9284737497748309E-2</v>
      </c>
      <c r="R244" s="11">
        <f t="shared" si="62"/>
        <v>0</v>
      </c>
      <c r="S244" s="11">
        <f t="shared" si="63"/>
        <v>-0.81733923609011783</v>
      </c>
      <c r="T244" s="11">
        <f t="shared" si="64"/>
        <v>-0.27991069729113627</v>
      </c>
      <c r="U244" s="11">
        <f>'OddsRatio_working_3-way'!S244-'OddsRatio_working_3-way'!R244^2/3</f>
        <v>-0.81733923609011783</v>
      </c>
      <c r="V244" s="11">
        <f>'OddsRatio_working_3-way'!S244*'OddsRatio_working_3-way'!R244/3-2*'OddsRatio_working_3-way'!R244^3/27-'OddsRatio_working_3-way'!T244</f>
        <v>0.27991069729113627</v>
      </c>
      <c r="W244" s="11">
        <f>'OddsRatio_working_3-way'!V244^2+4*'OddsRatio_working_3-way'!U244^3/27</f>
        <v>-2.5415725314042042E-3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0.14220721763452648</v>
      </c>
      <c r="Y244" s="11">
        <f>IF('OddsRatio_working_3-way'!W244&gt;=0,IF('OddsRatio_working_3-way'!V244+SQRT('OddsRatio_working_3-way'!W244)&gt;0,0,PI()),ACOS('OddsRatio_working_3-way'!V244/(2*'OddsRatio_working_3-way'!X244)))</f>
        <v>0.17819704649098722</v>
      </c>
      <c r="Z244" s="11">
        <f>'OddsRatio_working_3-way'!X244^(1/3)*COS('OddsRatio_working_3-way'!Y244/3)</f>
        <v>0.5210434577432751</v>
      </c>
      <c r="AA244" s="11">
        <f>'OddsRatio_working_3-way'!X244^(1/3)*COS(('OddsRatio_working_3-way'!Y244+2*PI())/3)</f>
        <v>-0.28735632183908033</v>
      </c>
      <c r="AB244" s="11">
        <f>'OddsRatio_working_3-way'!X244^(1/3)*COS(('OddsRatio_working_3-way'!Y244+4*PI())/3)</f>
        <v>-0.23368713590419454</v>
      </c>
      <c r="AC244" s="11">
        <f>'OddsRatio_working_3-way'!X244^(1/3)*SIN('OddsRatio_working_3-way'!Y244/3)</f>
        <v>3.0985918946694373E-2</v>
      </c>
      <c r="AD244" s="11">
        <f>'OddsRatio_working_3-way'!X244^(1/3)*SIN(('OddsRatio_working_3-way'!Y244+2*PI())/3)</f>
        <v>0.43574391140801289</v>
      </c>
      <c r="AE244" s="11">
        <f>'OddsRatio_working_3-way'!X244^(1/3)*SIN(('OddsRatio_working_3-way'!Y244+4*PI())/3)</f>
        <v>-0.46672983035470722</v>
      </c>
      <c r="AF244" s="11">
        <f>-'OddsRatio_working_3-way'!U244/(3*'OddsRatio_working_3-way'!X244^(1/3))*COS(('OddsRatio_working_3-way'!Y244)/3)</f>
        <v>0.5210434577432751</v>
      </c>
      <c r="AG244" s="11">
        <f>-'OddsRatio_working_3-way'!U244/(3*'OddsRatio_working_3-way'!X244^(1/3))*COS(('OddsRatio_working_3-way'!Y244+2*PI())/3)</f>
        <v>-0.28735632183908033</v>
      </c>
      <c r="AH244" s="11">
        <f>-'OddsRatio_working_3-way'!U244/(3*'OddsRatio_working_3-way'!X244^(1/3))*COS(('OddsRatio_working_3-way'!Y244+4*PI())/3)</f>
        <v>-0.23368713590419454</v>
      </c>
      <c r="AI244" s="11">
        <f>'OddsRatio_working_3-way'!U244/(3*'OddsRatio_working_3-way'!X244^(1/3))*SIN(('OddsRatio_working_3-way'!Y244)/3)</f>
        <v>-3.0985918946694373E-2</v>
      </c>
      <c r="AJ244" s="11">
        <f>'OddsRatio_working_3-way'!U244/(3*'OddsRatio_working_3-way'!X244^(1/3))*SIN(('OddsRatio_working_3-way'!Y244+2*PI())/3)</f>
        <v>-0.43574391140801289</v>
      </c>
      <c r="AK244" s="11">
        <f>'OddsRatio_working_3-way'!U244/(3*'OddsRatio_working_3-way'!X244^(1/3))*SIN(('OddsRatio_working_3-way'!Y244+4*PI())/3)</f>
        <v>0.46672983035470722</v>
      </c>
      <c r="AL244" s="11">
        <f>'OddsRatio_working_3-way'!Z244+'OddsRatio_working_3-way'!AF244</f>
        <v>1.0420869154865502</v>
      </c>
      <c r="AM244" s="11">
        <f>'OddsRatio_working_3-way'!AA244+'OddsRatio_working_3-way'!AG244</f>
        <v>-0.57471264367816066</v>
      </c>
      <c r="AN244" s="11">
        <f>'OddsRatio_working_3-way'!AB244+'OddsRatio_working_3-way'!AH244</f>
        <v>-0.46737427180838909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1.0420869154865502</v>
      </c>
      <c r="AS244" s="11">
        <f>IF(('OddsRatio_working_3-way'!X244=0),IF(Q244&gt;0,-Q244^(1/3),(-Q244)^(1/3)),'OddsRatio_working_3-way'!AM244-'OddsRatio_working_3-way'!R244/3)</f>
        <v>-0.57471264367816066</v>
      </c>
      <c r="AT244" s="11">
        <f>IF(('OddsRatio_working_3-way'!X244=0),IF(Q244&gt;0,-Q244^(1/3),(-Q244)^(1/3)),'OddsRatio_working_3-way'!AN244-'OddsRatio_working_3-way'!R244/3)</f>
        <v>-0.46737427180838909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3.07</v>
      </c>
      <c r="B245" s="4">
        <f>IF('True_Odds_Calculator_3-way'!B246="","",'True_Odds_Calculator_3-way'!B246)</f>
        <v>3.62</v>
      </c>
      <c r="C245" s="4">
        <f>IF('True_Odds_Calculator_3-way'!C246="","",'True_Odds_Calculator_3-way'!C246)</f>
        <v>2.2400000000000002</v>
      </c>
      <c r="D245" s="9">
        <f t="shared" si="52"/>
        <v>0.30982181711126811</v>
      </c>
      <c r="E245" s="9">
        <f t="shared" si="53"/>
        <v>0.26181077926507546</v>
      </c>
      <c r="F245" s="9">
        <f t="shared" si="54"/>
        <v>0.42836740362365622</v>
      </c>
      <c r="G245" s="9">
        <f t="shared" si="55"/>
        <v>1.0761650523268318</v>
      </c>
      <c r="H245" s="9">
        <f t="shared" si="56"/>
        <v>3.2276616583165421</v>
      </c>
      <c r="I245" s="9">
        <f t="shared" si="57"/>
        <v>3.8195524370962985</v>
      </c>
      <c r="J245" s="9">
        <f t="shared" si="58"/>
        <v>2.3344446648852717</v>
      </c>
      <c r="K245" s="11">
        <f t="shared" si="59"/>
        <v>0.32573289902280134</v>
      </c>
      <c r="L245" s="11">
        <f t="shared" si="60"/>
        <v>0.27624309392265195</v>
      </c>
      <c r="M245" s="11">
        <f t="shared" si="61"/>
        <v>0.4464285714285714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-0.27014588566183917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0.23820985734081637</v>
      </c>
      <c r="Q245" s="11">
        <f>2*'OddsRatio_working_3-way'!K245*'OddsRatio_working_3-way'!L245*'OddsRatio_working_3-way'!M245</f>
        <v>8.0340592695047688E-2</v>
      </c>
      <c r="R245" s="11">
        <f t="shared" si="62"/>
        <v>0</v>
      </c>
      <c r="S245" s="11">
        <f t="shared" si="63"/>
        <v>-0.88178228869641417</v>
      </c>
      <c r="T245" s="11">
        <f t="shared" si="64"/>
        <v>-0.29739706195494581</v>
      </c>
      <c r="U245" s="11">
        <f>'OddsRatio_working_3-way'!S245-'OddsRatio_working_3-way'!R245^2/3</f>
        <v>-0.88178228869641417</v>
      </c>
      <c r="V245" s="11">
        <f>'OddsRatio_working_3-way'!S245*'OddsRatio_working_3-way'!R245/3-2*'OddsRatio_working_3-way'!R245^3/27-'OddsRatio_working_3-way'!T245</f>
        <v>0.29739706195494581</v>
      </c>
      <c r="W245" s="11">
        <f>'OddsRatio_working_3-way'!V245^2+4*'OddsRatio_working_3-way'!U245^3/27</f>
        <v>-1.3128469742189397E-2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0.15935297471464352</v>
      </c>
      <c r="Y245" s="11">
        <f>IF('OddsRatio_working_3-way'!W245&gt;=0,IF('OddsRatio_working_3-way'!V245+SQRT('OddsRatio_working_3-way'!W245)&gt;0,0,PI()),ACOS('OddsRatio_working_3-way'!V245/(2*'OddsRatio_working_3-way'!X245)))</f>
        <v>0.36774797330940934</v>
      </c>
      <c r="Z245" s="11">
        <f>'OddsRatio_working_3-way'!X245^(1/3)*COS('OddsRatio_working_3-way'!Y245/3)</f>
        <v>0.5380825261634159</v>
      </c>
      <c r="AA245" s="11">
        <f>'OddsRatio_working_3-way'!X245^(1/3)*COS(('OddsRatio_working_3-way'!Y245+2*PI())/3)</f>
        <v>-0.32645178870463876</v>
      </c>
      <c r="AB245" s="11">
        <f>'OddsRatio_working_3-way'!X245^(1/3)*COS(('OddsRatio_working_3-way'!Y245+4*PI())/3)</f>
        <v>-0.21163073745877728</v>
      </c>
      <c r="AC245" s="11">
        <f>'OddsRatio_working_3-way'!X245^(1/3)*SIN('OddsRatio_working_3-way'!Y245/3)</f>
        <v>6.6291964845433898E-2</v>
      </c>
      <c r="AD245" s="11">
        <f>'OddsRatio_working_3-way'!X245^(1/3)*SIN(('OddsRatio_working_3-way'!Y245+2*PI())/3)</f>
        <v>0.43284715456730605</v>
      </c>
      <c r="AE245" s="11">
        <f>'OddsRatio_working_3-way'!X245^(1/3)*SIN(('OddsRatio_working_3-way'!Y245+4*PI())/3)</f>
        <v>-0.49913911941273997</v>
      </c>
      <c r="AF245" s="11">
        <f>-'OddsRatio_working_3-way'!U245/(3*'OddsRatio_working_3-way'!X245^(1/3))*COS(('OddsRatio_working_3-way'!Y245)/3)</f>
        <v>0.5380825261634159</v>
      </c>
      <c r="AG245" s="11">
        <f>-'OddsRatio_working_3-way'!U245/(3*'OddsRatio_working_3-way'!X245^(1/3))*COS(('OddsRatio_working_3-way'!Y245+2*PI())/3)</f>
        <v>-0.32645178870463876</v>
      </c>
      <c r="AH245" s="11">
        <f>-'OddsRatio_working_3-way'!U245/(3*'OddsRatio_working_3-way'!X245^(1/3))*COS(('OddsRatio_working_3-way'!Y245+4*PI())/3)</f>
        <v>-0.21163073745877728</v>
      </c>
      <c r="AI245" s="11">
        <f>'OddsRatio_working_3-way'!U245/(3*'OddsRatio_working_3-way'!X245^(1/3))*SIN(('OddsRatio_working_3-way'!Y245)/3)</f>
        <v>-6.6291964845433898E-2</v>
      </c>
      <c r="AJ245" s="11">
        <f>'OddsRatio_working_3-way'!U245/(3*'OddsRatio_working_3-way'!X245^(1/3))*SIN(('OddsRatio_working_3-way'!Y245+2*PI())/3)</f>
        <v>-0.43284715456730605</v>
      </c>
      <c r="AK245" s="11">
        <f>'OddsRatio_working_3-way'!U245/(3*'OddsRatio_working_3-way'!X245^(1/3))*SIN(('OddsRatio_working_3-way'!Y245+4*PI())/3)</f>
        <v>0.49913911941273997</v>
      </c>
      <c r="AL245" s="11">
        <f>'OddsRatio_working_3-way'!Z245+'OddsRatio_working_3-way'!AF245</f>
        <v>1.0761650523268318</v>
      </c>
      <c r="AM245" s="11">
        <f>'OddsRatio_working_3-way'!AA245+'OddsRatio_working_3-way'!AG245</f>
        <v>-0.65290357740927751</v>
      </c>
      <c r="AN245" s="11">
        <f>'OddsRatio_working_3-way'!AB245+'OddsRatio_working_3-way'!AH245</f>
        <v>-0.42326147491755456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1.0761650523268318</v>
      </c>
      <c r="AS245" s="11">
        <f>IF(('OddsRatio_working_3-way'!X245=0),IF(Q245&gt;0,-Q245^(1/3),(-Q245)^(1/3)),'OddsRatio_working_3-way'!AM245-'OddsRatio_working_3-way'!R245/3)</f>
        <v>-0.65290357740927751</v>
      </c>
      <c r="AT245" s="11">
        <f>IF(('OddsRatio_working_3-way'!X245=0),IF(Q245&gt;0,-Q245^(1/3),(-Q245)^(1/3)),'OddsRatio_working_3-way'!AN245-'OddsRatio_working_3-way'!R245/3)</f>
        <v>-0.42326147491755456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4.91</v>
      </c>
      <c r="B246" s="4">
        <f>IF('True_Odds_Calculator_3-way'!B247="","",'True_Odds_Calculator_3-way'!B247)</f>
        <v>4.26</v>
      </c>
      <c r="C246" s="4">
        <f>IF('True_Odds_Calculator_3-way'!C247="","",'True_Odds_Calculator_3-way'!C247)</f>
        <v>1.62</v>
      </c>
      <c r="D246" s="9">
        <f t="shared" si="52"/>
        <v>0.18831065255893348</v>
      </c>
      <c r="E246" s="9">
        <f t="shared" si="53"/>
        <v>0.21768396187498171</v>
      </c>
      <c r="F246" s="9">
        <f t="shared" si="54"/>
        <v>0.59400538556608495</v>
      </c>
      <c r="G246" s="9">
        <f t="shared" si="55"/>
        <v>1.1023974515928974</v>
      </c>
      <c r="H246" s="9">
        <f t="shared" si="56"/>
        <v>5.3103740357282296</v>
      </c>
      <c r="I246" s="9">
        <f t="shared" si="57"/>
        <v>4.5938156921928455</v>
      </c>
      <c r="J246" s="9">
        <f t="shared" si="58"/>
        <v>1.6834864199875961</v>
      </c>
      <c r="K246" s="11">
        <f t="shared" si="59"/>
        <v>0.20366598778004072</v>
      </c>
      <c r="L246" s="11">
        <f t="shared" si="60"/>
        <v>0.23474178403755869</v>
      </c>
      <c r="M246" s="11">
        <f t="shared" si="61"/>
        <v>0.61728395061728392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-0.23322759889569666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0.2298959666154462</v>
      </c>
      <c r="Q246" s="11">
        <f>2*'OddsRatio_working_3-way'!K246*'OddsRatio_working_3-way'!L246*'OddsRatio_working_3-way'!M246</f>
        <v>5.9023354715133799E-2</v>
      </c>
      <c r="R246" s="11">
        <f t="shared" si="62"/>
        <v>0</v>
      </c>
      <c r="S246" s="11">
        <f t="shared" si="63"/>
        <v>-0.98571510277503471</v>
      </c>
      <c r="T246" s="11">
        <f t="shared" si="64"/>
        <v>-0.2530719134210615</v>
      </c>
      <c r="U246" s="11">
        <f>'OddsRatio_working_3-way'!S246-'OddsRatio_working_3-way'!R246^2/3</f>
        <v>-0.98571510277503471</v>
      </c>
      <c r="V246" s="11">
        <f>'OddsRatio_working_3-way'!S246*'OddsRatio_working_3-way'!R246/3-2*'OddsRatio_working_3-way'!R246^3/27-'OddsRatio_working_3-way'!T246</f>
        <v>0.2530719134210615</v>
      </c>
      <c r="W246" s="11">
        <f>'OddsRatio_working_3-way'!V246^2+4*'OddsRatio_working_3-way'!U246^3/27</f>
        <v>-7.7844172302529449E-2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0.18834115698986686</v>
      </c>
      <c r="Y246" s="11">
        <f>IF('OddsRatio_working_3-way'!W246&gt;=0,IF('OddsRatio_working_3-way'!V246+SQRT('OddsRatio_working_3-way'!W246)&gt;0,0,PI()),ACOS('OddsRatio_working_3-way'!V246/(2*'OddsRatio_working_3-way'!X246)))</f>
        <v>0.83410020324074785</v>
      </c>
      <c r="Z246" s="11">
        <f>'OddsRatio_working_3-way'!X246^(1/3)*COS('OddsRatio_working_3-way'!Y246/3)</f>
        <v>0.5511987257964488</v>
      </c>
      <c r="AA246" s="11">
        <f>'OddsRatio_working_3-way'!X246^(1/3)*COS(('OddsRatio_working_3-way'!Y246+2*PI())/3)</f>
        <v>-0.41184821318341847</v>
      </c>
      <c r="AB246" s="11">
        <f>'OddsRatio_working_3-way'!X246^(1/3)*COS(('OddsRatio_working_3-way'!Y246+4*PI())/3)</f>
        <v>-0.13935051261303041</v>
      </c>
      <c r="AC246" s="11">
        <f>'OddsRatio_working_3-way'!X246^(1/3)*SIN('OddsRatio_working_3-way'!Y246/3)</f>
        <v>0.15732662077786755</v>
      </c>
      <c r="AD246" s="11">
        <f>'OddsRatio_working_3-way'!X246^(1/3)*SIN(('OddsRatio_working_3-way'!Y246+2*PI())/3)</f>
        <v>0.39868878868440383</v>
      </c>
      <c r="AE246" s="11">
        <f>'OddsRatio_working_3-way'!X246^(1/3)*SIN(('OddsRatio_working_3-way'!Y246+4*PI())/3)</f>
        <v>-0.55601540946227135</v>
      </c>
      <c r="AF246" s="11">
        <f>-'OddsRatio_working_3-way'!U246/(3*'OddsRatio_working_3-way'!X246^(1/3))*COS(('OddsRatio_working_3-way'!Y246)/3)</f>
        <v>0.55119872579644857</v>
      </c>
      <c r="AG246" s="11">
        <f>-'OddsRatio_working_3-way'!U246/(3*'OddsRatio_working_3-way'!X246^(1/3))*COS(('OddsRatio_working_3-way'!Y246+2*PI())/3)</f>
        <v>-0.4118482131834183</v>
      </c>
      <c r="AH246" s="11">
        <f>-'OddsRatio_working_3-way'!U246/(3*'OddsRatio_working_3-way'!X246^(1/3))*COS(('OddsRatio_working_3-way'!Y246+4*PI())/3)</f>
        <v>-0.13935051261303036</v>
      </c>
      <c r="AI246" s="11">
        <f>'OddsRatio_working_3-way'!U246/(3*'OddsRatio_working_3-way'!X246^(1/3))*SIN(('OddsRatio_working_3-way'!Y246)/3)</f>
        <v>-0.15732662077786749</v>
      </c>
      <c r="AJ246" s="11">
        <f>'OddsRatio_working_3-way'!U246/(3*'OddsRatio_working_3-way'!X246^(1/3))*SIN(('OddsRatio_working_3-way'!Y246+2*PI())/3)</f>
        <v>-0.39868878868440366</v>
      </c>
      <c r="AK246" s="11">
        <f>'OddsRatio_working_3-way'!U246/(3*'OddsRatio_working_3-way'!X246^(1/3))*SIN(('OddsRatio_working_3-way'!Y246+4*PI())/3)</f>
        <v>0.55601540946227113</v>
      </c>
      <c r="AL246" s="11">
        <f>'OddsRatio_working_3-way'!Z246+'OddsRatio_working_3-way'!AF246</f>
        <v>1.1023974515928974</v>
      </c>
      <c r="AM246" s="11">
        <f>'OddsRatio_working_3-way'!AA246+'OddsRatio_working_3-way'!AG246</f>
        <v>-0.82369642636683671</v>
      </c>
      <c r="AN246" s="11">
        <f>'OddsRatio_working_3-way'!AB246+'OddsRatio_working_3-way'!AH246</f>
        <v>-0.27870102522606077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1.1023974515928974</v>
      </c>
      <c r="AS246" s="11">
        <f>IF(('OddsRatio_working_3-way'!X246=0),IF(Q246&gt;0,-Q246^(1/3),(-Q246)^(1/3)),'OddsRatio_working_3-way'!AM246-'OddsRatio_working_3-way'!R246/3)</f>
        <v>-0.82369642636683671</v>
      </c>
      <c r="AT246" s="11">
        <f>IF(('OddsRatio_working_3-way'!X246=0),IF(Q246&gt;0,-Q246^(1/3),(-Q246)^(1/3)),'OddsRatio_working_3-way'!AN246-'OddsRatio_working_3-way'!R246/3)</f>
        <v>-0.27870102522606077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3.45</v>
      </c>
      <c r="B247" s="4">
        <f>IF('True_Odds_Calculator_3-way'!B248="","",'True_Odds_Calculator_3-way'!B248)</f>
        <v>3.05</v>
      </c>
      <c r="C247" s="4">
        <f>IF('True_Odds_Calculator_3-way'!C248="","",'True_Odds_Calculator_3-way'!C248)</f>
        <v>2.4700000000000002</v>
      </c>
      <c r="D247" s="9">
        <f t="shared" si="52"/>
        <v>0.28290050178808041</v>
      </c>
      <c r="E247" s="9">
        <f t="shared" si="53"/>
        <v>0.32041373040777416</v>
      </c>
      <c r="F247" s="9">
        <f t="shared" si="54"/>
        <v>0.39668576780414538</v>
      </c>
      <c r="G247" s="9">
        <f t="shared" si="55"/>
        <v>1.034617015132814</v>
      </c>
      <c r="H247" s="9">
        <f t="shared" si="56"/>
        <v>3.5348116870753938</v>
      </c>
      <c r="I247" s="9">
        <f t="shared" si="57"/>
        <v>3.1209648810222683</v>
      </c>
      <c r="J247" s="9">
        <f t="shared" si="58"/>
        <v>2.5208870122452374</v>
      </c>
      <c r="K247" s="11">
        <f t="shared" si="59"/>
        <v>0.28985507246376813</v>
      </c>
      <c r="L247" s="11">
        <f t="shared" si="60"/>
        <v>0.32786885245901642</v>
      </c>
      <c r="M247" s="11">
        <f t="shared" si="61"/>
        <v>0.40485829959514169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-0.28406739750851984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0.22969865037614595</v>
      </c>
      <c r="Q247" s="11">
        <f>2*'OddsRatio_working_3-way'!K247*'OddsRatio_working_3-way'!L247*'OddsRatio_working_3-way'!M247</f>
        <v>7.6950971650300168E-2</v>
      </c>
      <c r="R247" s="11">
        <f t="shared" si="62"/>
        <v>0</v>
      </c>
      <c r="S247" s="11">
        <f t="shared" si="63"/>
        <v>-0.80860617019331393</v>
      </c>
      <c r="T247" s="11">
        <f t="shared" si="64"/>
        <v>-0.27088983926074173</v>
      </c>
      <c r="U247" s="11">
        <f>'OddsRatio_working_3-way'!S247-'OddsRatio_working_3-way'!R247^2/3</f>
        <v>-0.80860617019331393</v>
      </c>
      <c r="V247" s="11">
        <f>'OddsRatio_working_3-way'!S247*'OddsRatio_working_3-way'!R247/3-2*'OddsRatio_working_3-way'!R247^3/27-'OddsRatio_working_3-way'!T247</f>
        <v>0.27088983926074173</v>
      </c>
      <c r="W247" s="11">
        <f>'OddsRatio_working_3-way'!V247^2+4*'OddsRatio_working_3-way'!U247^3/27</f>
        <v>-4.9449532066434126E-3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0.13993414363670675</v>
      </c>
      <c r="Y247" s="11">
        <f>IF('OddsRatio_working_3-way'!W247&gt;=0,IF('OddsRatio_working_3-way'!V247+SQRT('OddsRatio_working_3-way'!W247)&gt;0,0,PI()),ACOS('OddsRatio_working_3-way'!V247/(2*'OddsRatio_working_3-way'!X247)))</f>
        <v>0.25398421601266197</v>
      </c>
      <c r="Z247" s="11">
        <f>'OddsRatio_working_3-way'!X247^(1/3)*COS('OddsRatio_working_3-way'!Y247/3)</f>
        <v>0.51730850756640701</v>
      </c>
      <c r="AA247" s="11">
        <f>'OddsRatio_working_3-way'!X247^(1/3)*COS(('OddsRatio_working_3-way'!Y247+2*PI())/3)</f>
        <v>-0.2966736376273813</v>
      </c>
      <c r="AB247" s="11">
        <f>'OddsRatio_working_3-way'!X247^(1/3)*COS(('OddsRatio_working_3-way'!Y247+4*PI())/3)</f>
        <v>-0.22063486993902581</v>
      </c>
      <c r="AC247" s="11">
        <f>'OddsRatio_working_3-way'!X247^(1/3)*SIN('OddsRatio_working_3-way'!Y247/3)</f>
        <v>4.3901002993719518E-2</v>
      </c>
      <c r="AD247" s="11">
        <f>'OddsRatio_working_3-way'!X247^(1/3)*SIN(('OddsRatio_working_3-way'!Y247+2*PI())/3)</f>
        <v>0.42605180764946315</v>
      </c>
      <c r="AE247" s="11">
        <f>'OddsRatio_working_3-way'!X247^(1/3)*SIN(('OddsRatio_working_3-way'!Y247+4*PI())/3)</f>
        <v>-0.46995281064318273</v>
      </c>
      <c r="AF247" s="11">
        <f>-'OddsRatio_working_3-way'!U247/(3*'OddsRatio_working_3-way'!X247^(1/3))*COS(('OddsRatio_working_3-way'!Y247)/3)</f>
        <v>0.51730850756640701</v>
      </c>
      <c r="AG247" s="11">
        <f>-'OddsRatio_working_3-way'!U247/(3*'OddsRatio_working_3-way'!X247^(1/3))*COS(('OddsRatio_working_3-way'!Y247+2*PI())/3)</f>
        <v>-0.2966736376273813</v>
      </c>
      <c r="AH247" s="11">
        <f>-'OddsRatio_working_3-way'!U247/(3*'OddsRatio_working_3-way'!X247^(1/3))*COS(('OddsRatio_working_3-way'!Y247+4*PI())/3)</f>
        <v>-0.22063486993902581</v>
      </c>
      <c r="AI247" s="11">
        <f>'OddsRatio_working_3-way'!U247/(3*'OddsRatio_working_3-way'!X247^(1/3))*SIN(('OddsRatio_working_3-way'!Y247)/3)</f>
        <v>-4.3901002993719518E-2</v>
      </c>
      <c r="AJ247" s="11">
        <f>'OddsRatio_working_3-way'!U247/(3*'OddsRatio_working_3-way'!X247^(1/3))*SIN(('OddsRatio_working_3-way'!Y247+2*PI())/3)</f>
        <v>-0.42605180764946315</v>
      </c>
      <c r="AK247" s="11">
        <f>'OddsRatio_working_3-way'!U247/(3*'OddsRatio_working_3-way'!X247^(1/3))*SIN(('OddsRatio_working_3-way'!Y247+4*PI())/3)</f>
        <v>0.46995281064318273</v>
      </c>
      <c r="AL247" s="11">
        <f>'OddsRatio_working_3-way'!Z247+'OddsRatio_working_3-way'!AF247</f>
        <v>1.034617015132814</v>
      </c>
      <c r="AM247" s="11">
        <f>'OddsRatio_working_3-way'!AA247+'OddsRatio_working_3-way'!AG247</f>
        <v>-0.59334727525476261</v>
      </c>
      <c r="AN247" s="11">
        <f>'OddsRatio_working_3-way'!AB247+'OddsRatio_working_3-way'!AH247</f>
        <v>-0.44126973987805163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1.034617015132814</v>
      </c>
      <c r="AS247" s="11">
        <f>IF(('OddsRatio_working_3-way'!X247=0),IF(Q247&gt;0,-Q247^(1/3),(-Q247)^(1/3)),'OddsRatio_working_3-way'!AM247-'OddsRatio_working_3-way'!R247/3)</f>
        <v>-0.59334727525476261</v>
      </c>
      <c r="AT247" s="11">
        <f>IF(('OddsRatio_working_3-way'!X247=0),IF(Q247&gt;0,-Q247^(1/3),(-Q247)^(1/3)),'OddsRatio_working_3-way'!AN247-'OddsRatio_working_3-way'!R247/3)</f>
        <v>-0.44126973987805163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3.91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2.1</v>
      </c>
      <c r="D248" s="9">
        <f t="shared" si="52"/>
        <v>0.24910502556427686</v>
      </c>
      <c r="E248" s="9">
        <f t="shared" si="53"/>
        <v>0.28348577488841104</v>
      </c>
      <c r="F248" s="9">
        <f t="shared" si="54"/>
        <v>0.46740919954731192</v>
      </c>
      <c r="G248" s="9">
        <f t="shared" si="55"/>
        <v>1.0358663360197309</v>
      </c>
      <c r="H248" s="9">
        <f t="shared" si="56"/>
        <v>4.0143710378174156</v>
      </c>
      <c r="I248" s="9">
        <f t="shared" si="57"/>
        <v>3.5275138598881428</v>
      </c>
      <c r="J248" s="9">
        <f t="shared" si="58"/>
        <v>2.1394529696217037</v>
      </c>
      <c r="K248" s="11">
        <f t="shared" si="59"/>
        <v>0.25575447570332482</v>
      </c>
      <c r="L248" s="11">
        <f t="shared" si="60"/>
        <v>0.29069767441860467</v>
      </c>
      <c r="M248" s="11">
        <f t="shared" si="61"/>
        <v>0.47619047619047616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-0.27651647109804467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0.22835221044939719</v>
      </c>
      <c r="Q248" s="11">
        <f>2*'OddsRatio_working_3-way'!K248*'OddsRatio_working_3-way'!L248*'OddsRatio_working_3-way'!M248</f>
        <v>7.0806886961053389E-2</v>
      </c>
      <c r="R248" s="11">
        <f t="shared" si="62"/>
        <v>0</v>
      </c>
      <c r="S248" s="11">
        <f t="shared" si="63"/>
        <v>-0.82581775162474913</v>
      </c>
      <c r="T248" s="11">
        <f t="shared" si="64"/>
        <v>-0.25606751988364312</v>
      </c>
      <c r="U248" s="11">
        <f>'OddsRatio_working_3-way'!S248-'OddsRatio_working_3-way'!R248^2/3</f>
        <v>-0.82581775162474913</v>
      </c>
      <c r="V248" s="11">
        <f>'OddsRatio_working_3-way'!S248*'OddsRatio_working_3-way'!R248/3-2*'OddsRatio_working_3-way'!R248^3/27-'OddsRatio_working_3-way'!T248</f>
        <v>0.25606751988364312</v>
      </c>
      <c r="W248" s="11">
        <f>'OddsRatio_working_3-way'!V248^2+4*'OddsRatio_working_3-way'!U248^3/27</f>
        <v>-1.7864540404637974E-2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0.14442568603264269</v>
      </c>
      <c r="Y248" s="11">
        <f>IF('OddsRatio_working_3-way'!W248&gt;=0,IF('OddsRatio_working_3-way'!V248+SQRT('OddsRatio_working_3-way'!W248)&gt;0,0,PI()),ACOS('OddsRatio_working_3-way'!V248/(2*'OddsRatio_working_3-way'!X248)))</f>
        <v>0.48106484807637062</v>
      </c>
      <c r="Z248" s="11">
        <f>'OddsRatio_working_3-way'!X248^(1/3)*COS('OddsRatio_working_3-way'!Y248/3)</f>
        <v>0.51793316800986544</v>
      </c>
      <c r="AA248" s="11">
        <f>'OddsRatio_working_3-way'!X248^(1/3)*COS(('OddsRatio_working_3-way'!Y248+2*PI())/3)</f>
        <v>-0.33151562267971951</v>
      </c>
      <c r="AB248" s="11">
        <f>'OddsRatio_working_3-way'!X248^(1/3)*COS(('OddsRatio_working_3-way'!Y248+4*PI())/3)</f>
        <v>-0.18641754533014598</v>
      </c>
      <c r="AC248" s="11">
        <f>'OddsRatio_working_3-way'!X248^(1/3)*SIN('OddsRatio_working_3-way'!Y248/3)</f>
        <v>8.3772414016673416E-2</v>
      </c>
      <c r="AD248" s="11">
        <f>'OddsRatio_working_3-way'!X248^(1/3)*SIN(('OddsRatio_working_3-way'!Y248+2*PI())/3)</f>
        <v>0.40665707395076039</v>
      </c>
      <c r="AE248" s="11">
        <f>'OddsRatio_working_3-way'!X248^(1/3)*SIN(('OddsRatio_working_3-way'!Y248+4*PI())/3)</f>
        <v>-0.49042948796743385</v>
      </c>
      <c r="AF248" s="11">
        <f>-'OddsRatio_working_3-way'!U248/(3*'OddsRatio_working_3-way'!X248^(1/3))*COS(('OddsRatio_working_3-way'!Y248)/3)</f>
        <v>0.51793316800986544</v>
      </c>
      <c r="AG248" s="11">
        <f>-'OddsRatio_working_3-way'!U248/(3*'OddsRatio_working_3-way'!X248^(1/3))*COS(('OddsRatio_working_3-way'!Y248+2*PI())/3)</f>
        <v>-0.33151562267971951</v>
      </c>
      <c r="AH248" s="11">
        <f>-'OddsRatio_working_3-way'!U248/(3*'OddsRatio_working_3-way'!X248^(1/3))*COS(('OddsRatio_working_3-way'!Y248+4*PI())/3)</f>
        <v>-0.18641754533014598</v>
      </c>
      <c r="AI248" s="11">
        <f>'OddsRatio_working_3-way'!U248/(3*'OddsRatio_working_3-way'!X248^(1/3))*SIN(('OddsRatio_working_3-way'!Y248)/3)</f>
        <v>-8.3772414016673416E-2</v>
      </c>
      <c r="AJ248" s="11">
        <f>'OddsRatio_working_3-way'!U248/(3*'OddsRatio_working_3-way'!X248^(1/3))*SIN(('OddsRatio_working_3-way'!Y248+2*PI())/3)</f>
        <v>-0.40665707395076039</v>
      </c>
      <c r="AK248" s="11">
        <f>'OddsRatio_working_3-way'!U248/(3*'OddsRatio_working_3-way'!X248^(1/3))*SIN(('OddsRatio_working_3-way'!Y248+4*PI())/3)</f>
        <v>0.49042948796743385</v>
      </c>
      <c r="AL248" s="11">
        <f>'OddsRatio_working_3-way'!Z248+'OddsRatio_working_3-way'!AF248</f>
        <v>1.0358663360197309</v>
      </c>
      <c r="AM248" s="11">
        <f>'OddsRatio_working_3-way'!AA248+'OddsRatio_working_3-way'!AG248</f>
        <v>-0.66303124535943903</v>
      </c>
      <c r="AN248" s="11">
        <f>'OddsRatio_working_3-way'!AB248+'OddsRatio_working_3-way'!AH248</f>
        <v>-0.37283509066029197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1.0358663360197309</v>
      </c>
      <c r="AS248" s="11">
        <f>IF(('OddsRatio_working_3-way'!X248=0),IF(Q248&gt;0,-Q248^(1/3),(-Q248)^(1/3)),'OddsRatio_working_3-way'!AM248-'OddsRatio_working_3-way'!R248/3)</f>
        <v>-0.66303124535943903</v>
      </c>
      <c r="AT248" s="11">
        <f>IF(('OddsRatio_working_3-way'!X248=0),IF(Q248&gt;0,-Q248^(1/3),(-Q248)^(1/3)),'OddsRatio_working_3-way'!AN248-'OddsRatio_working_3-way'!R248/3)</f>
        <v>-0.37283509066029197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2.76</v>
      </c>
      <c r="B249" s="4">
        <f>IF('True_Odds_Calculator_3-way'!B250="","",'True_Odds_Calculator_3-way'!B250)</f>
        <v>3.38</v>
      </c>
      <c r="C249" s="4">
        <f>IF('True_Odds_Calculator_3-way'!C250="","",'True_Odds_Calculator_3-way'!C250)</f>
        <v>2.75</v>
      </c>
      <c r="D249" s="9">
        <f t="shared" si="52"/>
        <v>0.35480050549239556</v>
      </c>
      <c r="E249" s="9">
        <f t="shared" si="53"/>
        <v>0.2890935379746053</v>
      </c>
      <c r="F249" s="9">
        <f t="shared" si="54"/>
        <v>0.35610595653299915</v>
      </c>
      <c r="G249" s="9">
        <f t="shared" si="55"/>
        <v>1.0332302694173527</v>
      </c>
      <c r="H249" s="9">
        <f t="shared" si="56"/>
        <v>2.8184852741745403</v>
      </c>
      <c r="I249" s="9">
        <f t="shared" si="57"/>
        <v>3.4590880412132994</v>
      </c>
      <c r="J249" s="9">
        <f t="shared" si="58"/>
        <v>2.808152971480367</v>
      </c>
      <c r="K249" s="11">
        <f t="shared" si="59"/>
        <v>0.3623188405797102</v>
      </c>
      <c r="L249" s="11">
        <f t="shared" si="60"/>
        <v>0.29585798816568049</v>
      </c>
      <c r="M249" s="11">
        <f t="shared" si="61"/>
        <v>0.36363636363636365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-0.28573878741102821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0.22959203561210256</v>
      </c>
      <c r="Q249" s="11">
        <f>2*'OddsRatio_working_3-way'!K249*'OddsRatio_working_3-way'!L249*'OddsRatio_working_3-way'!M249</f>
        <v>7.7959944180679988E-2</v>
      </c>
      <c r="R249" s="11">
        <f t="shared" si="62"/>
        <v>0</v>
      </c>
      <c r="S249" s="11">
        <f t="shared" si="63"/>
        <v>-0.80350321946960623</v>
      </c>
      <c r="T249" s="11">
        <f t="shared" si="64"/>
        <v>-0.27283640729018888</v>
      </c>
      <c r="U249" s="11">
        <f>'OddsRatio_working_3-way'!S249-'OddsRatio_working_3-way'!R249^2/3</f>
        <v>-0.80350321946960623</v>
      </c>
      <c r="V249" s="11">
        <f>'OddsRatio_working_3-way'!S249*'OddsRatio_working_3-way'!R249/3-2*'OddsRatio_working_3-way'!R249^3/27-'OddsRatio_working_3-way'!T249</f>
        <v>0.27283640729018888</v>
      </c>
      <c r="W249" s="11">
        <f>'OddsRatio_working_3-way'!V249^2+4*'OddsRatio_working_3-way'!U249^3/27</f>
        <v>-2.4129879661723558E-3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0.13861159142473456</v>
      </c>
      <c r="Y249" s="11">
        <f>IF('OddsRatio_working_3-way'!W249&gt;=0,IF('OddsRatio_working_3-way'!V249+SQRT('OddsRatio_working_3-way'!W249)&gt;0,0,PI()),ACOS('OddsRatio_working_3-way'!V249/(2*'OddsRatio_working_3-way'!X249)))</f>
        <v>0.17813419294749111</v>
      </c>
      <c r="Z249" s="11">
        <f>'OddsRatio_working_3-way'!X249^(1/3)*COS('OddsRatio_working_3-way'!Y249/3)</f>
        <v>0.51661513470867648</v>
      </c>
      <c r="AA249" s="11">
        <f>'OddsRatio_working_3-way'!X249^(1/3)*COS(('OddsRatio_working_3-way'!Y249+2*PI())/3)</f>
        <v>-0.28490468768443605</v>
      </c>
      <c r="AB249" s="11">
        <f>'OddsRatio_working_3-way'!X249^(1/3)*COS(('OddsRatio_working_3-way'!Y249+4*PI())/3)</f>
        <v>-0.23171044702424051</v>
      </c>
      <c r="AC249" s="11">
        <f>'OddsRatio_working_3-way'!X249^(1/3)*SIN('OddsRatio_working_3-way'!Y249/3)</f>
        <v>3.0711709164501694E-2</v>
      </c>
      <c r="AD249" s="11">
        <f>'OddsRatio_working_3-way'!X249^(1/3)*SIN(('OddsRatio_working_3-way'!Y249+2*PI())/3)</f>
        <v>0.43204597605498285</v>
      </c>
      <c r="AE249" s="11">
        <f>'OddsRatio_working_3-way'!X249^(1/3)*SIN(('OddsRatio_working_3-way'!Y249+4*PI())/3)</f>
        <v>-0.46275768521948446</v>
      </c>
      <c r="AF249" s="11">
        <f>-'OddsRatio_working_3-way'!U249/(3*'OddsRatio_working_3-way'!X249^(1/3))*COS(('OddsRatio_working_3-way'!Y249)/3)</f>
        <v>0.51661513470867626</v>
      </c>
      <c r="AG249" s="11">
        <f>-'OddsRatio_working_3-way'!U249/(3*'OddsRatio_working_3-way'!X249^(1/3))*COS(('OddsRatio_working_3-way'!Y249+2*PI())/3)</f>
        <v>-0.28490468768443594</v>
      </c>
      <c r="AH249" s="11">
        <f>-'OddsRatio_working_3-way'!U249/(3*'OddsRatio_working_3-way'!X249^(1/3))*COS(('OddsRatio_working_3-way'!Y249+4*PI())/3)</f>
        <v>-0.2317104470242404</v>
      </c>
      <c r="AI249" s="11">
        <f>'OddsRatio_working_3-way'!U249/(3*'OddsRatio_working_3-way'!X249^(1/3))*SIN(('OddsRatio_working_3-way'!Y249)/3)</f>
        <v>-3.071170916450168E-2</v>
      </c>
      <c r="AJ249" s="11">
        <f>'OddsRatio_working_3-way'!U249/(3*'OddsRatio_working_3-way'!X249^(1/3))*SIN(('OddsRatio_working_3-way'!Y249+2*PI())/3)</f>
        <v>-0.43204597605498268</v>
      </c>
      <c r="AK249" s="11">
        <f>'OddsRatio_working_3-way'!U249/(3*'OddsRatio_working_3-way'!X249^(1/3))*SIN(('OddsRatio_working_3-way'!Y249+4*PI())/3)</f>
        <v>0.46275768521948429</v>
      </c>
      <c r="AL249" s="11">
        <f>'OddsRatio_working_3-way'!Z249+'OddsRatio_working_3-way'!AF249</f>
        <v>1.0332302694173527</v>
      </c>
      <c r="AM249" s="11">
        <f>'OddsRatio_working_3-way'!AA249+'OddsRatio_working_3-way'!AG249</f>
        <v>-0.569809375368872</v>
      </c>
      <c r="AN249" s="11">
        <f>'OddsRatio_working_3-way'!AB249+'OddsRatio_working_3-way'!AH249</f>
        <v>-0.46342089404848091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1.0332302694173527</v>
      </c>
      <c r="AS249" s="11">
        <f>IF(('OddsRatio_working_3-way'!X249=0),IF(Q249&gt;0,-Q249^(1/3),(-Q249)^(1/3)),'OddsRatio_working_3-way'!AM249-'OddsRatio_working_3-way'!R249/3)</f>
        <v>-0.569809375368872</v>
      </c>
      <c r="AT249" s="11">
        <f>IF(('OddsRatio_working_3-way'!X249=0),IF(Q249&gt;0,-Q249^(1/3),(-Q249)^(1/3)),'OddsRatio_working_3-way'!AN249-'OddsRatio_working_3-way'!R249/3)</f>
        <v>-0.46342089404848091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3.34</v>
      </c>
      <c r="B250" s="4">
        <f>IF('True_Odds_Calculator_3-way'!B251="","",'True_Odds_Calculator_3-way'!B251)</f>
        <v>3.2</v>
      </c>
      <c r="C250" s="4">
        <f>IF('True_Odds_Calculator_3-way'!C251="","",'True_Odds_Calculator_3-way'!C251)</f>
        <v>2.44</v>
      </c>
      <c r="D250" s="9">
        <f t="shared" si="52"/>
        <v>0.29256969644487552</v>
      </c>
      <c r="E250" s="9">
        <f t="shared" si="53"/>
        <v>0.30549994813117981</v>
      </c>
      <c r="F250" s="9">
        <f t="shared" si="54"/>
        <v>0.40193035542394484</v>
      </c>
      <c r="G250" s="9">
        <f t="shared" si="55"/>
        <v>1.0333286263701846</v>
      </c>
      <c r="H250" s="9">
        <f t="shared" si="56"/>
        <v>3.4179889857062311</v>
      </c>
      <c r="I250" s="9">
        <f t="shared" si="57"/>
        <v>3.2733229780144057</v>
      </c>
      <c r="J250" s="9">
        <f t="shared" si="58"/>
        <v>2.4879932219730656</v>
      </c>
      <c r="K250" s="11">
        <f t="shared" si="59"/>
        <v>0.29940119760479045</v>
      </c>
      <c r="L250" s="11">
        <f t="shared" si="60"/>
        <v>0.3125</v>
      </c>
      <c r="M250" s="11">
        <f t="shared" si="61"/>
        <v>0.4098360655737705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-0.28425935015215464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0.22930573279670172</v>
      </c>
      <c r="Q250" s="11">
        <f>2*'OddsRatio_working_3-way'!K250*'OddsRatio_working_3-way'!L250*'OddsRatio_working_3-way'!M250</f>
        <v>7.6690880534013947E-2</v>
      </c>
      <c r="R250" s="11">
        <f t="shared" si="62"/>
        <v>0</v>
      </c>
      <c r="S250" s="11">
        <f t="shared" si="63"/>
        <v>-0.8066778900112237</v>
      </c>
      <c r="T250" s="11">
        <f t="shared" si="64"/>
        <v>-0.26979193645860322</v>
      </c>
      <c r="U250" s="11">
        <f>'OddsRatio_working_3-way'!S250-'OddsRatio_working_3-way'!R250^2/3</f>
        <v>-0.8066778900112237</v>
      </c>
      <c r="V250" s="11">
        <f>'OddsRatio_working_3-way'!S250*'OddsRatio_working_3-way'!R250/3-2*'OddsRatio_working_3-way'!R250^3/27-'OddsRatio_working_3-way'!T250</f>
        <v>0.26979193645860322</v>
      </c>
      <c r="W250" s="11">
        <f>'OddsRatio_working_3-way'!V250^2+4*'OddsRatio_working_3-way'!U250^3/27</f>
        <v>-4.9795514267788193E-3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0.13943389150854055</v>
      </c>
      <c r="Y250" s="11">
        <f>IF('OddsRatio_working_3-way'!W250&gt;=0,IF('OddsRatio_working_3-way'!V250+SQRT('OddsRatio_working_3-way'!W250)&gt;0,0,PI()),ACOS('OddsRatio_working_3-way'!V250/(2*'OddsRatio_working_3-way'!X250)))</f>
        <v>0.25582580234357888</v>
      </c>
      <c r="Z250" s="11">
        <f>'OddsRatio_working_3-way'!X250^(1/3)*COS('OddsRatio_working_3-way'!Y250/3)</f>
        <v>0.51666431318509243</v>
      </c>
      <c r="AA250" s="11">
        <f>'OddsRatio_working_3-way'!X250^(1/3)*COS(('OddsRatio_working_3-way'!Y250+2*PI())/3)</f>
        <v>-0.29658085740105028</v>
      </c>
      <c r="AB250" s="11">
        <f>'OddsRatio_working_3-way'!X250^(1/3)*COS(('OddsRatio_working_3-way'!Y250+4*PI())/3)</f>
        <v>-0.22008345578404187</v>
      </c>
      <c r="AC250" s="11">
        <f>'OddsRatio_working_3-way'!X250^(1/3)*SIN('OddsRatio_working_3-way'!Y250/3)</f>
        <v>4.4165795415886694E-2</v>
      </c>
      <c r="AD250" s="11">
        <f>'OddsRatio_working_3-way'!X250^(1/3)*SIN(('OddsRatio_working_3-way'!Y250+2*PI())/3)</f>
        <v>0.42536152273918609</v>
      </c>
      <c r="AE250" s="11">
        <f>'OddsRatio_working_3-way'!X250^(1/3)*SIN(('OddsRatio_working_3-way'!Y250+4*PI())/3)</f>
        <v>-0.46952731815507281</v>
      </c>
      <c r="AF250" s="11">
        <f>-'OddsRatio_working_3-way'!U250/(3*'OddsRatio_working_3-way'!X250^(1/3))*COS(('OddsRatio_working_3-way'!Y250)/3)</f>
        <v>0.51666431318509232</v>
      </c>
      <c r="AG250" s="11">
        <f>-'OddsRatio_working_3-way'!U250/(3*'OddsRatio_working_3-way'!X250^(1/3))*COS(('OddsRatio_working_3-way'!Y250+2*PI())/3)</f>
        <v>-0.29658085740105022</v>
      </c>
      <c r="AH250" s="11">
        <f>-'OddsRatio_working_3-way'!U250/(3*'OddsRatio_working_3-way'!X250^(1/3))*COS(('OddsRatio_working_3-way'!Y250+4*PI())/3)</f>
        <v>-0.22008345578404181</v>
      </c>
      <c r="AI250" s="11">
        <f>'OddsRatio_working_3-way'!U250/(3*'OddsRatio_working_3-way'!X250^(1/3))*SIN(('OddsRatio_working_3-way'!Y250)/3)</f>
        <v>-4.4165795415886687E-2</v>
      </c>
      <c r="AJ250" s="11">
        <f>'OddsRatio_working_3-way'!U250/(3*'OddsRatio_working_3-way'!X250^(1/3))*SIN(('OddsRatio_working_3-way'!Y250+2*PI())/3)</f>
        <v>-0.42536152273918604</v>
      </c>
      <c r="AK250" s="11">
        <f>'OddsRatio_working_3-way'!U250/(3*'OddsRatio_working_3-way'!X250^(1/3))*SIN(('OddsRatio_working_3-way'!Y250+4*PI())/3)</f>
        <v>0.46952731815507276</v>
      </c>
      <c r="AL250" s="11">
        <f>'OddsRatio_working_3-way'!Z250+'OddsRatio_working_3-way'!AF250</f>
        <v>1.0333286263701846</v>
      </c>
      <c r="AM250" s="11">
        <f>'OddsRatio_working_3-way'!AA250+'OddsRatio_working_3-way'!AG250</f>
        <v>-0.59316171480210045</v>
      </c>
      <c r="AN250" s="11">
        <f>'OddsRatio_working_3-way'!AB250+'OddsRatio_working_3-way'!AH250</f>
        <v>-0.44016691156808369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1.0333286263701846</v>
      </c>
      <c r="AS250" s="11">
        <f>IF(('OddsRatio_working_3-way'!X250=0),IF(Q250&gt;0,-Q250^(1/3),(-Q250)^(1/3)),'OddsRatio_working_3-way'!AM250-'OddsRatio_working_3-way'!R250/3)</f>
        <v>-0.59316171480210045</v>
      </c>
      <c r="AT250" s="11">
        <f>IF(('OddsRatio_working_3-way'!X250=0),IF(Q250&gt;0,-Q250^(1/3),(-Q250)^(1/3)),'OddsRatio_working_3-way'!AN250-'OddsRatio_working_3-way'!R250/3)</f>
        <v>-0.44016691156808369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7.43</v>
      </c>
      <c r="B251" s="4">
        <f>IF('True_Odds_Calculator_3-way'!B252="","",'True_Odds_Calculator_3-way'!B252)</f>
        <v>5.17</v>
      </c>
      <c r="C251" s="4">
        <f>IF('True_Odds_Calculator_3-way'!C252="","",'True_Odds_Calculator_3-way'!C252)</f>
        <v>1.43</v>
      </c>
      <c r="D251" s="9">
        <f t="shared" si="52"/>
        <v>0.12809836563265212</v>
      </c>
      <c r="E251" s="9">
        <f t="shared" si="53"/>
        <v>0.1847005415489609</v>
      </c>
      <c r="F251" s="9">
        <f t="shared" si="54"/>
        <v>0.68720109281838671</v>
      </c>
      <c r="G251" s="9">
        <f t="shared" si="55"/>
        <v>1.0585537866996018</v>
      </c>
      <c r="H251" s="9">
        <f t="shared" si="56"/>
        <v>7.8065008484784384</v>
      </c>
      <c r="I251" s="9">
        <f t="shared" si="57"/>
        <v>5.4141692905373393</v>
      </c>
      <c r="J251" s="9">
        <f t="shared" si="58"/>
        <v>1.4551781282808287</v>
      </c>
      <c r="K251" s="11">
        <f t="shared" si="59"/>
        <v>0.13458950201884254</v>
      </c>
      <c r="L251" s="11">
        <f t="shared" si="60"/>
        <v>0.19342359767891684</v>
      </c>
      <c r="M251" s="11">
        <f t="shared" si="61"/>
        <v>0.69930069930069938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-0.20989403145230179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0.20079833997481888</v>
      </c>
      <c r="Q251" s="11">
        <f>2*'OddsRatio_working_3-way'!K251*'OddsRatio_working_3-way'!L251*'OddsRatio_working_3-way'!M251</f>
        <v>3.6409490475941775E-2</v>
      </c>
      <c r="R251" s="11">
        <f t="shared" si="62"/>
        <v>0</v>
      </c>
      <c r="S251" s="11">
        <f t="shared" si="63"/>
        <v>-0.95666531623339712</v>
      </c>
      <c r="T251" s="11">
        <f t="shared" si="64"/>
        <v>-0.17346605915383448</v>
      </c>
      <c r="U251" s="11">
        <f>'OddsRatio_working_3-way'!S251-'OddsRatio_working_3-way'!R251^2/3</f>
        <v>-0.95666531623339712</v>
      </c>
      <c r="V251" s="11">
        <f>'OddsRatio_working_3-way'!S251*'OddsRatio_working_3-way'!R251/3-2*'OddsRatio_working_3-way'!R251^3/27-'OddsRatio_working_3-way'!T251</f>
        <v>0.17346605915383448</v>
      </c>
      <c r="W251" s="11">
        <f>'OddsRatio_working_3-way'!V251^2+4*'OddsRatio_working_3-way'!U251^3/27</f>
        <v>-9.9620378939949156E-2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0.18007696453066308</v>
      </c>
      <c r="Y251" s="11">
        <f>IF('OddsRatio_working_3-way'!W251&gt;=0,IF('OddsRatio_working_3-way'!V251+SQRT('OddsRatio_working_3-way'!W251)&gt;0,0,PI()),ACOS('OddsRatio_working_3-way'!V251/(2*'OddsRatio_working_3-way'!X251)))</f>
        <v>1.0682663989229062</v>
      </c>
      <c r="Z251" s="11">
        <f>'OddsRatio_working_3-way'!X251^(1/3)*COS('OddsRatio_working_3-way'!Y251/3)</f>
        <v>0.52927689334980088</v>
      </c>
      <c r="AA251" s="11">
        <f>'OddsRatio_working_3-way'!X251^(1/3)*COS(('OddsRatio_working_3-way'!Y251+2*PI())/3)</f>
        <v>-0.43512541592134168</v>
      </c>
      <c r="AB251" s="11">
        <f>'OddsRatio_working_3-way'!X251^(1/3)*COS(('OddsRatio_working_3-way'!Y251+4*PI())/3)</f>
        <v>-9.415147742845921E-2</v>
      </c>
      <c r="AC251" s="11">
        <f>'OddsRatio_working_3-way'!X251^(1/3)*SIN('OddsRatio_working_3-way'!Y251/3)</f>
        <v>0.19686139517551254</v>
      </c>
      <c r="AD251" s="11">
        <f>'OddsRatio_working_3-way'!X251^(1/3)*SIN(('OddsRatio_working_3-way'!Y251+2*PI())/3)</f>
        <v>0.35993653768927819</v>
      </c>
      <c r="AE251" s="11">
        <f>'OddsRatio_working_3-way'!X251^(1/3)*SIN(('OddsRatio_working_3-way'!Y251+4*PI())/3)</f>
        <v>-0.55679793286479085</v>
      </c>
      <c r="AF251" s="11">
        <f>-'OddsRatio_working_3-way'!U251/(3*'OddsRatio_working_3-way'!X251^(1/3))*COS(('OddsRatio_working_3-way'!Y251)/3)</f>
        <v>0.52927689334980077</v>
      </c>
      <c r="AG251" s="11">
        <f>-'OddsRatio_working_3-way'!U251/(3*'OddsRatio_working_3-way'!X251^(1/3))*COS(('OddsRatio_working_3-way'!Y251+2*PI())/3)</f>
        <v>-0.43512541592134163</v>
      </c>
      <c r="AH251" s="11">
        <f>-'OddsRatio_working_3-way'!U251/(3*'OddsRatio_working_3-way'!X251^(1/3))*COS(('OddsRatio_working_3-way'!Y251+4*PI())/3)</f>
        <v>-9.4151477428459196E-2</v>
      </c>
      <c r="AI251" s="11">
        <f>'OddsRatio_working_3-way'!U251/(3*'OddsRatio_working_3-way'!X251^(1/3))*SIN(('OddsRatio_working_3-way'!Y251)/3)</f>
        <v>-0.19686139517551252</v>
      </c>
      <c r="AJ251" s="11">
        <f>'OddsRatio_working_3-way'!U251/(3*'OddsRatio_working_3-way'!X251^(1/3))*SIN(('OddsRatio_working_3-way'!Y251+2*PI())/3)</f>
        <v>-0.35993653768927808</v>
      </c>
      <c r="AK251" s="11">
        <f>'OddsRatio_working_3-way'!U251/(3*'OddsRatio_working_3-way'!X251^(1/3))*SIN(('OddsRatio_working_3-way'!Y251+4*PI())/3)</f>
        <v>0.55679793286479073</v>
      </c>
      <c r="AL251" s="11">
        <f>'OddsRatio_working_3-way'!Z251+'OddsRatio_working_3-way'!AF251</f>
        <v>1.0585537866996018</v>
      </c>
      <c r="AM251" s="11">
        <f>'OddsRatio_working_3-way'!AA251+'OddsRatio_working_3-way'!AG251</f>
        <v>-0.87025083184268337</v>
      </c>
      <c r="AN251" s="11">
        <f>'OddsRatio_working_3-way'!AB251+'OddsRatio_working_3-way'!AH251</f>
        <v>-0.18830295485691839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1.0585537866996018</v>
      </c>
      <c r="AS251" s="11">
        <f>IF(('OddsRatio_working_3-way'!X251=0),IF(Q251&gt;0,-Q251^(1/3),(-Q251)^(1/3)),'OddsRatio_working_3-way'!AM251-'OddsRatio_working_3-way'!R251/3)</f>
        <v>-0.87025083184268337</v>
      </c>
      <c r="AT251" s="11">
        <f>IF(('OddsRatio_working_3-way'!X251=0),IF(Q251&gt;0,-Q251^(1/3),(-Q251)^(1/3)),'OddsRatio_working_3-way'!AN251-'OddsRatio_working_3-way'!R251/3)</f>
        <v>-0.18830295485691839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2.02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4.18</v>
      </c>
      <c r="D252" s="9">
        <f t="shared" si="52"/>
        <v>0.48553890141793854</v>
      </c>
      <c r="E252" s="9">
        <f t="shared" si="53"/>
        <v>0.28208435300576168</v>
      </c>
      <c r="F252" s="9">
        <f t="shared" si="54"/>
        <v>0.23237674557629961</v>
      </c>
      <c r="G252" s="9">
        <f t="shared" si="55"/>
        <v>1.0387913812629681</v>
      </c>
      <c r="H252" s="9">
        <f t="shared" si="56"/>
        <v>2.0595672088882275</v>
      </c>
      <c r="I252" s="9">
        <f t="shared" si="57"/>
        <v>3.5450388840942719</v>
      </c>
      <c r="J252" s="9">
        <f t="shared" si="58"/>
        <v>4.3033565924162387</v>
      </c>
      <c r="K252" s="11">
        <f t="shared" si="59"/>
        <v>0.49504950495049505</v>
      </c>
      <c r="L252" s="11">
        <f t="shared" si="60"/>
        <v>0.28985507246376813</v>
      </c>
      <c r="M252" s="11">
        <f t="shared" si="61"/>
        <v>0.23923444976076558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-0.272801422018632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0.22828369793501091</v>
      </c>
      <c r="Q252" s="11">
        <f>2*'OddsRatio_working_3-way'!K252*'OddsRatio_working_3-way'!L252*'OddsRatio_working_3-way'!M252</f>
        <v>6.8656751258649909E-2</v>
      </c>
      <c r="R252" s="11">
        <f t="shared" si="62"/>
        <v>0</v>
      </c>
      <c r="S252" s="11">
        <f t="shared" si="63"/>
        <v>-0.83681271250638645</v>
      </c>
      <c r="T252" s="11">
        <f t="shared" si="64"/>
        <v>-0.25167299624252232</v>
      </c>
      <c r="U252" s="11">
        <f>'OddsRatio_working_3-way'!S252-'OddsRatio_working_3-way'!R252^2/3</f>
        <v>-0.83681271250638645</v>
      </c>
      <c r="V252" s="11">
        <f>'OddsRatio_working_3-way'!S252*'OddsRatio_working_3-way'!R252/3-2*'OddsRatio_working_3-way'!R252^3/27-'OddsRatio_working_3-way'!T252</f>
        <v>0.25167299624252232</v>
      </c>
      <c r="W252" s="11">
        <f>'OddsRatio_working_3-way'!V252^2+4*'OddsRatio_working_3-way'!U252^3/27</f>
        <v>-2.3472957426673768E-2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0.14731959685014959</v>
      </c>
      <c r="Y252" s="11">
        <f>IF('OddsRatio_working_3-way'!W252&gt;=0,IF('OddsRatio_working_3-way'!V252+SQRT('OddsRatio_working_3-way'!W252)&gt;0,0,PI()),ACOS('OddsRatio_working_3-way'!V252/(2*'OddsRatio_working_3-way'!X252)))</f>
        <v>0.54683699564389476</v>
      </c>
      <c r="Z252" s="11">
        <f>'OddsRatio_working_3-way'!X252^(1/3)*COS('OddsRatio_working_3-way'!Y252/3)</f>
        <v>0.51939569063148405</v>
      </c>
      <c r="AA252" s="11">
        <f>'OddsRatio_working_3-way'!X252^(1/3)*COS(('OddsRatio_working_3-way'!Y252+2*PI())/3)</f>
        <v>-0.34260903600601866</v>
      </c>
      <c r="AB252" s="11">
        <f>'OddsRatio_working_3-way'!X252^(1/3)*COS(('OddsRatio_working_3-way'!Y252+4*PI())/3)</f>
        <v>-0.17678665462546547</v>
      </c>
      <c r="AC252" s="11">
        <f>'OddsRatio_working_3-way'!X252^(1/3)*SIN('OddsRatio_working_3-way'!Y252/3)</f>
        <v>9.5737596527727134E-2</v>
      </c>
      <c r="AD252" s="11">
        <f>'OddsRatio_working_3-way'!X252^(1/3)*SIN(('OddsRatio_working_3-way'!Y252+2*PI())/3)</f>
        <v>0.40194106443916472</v>
      </c>
      <c r="AE252" s="11">
        <f>'OddsRatio_working_3-way'!X252^(1/3)*SIN(('OddsRatio_working_3-way'!Y252+4*PI())/3)</f>
        <v>-0.49767866096689195</v>
      </c>
      <c r="AF252" s="11">
        <f>-'OddsRatio_working_3-way'!U252/(3*'OddsRatio_working_3-way'!X252^(1/3))*COS(('OddsRatio_working_3-way'!Y252)/3)</f>
        <v>0.51939569063148405</v>
      </c>
      <c r="AG252" s="11">
        <f>-'OddsRatio_working_3-way'!U252/(3*'OddsRatio_working_3-way'!X252^(1/3))*COS(('OddsRatio_working_3-way'!Y252+2*PI())/3)</f>
        <v>-0.34260903600601866</v>
      </c>
      <c r="AH252" s="11">
        <f>-'OddsRatio_working_3-way'!U252/(3*'OddsRatio_working_3-way'!X252^(1/3))*COS(('OddsRatio_working_3-way'!Y252+4*PI())/3)</f>
        <v>-0.17678665462546547</v>
      </c>
      <c r="AI252" s="11">
        <f>'OddsRatio_working_3-way'!U252/(3*'OddsRatio_working_3-way'!X252^(1/3))*SIN(('OddsRatio_working_3-way'!Y252)/3)</f>
        <v>-9.5737596527727134E-2</v>
      </c>
      <c r="AJ252" s="11">
        <f>'OddsRatio_working_3-way'!U252/(3*'OddsRatio_working_3-way'!X252^(1/3))*SIN(('OddsRatio_working_3-way'!Y252+2*PI())/3)</f>
        <v>-0.40194106443916472</v>
      </c>
      <c r="AK252" s="11">
        <f>'OddsRatio_working_3-way'!U252/(3*'OddsRatio_working_3-way'!X252^(1/3))*SIN(('OddsRatio_working_3-way'!Y252+4*PI())/3)</f>
        <v>0.49767866096689195</v>
      </c>
      <c r="AL252" s="11">
        <f>'OddsRatio_working_3-way'!Z252+'OddsRatio_working_3-way'!AF252</f>
        <v>1.0387913812629681</v>
      </c>
      <c r="AM252" s="11">
        <f>'OddsRatio_working_3-way'!AA252+'OddsRatio_working_3-way'!AG252</f>
        <v>-0.68521807201203733</v>
      </c>
      <c r="AN252" s="11">
        <f>'OddsRatio_working_3-way'!AB252+'OddsRatio_working_3-way'!AH252</f>
        <v>-0.35357330925093094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1.0387913812629681</v>
      </c>
      <c r="AS252" s="11">
        <f>IF(('OddsRatio_working_3-way'!X252=0),IF(Q252&gt;0,-Q252^(1/3),(-Q252)^(1/3)),'OddsRatio_working_3-way'!AM252-'OddsRatio_working_3-way'!R252/3)</f>
        <v>-0.68521807201203733</v>
      </c>
      <c r="AT252" s="11">
        <f>IF(('OddsRatio_working_3-way'!X252=0),IF(Q252&gt;0,-Q252^(1/3),(-Q252)^(1/3)),'OddsRatio_working_3-way'!AN252-'OddsRatio_working_3-way'!R252/3)</f>
        <v>-0.35357330925093094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2.77</v>
      </c>
      <c r="B253" s="4">
        <f>IF('True_Odds_Calculator_3-way'!B254="","",'True_Odds_Calculator_3-way'!B254)</f>
        <v>3.18</v>
      </c>
      <c r="C253" s="4">
        <f>IF('True_Odds_Calculator_3-way'!C254="","",'True_Odds_Calculator_3-way'!C254)</f>
        <v>2.71</v>
      </c>
      <c r="D253" s="9">
        <f t="shared" si="52"/>
        <v>0.3458896315222329</v>
      </c>
      <c r="E253" s="9">
        <f t="shared" si="53"/>
        <v>0.30037733197764083</v>
      </c>
      <c r="F253" s="9">
        <f t="shared" si="54"/>
        <v>0.35373303650012639</v>
      </c>
      <c r="G253" s="9">
        <f t="shared" si="55"/>
        <v>1.0684156066475201</v>
      </c>
      <c r="H253" s="9">
        <f t="shared" si="56"/>
        <v>2.8910956237661103</v>
      </c>
      <c r="I253" s="9">
        <f t="shared" si="57"/>
        <v>3.3291460224915936</v>
      </c>
      <c r="J253" s="9">
        <f t="shared" si="58"/>
        <v>2.826990687367259</v>
      </c>
      <c r="K253" s="11">
        <f t="shared" si="59"/>
        <v>0.36101083032490977</v>
      </c>
      <c r="L253" s="11">
        <f t="shared" si="60"/>
        <v>0.31446540880503143</v>
      </c>
      <c r="M253" s="11">
        <f t="shared" si="61"/>
        <v>0.36900369003690037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-0.27640741566464777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0.23710474826974273</v>
      </c>
      <c r="Q253" s="11">
        <f>2*'OddsRatio_working_3-way'!K253*'OddsRatio_working_3-way'!L253*'OddsRatio_working_3-way'!M253</f>
        <v>8.3782596561746553E-2</v>
      </c>
      <c r="R253" s="11">
        <f t="shared" si="62"/>
        <v>0</v>
      </c>
      <c r="S253" s="11">
        <f t="shared" si="63"/>
        <v>-0.85780892563827182</v>
      </c>
      <c r="T253" s="11">
        <f t="shared" si="64"/>
        <v>-0.30311269457182755</v>
      </c>
      <c r="U253" s="11">
        <f>'OddsRatio_working_3-way'!S253-'OddsRatio_working_3-way'!R253^2/3</f>
        <v>-0.85780892563827182</v>
      </c>
      <c r="V253" s="11">
        <f>'OddsRatio_working_3-way'!S253*'OddsRatio_working_3-way'!R253/3-2*'OddsRatio_working_3-way'!R253^3/27-'OddsRatio_working_3-way'!T253</f>
        <v>0.30311269457182755</v>
      </c>
      <c r="W253" s="11">
        <f>'OddsRatio_working_3-way'!V253^2+4*'OddsRatio_working_3-way'!U253^3/27</f>
        <v>-1.6348158366605026E-3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0.15289875853588095</v>
      </c>
      <c r="Y253" s="11">
        <f>IF('OddsRatio_working_3-way'!W253&gt;=0,IF('OddsRatio_working_3-way'!V253+SQRT('OddsRatio_working_3-way'!W253)&gt;0,0,PI()),ACOS('OddsRatio_working_3-way'!V253/(2*'OddsRatio_working_3-way'!X253)))</f>
        <v>0.13260932725978947</v>
      </c>
      <c r="Z253" s="11">
        <f>'OddsRatio_working_3-way'!X253^(1/3)*COS('OddsRatio_working_3-way'!Y253/3)</f>
        <v>0.53420780332376006</v>
      </c>
      <c r="AA253" s="11">
        <f>'OddsRatio_working_3-way'!X253^(1/3)*COS(('OddsRatio_working_3-way'!Y253+2*PI())/3)</f>
        <v>-0.28756724842066145</v>
      </c>
      <c r="AB253" s="11">
        <f>'OddsRatio_working_3-way'!X253^(1/3)*COS(('OddsRatio_working_3-way'!Y253+4*PI())/3)</f>
        <v>-0.24664055490309855</v>
      </c>
      <c r="AC253" s="11">
        <f>'OddsRatio_working_3-way'!X253^(1/3)*SIN('OddsRatio_working_3-way'!Y253/3)</f>
        <v>2.3629037519406256E-2</v>
      </c>
      <c r="AD253" s="11">
        <f>'OddsRatio_working_3-way'!X253^(1/3)*SIN(('OddsRatio_working_3-way'!Y253+2*PI())/3)</f>
        <v>0.45082300981855422</v>
      </c>
      <c r="AE253" s="11">
        <f>'OddsRatio_working_3-way'!X253^(1/3)*SIN(('OddsRatio_working_3-way'!Y253+4*PI())/3)</f>
        <v>-0.47445204733796054</v>
      </c>
      <c r="AF253" s="11">
        <f>-'OddsRatio_working_3-way'!U253/(3*'OddsRatio_working_3-way'!X253^(1/3))*COS(('OddsRatio_working_3-way'!Y253)/3)</f>
        <v>0.53420780332375994</v>
      </c>
      <c r="AG253" s="11">
        <f>-'OddsRatio_working_3-way'!U253/(3*'OddsRatio_working_3-way'!X253^(1/3))*COS(('OddsRatio_working_3-way'!Y253+2*PI())/3)</f>
        <v>-0.28756724842066139</v>
      </c>
      <c r="AH253" s="11">
        <f>-'OddsRatio_working_3-way'!U253/(3*'OddsRatio_working_3-way'!X253^(1/3))*COS(('OddsRatio_working_3-way'!Y253+4*PI())/3)</f>
        <v>-0.2466405549030985</v>
      </c>
      <c r="AI253" s="11">
        <f>'OddsRatio_working_3-way'!U253/(3*'OddsRatio_working_3-way'!X253^(1/3))*SIN(('OddsRatio_working_3-way'!Y253)/3)</f>
        <v>-2.3629037519406249E-2</v>
      </c>
      <c r="AJ253" s="11">
        <f>'OddsRatio_working_3-way'!U253/(3*'OddsRatio_working_3-way'!X253^(1/3))*SIN(('OddsRatio_working_3-way'!Y253+2*PI())/3)</f>
        <v>-0.45082300981855411</v>
      </c>
      <c r="AK253" s="11">
        <f>'OddsRatio_working_3-way'!U253/(3*'OddsRatio_working_3-way'!X253^(1/3))*SIN(('OddsRatio_working_3-way'!Y253+4*PI())/3)</f>
        <v>0.47445204733796043</v>
      </c>
      <c r="AL253" s="11">
        <f>'OddsRatio_working_3-way'!Z253+'OddsRatio_working_3-way'!AF253</f>
        <v>1.0684156066475201</v>
      </c>
      <c r="AM253" s="11">
        <f>'OddsRatio_working_3-way'!AA253+'OddsRatio_working_3-way'!AG253</f>
        <v>-0.57513449684132278</v>
      </c>
      <c r="AN253" s="11">
        <f>'OddsRatio_working_3-way'!AB253+'OddsRatio_working_3-way'!AH253</f>
        <v>-0.49328110980619705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1.0684156066475201</v>
      </c>
      <c r="AS253" s="11">
        <f>IF(('OddsRatio_working_3-way'!X253=0),IF(Q253&gt;0,-Q253^(1/3),(-Q253)^(1/3)),'OddsRatio_working_3-way'!AM253-'OddsRatio_working_3-way'!R253/3)</f>
        <v>-0.57513449684132278</v>
      </c>
      <c r="AT253" s="11">
        <f>IF(('OddsRatio_working_3-way'!X253=0),IF(Q253&gt;0,-Q253^(1/3),(-Q253)^(1/3)),'OddsRatio_working_3-way'!AN253-'OddsRatio_working_3-way'!R253/3)</f>
        <v>-0.49328110980619705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1.33</v>
      </c>
      <c r="B254" s="4">
        <f>IF('True_Odds_Calculator_3-way'!B255="","",'True_Odds_Calculator_3-way'!B255)</f>
        <v>5.72</v>
      </c>
      <c r="C254" s="4">
        <f>IF('True_Odds_Calculator_3-way'!C255="","",'True_Odds_Calculator_3-way'!C255)</f>
        <v>9.9</v>
      </c>
      <c r="D254" s="9">
        <f t="shared" si="52"/>
        <v>0.73934337798521799</v>
      </c>
      <c r="E254" s="9">
        <f t="shared" si="53"/>
        <v>0.16549291132730196</v>
      </c>
      <c r="F254" s="9">
        <f t="shared" si="54"/>
        <v>9.5163710687480238E-2</v>
      </c>
      <c r="G254" s="9">
        <f t="shared" si="55"/>
        <v>1.0683378996541677</v>
      </c>
      <c r="H254" s="9">
        <f t="shared" si="56"/>
        <v>1.3525515068858756</v>
      </c>
      <c r="I254" s="9">
        <f t="shared" si="57"/>
        <v>6.0425548863676699</v>
      </c>
      <c r="J254" s="9">
        <f t="shared" si="58"/>
        <v>10.508207306922094</v>
      </c>
      <c r="K254" s="11">
        <f t="shared" si="59"/>
        <v>0.75187969924812026</v>
      </c>
      <c r="L254" s="11">
        <f t="shared" si="60"/>
        <v>0.17482517482517484</v>
      </c>
      <c r="M254" s="11">
        <f t="shared" si="61"/>
        <v>0.10101010101010101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-0.18406155248260525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0.1852214770875058</v>
      </c>
      <c r="Q254" s="11">
        <f>2*'OddsRatio_working_3-way'!K254*'OddsRatio_working_3-way'!L254*'OddsRatio_working_3-way'!M254</f>
        <v>2.6555050478495455E-2</v>
      </c>
      <c r="R254" s="11">
        <f t="shared" si="62"/>
        <v>0</v>
      </c>
      <c r="S254" s="11">
        <f t="shared" si="63"/>
        <v>-1.0063018299544668</v>
      </c>
      <c r="T254" s="11">
        <f t="shared" si="64"/>
        <v>-0.14427266379275511</v>
      </c>
      <c r="U254" s="11">
        <f>'OddsRatio_working_3-way'!S254-'OddsRatio_working_3-way'!R254^2/3</f>
        <v>-1.0063018299544668</v>
      </c>
      <c r="V254" s="11">
        <f>'OddsRatio_working_3-way'!S254*'OddsRatio_working_3-way'!R254/3-2*'OddsRatio_working_3-way'!R254^3/27-'OddsRatio_working_3-way'!T254</f>
        <v>0.14427266379275511</v>
      </c>
      <c r="W254" s="11">
        <f>'OddsRatio_working_3-way'!V254^2+4*'OddsRatio_working_3-way'!U254^3/27</f>
        <v>-0.13015204726891028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0.1942721343803375</v>
      </c>
      <c r="Y254" s="11">
        <f>IF('OddsRatio_working_3-way'!W254&gt;=0,IF('OddsRatio_working_3-way'!V254+SQRT('OddsRatio_working_3-way'!W254)&gt;0,0,PI()),ACOS('OddsRatio_working_3-way'!V254/(2*'OddsRatio_working_3-way'!X254)))</f>
        <v>1.1903704878994354</v>
      </c>
      <c r="Z254" s="11">
        <f>'OddsRatio_working_3-way'!X254^(1/3)*COS('OddsRatio_working_3-way'!Y254/3)</f>
        <v>0.53416894982708396</v>
      </c>
      <c r="AA254" s="11">
        <f>'OddsRatio_working_3-way'!X254^(1/3)*COS(('OddsRatio_working_3-way'!Y254+2*PI())/3)</f>
        <v>-0.46092231247135579</v>
      </c>
      <c r="AB254" s="11">
        <f>'OddsRatio_working_3-way'!X254^(1/3)*COS(('OddsRatio_working_3-way'!Y254+4*PI())/3)</f>
        <v>-7.3246637355728367E-2</v>
      </c>
      <c r="AC254" s="11">
        <f>'OddsRatio_working_3-way'!X254^(1/3)*SIN('OddsRatio_working_3-way'!Y254/3)</f>
        <v>0.22382465538627749</v>
      </c>
      <c r="AD254" s="11">
        <f>'OddsRatio_working_3-way'!X254^(1/3)*SIN(('OddsRatio_working_3-way'!Y254+2*PI())/3)</f>
        <v>0.35069155276997122</v>
      </c>
      <c r="AE254" s="11">
        <f>'OddsRatio_working_3-way'!X254^(1/3)*SIN(('OddsRatio_working_3-way'!Y254+4*PI())/3)</f>
        <v>-0.57451620815624871</v>
      </c>
      <c r="AF254" s="11">
        <f>-'OddsRatio_working_3-way'!U254/(3*'OddsRatio_working_3-way'!X254^(1/3))*COS(('OddsRatio_working_3-way'!Y254)/3)</f>
        <v>0.53416894982708385</v>
      </c>
      <c r="AG254" s="11">
        <f>-'OddsRatio_working_3-way'!U254/(3*'OddsRatio_working_3-way'!X254^(1/3))*COS(('OddsRatio_working_3-way'!Y254+2*PI())/3)</f>
        <v>-0.46092231247135568</v>
      </c>
      <c r="AH254" s="11">
        <f>-'OddsRatio_working_3-way'!U254/(3*'OddsRatio_working_3-way'!X254^(1/3))*COS(('OddsRatio_working_3-way'!Y254+4*PI())/3)</f>
        <v>-7.3246637355728353E-2</v>
      </c>
      <c r="AI254" s="11">
        <f>'OddsRatio_working_3-way'!U254/(3*'OddsRatio_working_3-way'!X254^(1/3))*SIN(('OddsRatio_working_3-way'!Y254)/3)</f>
        <v>-0.22382465538627744</v>
      </c>
      <c r="AJ254" s="11">
        <f>'OddsRatio_working_3-way'!U254/(3*'OddsRatio_working_3-way'!X254^(1/3))*SIN(('OddsRatio_working_3-way'!Y254+2*PI())/3)</f>
        <v>-0.35069155276997116</v>
      </c>
      <c r="AK254" s="11">
        <f>'OddsRatio_working_3-way'!U254/(3*'OddsRatio_working_3-way'!X254^(1/3))*SIN(('OddsRatio_working_3-way'!Y254+4*PI())/3)</f>
        <v>0.5745162081562486</v>
      </c>
      <c r="AL254" s="11">
        <f>'OddsRatio_working_3-way'!Z254+'OddsRatio_working_3-way'!AF254</f>
        <v>1.0683378996541677</v>
      </c>
      <c r="AM254" s="11">
        <f>'OddsRatio_working_3-way'!AA254+'OddsRatio_working_3-way'!AG254</f>
        <v>-0.92184462494271147</v>
      </c>
      <c r="AN254" s="11">
        <f>'OddsRatio_working_3-way'!AB254+'OddsRatio_working_3-way'!AH254</f>
        <v>-0.14649327471145673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1.0683378996541677</v>
      </c>
      <c r="AS254" s="11">
        <f>IF(('OddsRatio_working_3-way'!X254=0),IF(Q254&gt;0,-Q254^(1/3),(-Q254)^(1/3)),'OddsRatio_working_3-way'!AM254-'OddsRatio_working_3-way'!R254/3)</f>
        <v>-0.92184462494271147</v>
      </c>
      <c r="AT254" s="11">
        <f>IF(('OddsRatio_working_3-way'!X254=0),IF(Q254&gt;0,-Q254^(1/3),(-Q254)^(1/3)),'OddsRatio_working_3-way'!AN254-'OddsRatio_working_3-way'!R254/3)</f>
        <v>-0.14649327471145673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2.82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0.34699458293322588</v>
      </c>
      <c r="E255" s="9">
        <f t="shared" si="53"/>
        <v>0.32484931437123665</v>
      </c>
      <c r="F255" s="9">
        <f t="shared" si="54"/>
        <v>0.32815610269553747</v>
      </c>
      <c r="G255" s="9">
        <f t="shared" si="55"/>
        <v>1.03400514834714</v>
      </c>
      <c r="H255" s="9">
        <f t="shared" si="56"/>
        <v>2.8818893699917951</v>
      </c>
      <c r="I255" s="9">
        <f t="shared" si="57"/>
        <v>3.078350348177751</v>
      </c>
      <c r="J255" s="9">
        <f t="shared" si="58"/>
        <v>3.0473301937273369</v>
      </c>
      <c r="K255" s="11">
        <f t="shared" si="59"/>
        <v>0.3546099290780142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-0.28635236061621439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0.2296911511899109</v>
      </c>
      <c r="Q255" s="11">
        <f>2*'OddsRatio_working_3-way'!K255*'OddsRatio_working_3-way'!L255*'OddsRatio_working_3-way'!M255</f>
        <v>7.9067521924237827E-2</v>
      </c>
      <c r="R255" s="11">
        <f t="shared" si="62"/>
        <v>0</v>
      </c>
      <c r="S255" s="11">
        <f t="shared" si="63"/>
        <v>-0.80212766779930955</v>
      </c>
      <c r="T255" s="11">
        <f t="shared" si="64"/>
        <v>-0.27611967910475371</v>
      </c>
      <c r="U255" s="11">
        <f>'OddsRatio_working_3-way'!S255-'OddsRatio_working_3-way'!R255^2/3</f>
        <v>-0.80212766779930955</v>
      </c>
      <c r="V255" s="11">
        <f>'OddsRatio_working_3-way'!S255*'OddsRatio_working_3-way'!R255/3-2*'OddsRatio_working_3-way'!R255^3/27-'OddsRatio_working_3-way'!T255</f>
        <v>0.27611967910475371</v>
      </c>
      <c r="W255" s="11">
        <f>'OddsRatio_working_3-way'!V255^2+4*'OddsRatio_working_3-way'!U255^3/27</f>
        <v>-2.1658896445039821E-4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0.13825580110194524</v>
      </c>
      <c r="Y255" s="11">
        <f>IF('OddsRatio_working_3-way'!W255&gt;=0,IF('OddsRatio_working_3-way'!V255+SQRT('OddsRatio_working_3-way'!W255)&gt;0,0,PI()),ACOS('OddsRatio_working_3-way'!V255/(2*'OddsRatio_working_3-way'!X255)))</f>
        <v>5.3248828679651528E-2</v>
      </c>
      <c r="Z255" s="11">
        <f>'OddsRatio_working_3-way'!X255^(1/3)*COS('OddsRatio_working_3-way'!Y255/3)</f>
        <v>0.51700257417356998</v>
      </c>
      <c r="AA255" s="11">
        <f>'OddsRatio_working_3-way'!X255^(1/3)*COS(('OddsRatio_working_3-way'!Y255+2*PI())/3)</f>
        <v>-0.26644928515259586</v>
      </c>
      <c r="AB255" s="11">
        <f>'OddsRatio_working_3-way'!X255^(1/3)*COS(('OddsRatio_working_3-way'!Y255+4*PI())/3)</f>
        <v>-0.25055328902097418</v>
      </c>
      <c r="AC255" s="11">
        <f>'OddsRatio_working_3-way'!X255^(1/3)*SIN('OddsRatio_working_3-way'!Y255/3)</f>
        <v>9.1775576456292734E-3</v>
      </c>
      <c r="AD255" s="11">
        <f>'OddsRatio_working_3-way'!X255^(1/3)*SIN(('OddsRatio_working_3-way'!Y255+2*PI())/3)</f>
        <v>0.44314858423344561</v>
      </c>
      <c r="AE255" s="11">
        <f>'OddsRatio_working_3-way'!X255^(1/3)*SIN(('OddsRatio_working_3-way'!Y255+4*PI())/3)</f>
        <v>-0.45232614187907455</v>
      </c>
      <c r="AF255" s="11">
        <f>-'OddsRatio_working_3-way'!U255/(3*'OddsRatio_working_3-way'!X255^(1/3))*COS(('OddsRatio_working_3-way'!Y255)/3)</f>
        <v>0.51700257417356998</v>
      </c>
      <c r="AG255" s="11">
        <f>-'OddsRatio_working_3-way'!U255/(3*'OddsRatio_working_3-way'!X255^(1/3))*COS(('OddsRatio_working_3-way'!Y255+2*PI())/3)</f>
        <v>-0.26644928515259586</v>
      </c>
      <c r="AH255" s="11">
        <f>-'OddsRatio_working_3-way'!U255/(3*'OddsRatio_working_3-way'!X255^(1/3))*COS(('OddsRatio_working_3-way'!Y255+4*PI())/3)</f>
        <v>-0.25055328902097418</v>
      </c>
      <c r="AI255" s="11">
        <f>'OddsRatio_working_3-way'!U255/(3*'OddsRatio_working_3-way'!X255^(1/3))*SIN(('OddsRatio_working_3-way'!Y255)/3)</f>
        <v>-9.1775576456292734E-3</v>
      </c>
      <c r="AJ255" s="11">
        <f>'OddsRatio_working_3-way'!U255/(3*'OddsRatio_working_3-way'!X255^(1/3))*SIN(('OddsRatio_working_3-way'!Y255+2*PI())/3)</f>
        <v>-0.44314858423344561</v>
      </c>
      <c r="AK255" s="11">
        <f>'OddsRatio_working_3-way'!U255/(3*'OddsRatio_working_3-way'!X255^(1/3))*SIN(('OddsRatio_working_3-way'!Y255+4*PI())/3)</f>
        <v>0.45232614187907455</v>
      </c>
      <c r="AL255" s="11">
        <f>'OddsRatio_working_3-way'!Z255+'OddsRatio_working_3-way'!AF255</f>
        <v>1.03400514834714</v>
      </c>
      <c r="AM255" s="11">
        <f>'OddsRatio_working_3-way'!AA255+'OddsRatio_working_3-way'!AG255</f>
        <v>-0.53289857030519172</v>
      </c>
      <c r="AN255" s="11">
        <f>'OddsRatio_working_3-way'!AB255+'OddsRatio_working_3-way'!AH255</f>
        <v>-0.50110657804194836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1.03400514834714</v>
      </c>
      <c r="AS255" s="11">
        <f>IF(('OddsRatio_working_3-way'!X255=0),IF(Q255&gt;0,-Q255^(1/3),(-Q255)^(1/3)),'OddsRatio_working_3-way'!AM255-'OddsRatio_working_3-way'!R255/3)</f>
        <v>-0.53289857030519172</v>
      </c>
      <c r="AT255" s="11">
        <f>IF(('OddsRatio_working_3-way'!X255=0),IF(Q255&gt;0,-Q255^(1/3),(-Q255)^(1/3)),'OddsRatio_working_3-way'!AN255-'OddsRatio_working_3-way'!R255/3)</f>
        <v>-0.50110657804194836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1.95</v>
      </c>
      <c r="B256" s="4">
        <f>IF('True_Odds_Calculator_3-way'!B257="","",'True_Odds_Calculator_3-way'!B257)</f>
        <v>3.45</v>
      </c>
      <c r="C256" s="4">
        <f>IF('True_Odds_Calculator_3-way'!C257="","",'True_Odds_Calculator_3-way'!C257)</f>
        <v>4.5199999999999996</v>
      </c>
      <c r="D256" s="9">
        <f t="shared" si="52"/>
        <v>0.50325059318857623</v>
      </c>
      <c r="E256" s="9">
        <f t="shared" si="53"/>
        <v>0.28203720343987504</v>
      </c>
      <c r="F256" s="9">
        <f t="shared" si="54"/>
        <v>0.21471220337154881</v>
      </c>
      <c r="G256" s="9">
        <f t="shared" si="55"/>
        <v>1.0390332758875473</v>
      </c>
      <c r="H256" s="9">
        <f t="shared" si="56"/>
        <v>1.9870816120931698</v>
      </c>
      <c r="I256" s="9">
        <f t="shared" si="57"/>
        <v>3.5456315259244899</v>
      </c>
      <c r="J256" s="9">
        <f t="shared" si="58"/>
        <v>4.6573971311241662</v>
      </c>
      <c r="K256" s="11">
        <f t="shared" si="59"/>
        <v>0.51282051282051289</v>
      </c>
      <c r="L256" s="11">
        <f t="shared" si="60"/>
        <v>0.28985507246376813</v>
      </c>
      <c r="M256" s="11">
        <f t="shared" si="61"/>
        <v>0.22123893805309736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-0.2694264394918493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0.22756944649980437</v>
      </c>
      <c r="Q256" s="11">
        <f>2*'OddsRatio_working_3-way'!K256*'OddsRatio_working_3-way'!L256*'OddsRatio_working_3-way'!M256</f>
        <v>6.5771516329423241E-2</v>
      </c>
      <c r="R256" s="11">
        <f t="shared" si="62"/>
        <v>0</v>
      </c>
      <c r="S256" s="11">
        <f t="shared" si="63"/>
        <v>-0.84464407772678451</v>
      </c>
      <c r="T256" s="11">
        <f t="shared" si="64"/>
        <v>-0.24411678547016899</v>
      </c>
      <c r="U256" s="11">
        <f>'OddsRatio_working_3-way'!S256-'OddsRatio_working_3-way'!R256^2/3</f>
        <v>-0.84464407772678451</v>
      </c>
      <c r="V256" s="11">
        <f>'OddsRatio_working_3-way'!S256*'OddsRatio_working_3-way'!R256/3-2*'OddsRatio_working_3-way'!R256^3/27-'OddsRatio_working_3-way'!T256</f>
        <v>0.24411678547016899</v>
      </c>
      <c r="W256" s="11">
        <f>'OddsRatio_working_3-way'!V256^2+4*'OddsRatio_working_3-way'!U256^3/27</f>
        <v>-2.967944451645195E-2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0.14939247760909891</v>
      </c>
      <c r="Y256" s="11">
        <f>IF('OddsRatio_working_3-way'!W256&gt;=0,IF('OddsRatio_working_3-way'!V256+SQRT('OddsRatio_working_3-way'!W256)&gt;0,0,PI()),ACOS('OddsRatio_working_3-way'!V256/(2*'OddsRatio_working_3-way'!X256)))</f>
        <v>0.61455221451948261</v>
      </c>
      <c r="Z256" s="11">
        <f>'OddsRatio_working_3-way'!X256^(1/3)*COS('OddsRatio_working_3-way'!Y256/3)</f>
        <v>0.51951663794377367</v>
      </c>
      <c r="AA256" s="11">
        <f>'OddsRatio_working_3-way'!X256^(1/3)*COS(('OddsRatio_working_3-way'!Y256+2*PI())/3)</f>
        <v>-0.35323487542533483</v>
      </c>
      <c r="AB256" s="11">
        <f>'OddsRatio_working_3-way'!X256^(1/3)*COS(('OddsRatio_working_3-way'!Y256+4*PI())/3)</f>
        <v>-0.16628176251843893</v>
      </c>
      <c r="AC256" s="11">
        <f>'OddsRatio_working_3-way'!X256^(1/3)*SIN('OddsRatio_working_3-way'!Y256/3)</f>
        <v>0.10793743006263483</v>
      </c>
      <c r="AD256" s="11">
        <f>'OddsRatio_working_3-way'!X256^(1/3)*SIN(('OddsRatio_working_3-way'!Y256+2*PI())/3)</f>
        <v>0.39594589111667311</v>
      </c>
      <c r="AE256" s="11">
        <f>'OddsRatio_working_3-way'!X256^(1/3)*SIN(('OddsRatio_working_3-way'!Y256+4*PI())/3)</f>
        <v>-0.50388332117930801</v>
      </c>
      <c r="AF256" s="11">
        <f>-'OddsRatio_working_3-way'!U256/(3*'OddsRatio_working_3-way'!X256^(1/3))*COS(('OddsRatio_working_3-way'!Y256)/3)</f>
        <v>0.51951663794377367</v>
      </c>
      <c r="AG256" s="11">
        <f>-'OddsRatio_working_3-way'!U256/(3*'OddsRatio_working_3-way'!X256^(1/3))*COS(('OddsRatio_working_3-way'!Y256+2*PI())/3)</f>
        <v>-0.35323487542533483</v>
      </c>
      <c r="AH256" s="11">
        <f>-'OddsRatio_working_3-way'!U256/(3*'OddsRatio_working_3-way'!X256^(1/3))*COS(('OddsRatio_working_3-way'!Y256+4*PI())/3)</f>
        <v>-0.16628176251843893</v>
      </c>
      <c r="AI256" s="11">
        <f>'OddsRatio_working_3-way'!U256/(3*'OddsRatio_working_3-way'!X256^(1/3))*SIN(('OddsRatio_working_3-way'!Y256)/3)</f>
        <v>-0.10793743006263483</v>
      </c>
      <c r="AJ256" s="11">
        <f>'OddsRatio_working_3-way'!U256/(3*'OddsRatio_working_3-way'!X256^(1/3))*SIN(('OddsRatio_working_3-way'!Y256+2*PI())/3)</f>
        <v>-0.39594589111667311</v>
      </c>
      <c r="AK256" s="11">
        <f>'OddsRatio_working_3-way'!U256/(3*'OddsRatio_working_3-way'!X256^(1/3))*SIN(('OddsRatio_working_3-way'!Y256+4*PI())/3)</f>
        <v>0.50388332117930801</v>
      </c>
      <c r="AL256" s="11">
        <f>'OddsRatio_working_3-way'!Z256+'OddsRatio_working_3-way'!AF256</f>
        <v>1.0390332758875473</v>
      </c>
      <c r="AM256" s="11">
        <f>'OddsRatio_working_3-way'!AA256+'OddsRatio_working_3-way'!AG256</f>
        <v>-0.70646975085066965</v>
      </c>
      <c r="AN256" s="11">
        <f>'OddsRatio_working_3-way'!AB256+'OddsRatio_working_3-way'!AH256</f>
        <v>-0.33256352503687786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1.0390332758875473</v>
      </c>
      <c r="AS256" s="11">
        <f>IF(('OddsRatio_working_3-way'!X256=0),IF(Q256&gt;0,-Q256^(1/3),(-Q256)^(1/3)),'OddsRatio_working_3-way'!AM256-'OddsRatio_working_3-way'!R256/3)</f>
        <v>-0.70646975085066965</v>
      </c>
      <c r="AT256" s="11">
        <f>IF(('OddsRatio_working_3-way'!X256=0),IF(Q256&gt;0,-Q256^(1/3),(-Q256)^(1/3)),'OddsRatio_working_3-way'!AN256-'OddsRatio_working_3-way'!R256/3)</f>
        <v>-0.33256352503687786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2.86</v>
      </c>
      <c r="B257" s="4">
        <f>IF('True_Odds_Calculator_3-way'!B258="","",'True_Odds_Calculator_3-way'!B258)</f>
        <v>3.24</v>
      </c>
      <c r="C257" s="4">
        <f>IF('True_Odds_Calculator_3-way'!C258="","",'True_Odds_Calculator_3-way'!C258)</f>
        <v>2.67</v>
      </c>
      <c r="D257" s="9">
        <f t="shared" si="52"/>
        <v>0.33859076064565669</v>
      </c>
      <c r="E257" s="9">
        <f t="shared" si="53"/>
        <v>0.29828457463691488</v>
      </c>
      <c r="F257" s="9">
        <f t="shared" si="54"/>
        <v>0.36312466471742844</v>
      </c>
      <c r="G257" s="9">
        <f t="shared" si="55"/>
        <v>1.0502246563556139</v>
      </c>
      <c r="H257" s="9">
        <f t="shared" si="56"/>
        <v>2.9534178608214412</v>
      </c>
      <c r="I257" s="9">
        <f t="shared" si="57"/>
        <v>3.3525032302365756</v>
      </c>
      <c r="J257" s="9">
        <f t="shared" si="58"/>
        <v>2.7538751761138749</v>
      </c>
      <c r="K257" s="11">
        <f t="shared" si="59"/>
        <v>0.34965034965034969</v>
      </c>
      <c r="L257" s="11">
        <f t="shared" si="60"/>
        <v>0.30864197530864196</v>
      </c>
      <c r="M257" s="11">
        <f t="shared" si="61"/>
        <v>0.37453183520599254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-0.28122577935312021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0.23321340424960899</v>
      </c>
      <c r="Q257" s="11">
        <f>2*'OddsRatio_working_3-way'!K257*'OddsRatio_working_3-way'!L257*'OddsRatio_working_3-way'!M257</f>
        <v>8.0836535268495338E-2</v>
      </c>
      <c r="R257" s="11">
        <f t="shared" si="62"/>
        <v>0</v>
      </c>
      <c r="S257" s="11">
        <f t="shared" si="63"/>
        <v>-0.82927463046257699</v>
      </c>
      <c r="T257" s="11">
        <f t="shared" si="64"/>
        <v>-0.28744354608754846</v>
      </c>
      <c r="U257" s="11">
        <f>'OddsRatio_working_3-way'!S257-'OddsRatio_working_3-way'!R257^2/3</f>
        <v>-0.82927463046257699</v>
      </c>
      <c r="V257" s="11">
        <f>'OddsRatio_working_3-way'!S257*'OddsRatio_working_3-way'!R257/3-2*'OddsRatio_working_3-way'!R257^3/27-'OddsRatio_working_3-way'!T257</f>
        <v>0.28744354608754846</v>
      </c>
      <c r="W257" s="11">
        <f>'OddsRatio_working_3-way'!V257^2+4*'OddsRatio_working_3-way'!U257^3/27</f>
        <v>-1.8634950031563846E-3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0.14533348477771818</v>
      </c>
      <c r="Y257" s="11">
        <f>IF('OddsRatio_working_3-way'!W257&gt;=0,IF('OddsRatio_working_3-way'!V257+SQRT('OddsRatio_working_3-way'!W257)&gt;0,0,PI()),ACOS('OddsRatio_working_3-way'!V257/(2*'OddsRatio_working_3-way'!X257)))</f>
        <v>0.14906579754491256</v>
      </c>
      <c r="Z257" s="11">
        <f>'OddsRatio_working_3-way'!X257^(1/3)*COS('OddsRatio_working_3-way'!Y257/3)</f>
        <v>0.52511232817780695</v>
      </c>
      <c r="AA257" s="11">
        <f>'OddsRatio_working_3-way'!X257^(1/3)*COS(('OddsRatio_working_3-way'!Y257+2*PI())/3)</f>
        <v>-0.28517119697428067</v>
      </c>
      <c r="AB257" s="11">
        <f>'OddsRatio_working_3-way'!X257^(1/3)*COS(('OddsRatio_working_3-way'!Y257+4*PI())/3)</f>
        <v>-0.23994113120352636</v>
      </c>
      <c r="AC257" s="11">
        <f>'OddsRatio_working_3-way'!X257^(1/3)*SIN('OddsRatio_working_3-way'!Y257/3)</f>
        <v>2.6113590648209725E-2</v>
      </c>
      <c r="AD257" s="11">
        <f>'OddsRatio_working_3-way'!X257^(1/3)*SIN(('OddsRatio_working_3-way'!Y257+2*PI())/3)</f>
        <v>0.44170382071826714</v>
      </c>
      <c r="AE257" s="11">
        <f>'OddsRatio_working_3-way'!X257^(1/3)*SIN(('OddsRatio_working_3-way'!Y257+4*PI())/3)</f>
        <v>-0.46781741136647664</v>
      </c>
      <c r="AF257" s="11">
        <f>-'OddsRatio_working_3-way'!U257/(3*'OddsRatio_working_3-way'!X257^(1/3))*COS(('OddsRatio_working_3-way'!Y257)/3)</f>
        <v>0.52511232817780684</v>
      </c>
      <c r="AG257" s="11">
        <f>-'OddsRatio_working_3-way'!U257/(3*'OddsRatio_working_3-way'!X257^(1/3))*COS(('OddsRatio_working_3-way'!Y257+2*PI())/3)</f>
        <v>-0.28517119697428062</v>
      </c>
      <c r="AH257" s="11">
        <f>-'OddsRatio_working_3-way'!U257/(3*'OddsRatio_working_3-way'!X257^(1/3))*COS(('OddsRatio_working_3-way'!Y257+4*PI())/3)</f>
        <v>-0.23994113120352634</v>
      </c>
      <c r="AI257" s="11">
        <f>'OddsRatio_working_3-way'!U257/(3*'OddsRatio_working_3-way'!X257^(1/3))*SIN(('OddsRatio_working_3-way'!Y257)/3)</f>
        <v>-2.6113590648209718E-2</v>
      </c>
      <c r="AJ257" s="11">
        <f>'OddsRatio_working_3-way'!U257/(3*'OddsRatio_working_3-way'!X257^(1/3))*SIN(('OddsRatio_working_3-way'!Y257+2*PI())/3)</f>
        <v>-0.44170382071826708</v>
      </c>
      <c r="AK257" s="11">
        <f>'OddsRatio_working_3-way'!U257/(3*'OddsRatio_working_3-way'!X257^(1/3))*SIN(('OddsRatio_working_3-way'!Y257+4*PI())/3)</f>
        <v>0.46781741136647653</v>
      </c>
      <c r="AL257" s="11">
        <f>'OddsRatio_working_3-way'!Z257+'OddsRatio_working_3-way'!AF257</f>
        <v>1.0502246563556139</v>
      </c>
      <c r="AM257" s="11">
        <f>'OddsRatio_working_3-way'!AA257+'OddsRatio_working_3-way'!AG257</f>
        <v>-0.57034239394856123</v>
      </c>
      <c r="AN257" s="11">
        <f>'OddsRatio_working_3-way'!AB257+'OddsRatio_working_3-way'!AH257</f>
        <v>-0.47988226240705267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1.0502246563556139</v>
      </c>
      <c r="AS257" s="11">
        <f>IF(('OddsRatio_working_3-way'!X257=0),IF(Q257&gt;0,-Q257^(1/3),(-Q257)^(1/3)),'OddsRatio_working_3-way'!AM257-'OddsRatio_working_3-way'!R257/3)</f>
        <v>-0.57034239394856123</v>
      </c>
      <c r="AT257" s="11">
        <f>IF(('OddsRatio_working_3-way'!X257=0),IF(Q257&gt;0,-Q257^(1/3),(-Q257)^(1/3)),'OddsRatio_working_3-way'!AN257-'OddsRatio_working_3-way'!R257/3)</f>
        <v>-0.47988226240705267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1.42</v>
      </c>
      <c r="B258" s="4">
        <f>IF('True_Odds_Calculator_3-way'!B259="","",'True_Odds_Calculator_3-way'!B259)</f>
        <v>5.0999999999999996</v>
      </c>
      <c r="C258" s="4">
        <f>IF('True_Odds_Calculator_3-way'!C259="","",'True_Odds_Calculator_3-way'!C259)</f>
        <v>7.29</v>
      </c>
      <c r="D258" s="9">
        <f t="shared" si="52"/>
        <v>0.68772465109877046</v>
      </c>
      <c r="E258" s="9">
        <f t="shared" si="53"/>
        <v>0.18407422329622464</v>
      </c>
      <c r="F258" s="9">
        <f t="shared" si="54"/>
        <v>0.12820112560500493</v>
      </c>
      <c r="G258" s="9">
        <f t="shared" si="55"/>
        <v>1.0811197974235998</v>
      </c>
      <c r="H258" s="9">
        <f t="shared" si="56"/>
        <v>1.4540703149179115</v>
      </c>
      <c r="I258" s="9">
        <f t="shared" si="57"/>
        <v>5.4325911694367583</v>
      </c>
      <c r="J258" s="9">
        <f t="shared" si="58"/>
        <v>7.8002435257944436</v>
      </c>
      <c r="K258" s="11">
        <f t="shared" si="59"/>
        <v>0.70422535211267612</v>
      </c>
      <c r="L258" s="11">
        <f t="shared" si="60"/>
        <v>0.19607843137254904</v>
      </c>
      <c r="M258" s="11">
        <f t="shared" si="61"/>
        <v>0.13717421124828533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-0.20516238721768187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0.20475741833664246</v>
      </c>
      <c r="Q258" s="11">
        <f>2*'OddsRatio_working_3-way'!K258*'OddsRatio_working_3-way'!L258*'OddsRatio_working_3-way'!M258</f>
        <v>3.7882963614549944E-2</v>
      </c>
      <c r="R258" s="11">
        <f t="shared" si="62"/>
        <v>0</v>
      </c>
      <c r="S258" s="11">
        <f t="shared" si="63"/>
        <v>-0.99802610563012351</v>
      </c>
      <c r="T258" s="11">
        <f t="shared" si="64"/>
        <v>-0.18464867819243727</v>
      </c>
      <c r="U258" s="11">
        <f>'OddsRatio_working_3-way'!S258-'OddsRatio_working_3-way'!R258^2/3</f>
        <v>-0.99802610563012351</v>
      </c>
      <c r="V258" s="11">
        <f>'OddsRatio_working_3-way'!S258*'OddsRatio_working_3-way'!R258/3-2*'OddsRatio_working_3-way'!R258^3/27-'OddsRatio_working_3-way'!T258</f>
        <v>0.18464867819243727</v>
      </c>
      <c r="W258" s="11">
        <f>'OddsRatio_working_3-way'!V258^2+4*'OddsRatio_working_3-way'!U258^3/27</f>
        <v>-0.1131774579346031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0.19188055678782137</v>
      </c>
      <c r="Y258" s="11">
        <f>IF('OddsRatio_working_3-way'!W258&gt;=0,IF('OddsRatio_working_3-way'!V258+SQRT('OddsRatio_working_3-way'!W258)&gt;0,0,PI()),ACOS('OddsRatio_working_3-way'!V258/(2*'OddsRatio_working_3-way'!X258)))</f>
        <v>1.06882425674691</v>
      </c>
      <c r="Z258" s="11">
        <f>'OddsRatio_working_3-way'!X258^(1/3)*COS('OddsRatio_working_3-way'!Y258/3)</f>
        <v>0.54055989871179988</v>
      </c>
      <c r="AA258" s="11">
        <f>'OddsRatio_working_3-way'!X258^(1/3)*COS(('OddsRatio_working_3-way'!Y258+2*PI())/3)</f>
        <v>-0.44450042271092027</v>
      </c>
      <c r="AB258" s="11">
        <f>'OddsRatio_working_3-way'!X258^(1/3)*COS(('OddsRatio_working_3-way'!Y258+4*PI())/3)</f>
        <v>-9.6059476000879954E-2</v>
      </c>
      <c r="AC258" s="11">
        <f>'OddsRatio_working_3-way'!X258^(1/3)*SIN('OddsRatio_working_3-way'!Y258/3)</f>
        <v>0.20117247437973007</v>
      </c>
      <c r="AD258" s="11">
        <f>'OddsRatio_working_3-way'!X258^(1/3)*SIN(('OddsRatio_working_3-way'!Y258+2*PI())/3)</f>
        <v>0.36755236736169672</v>
      </c>
      <c r="AE258" s="11">
        <f>'OddsRatio_working_3-way'!X258^(1/3)*SIN(('OddsRatio_working_3-way'!Y258+4*PI())/3)</f>
        <v>-0.56872484174142668</v>
      </c>
      <c r="AF258" s="11">
        <f>-'OddsRatio_working_3-way'!U258/(3*'OddsRatio_working_3-way'!X258^(1/3))*COS(('OddsRatio_working_3-way'!Y258)/3)</f>
        <v>0.54055989871179988</v>
      </c>
      <c r="AG258" s="11">
        <f>-'OddsRatio_working_3-way'!U258/(3*'OddsRatio_working_3-way'!X258^(1/3))*COS(('OddsRatio_working_3-way'!Y258+2*PI())/3)</f>
        <v>-0.44450042271092027</v>
      </c>
      <c r="AH258" s="11">
        <f>-'OddsRatio_working_3-way'!U258/(3*'OddsRatio_working_3-way'!X258^(1/3))*COS(('OddsRatio_working_3-way'!Y258+4*PI())/3)</f>
        <v>-9.6059476000879954E-2</v>
      </c>
      <c r="AI258" s="11">
        <f>'OddsRatio_working_3-way'!U258/(3*'OddsRatio_working_3-way'!X258^(1/3))*SIN(('OddsRatio_working_3-way'!Y258)/3)</f>
        <v>-0.20117247437973007</v>
      </c>
      <c r="AJ258" s="11">
        <f>'OddsRatio_working_3-way'!U258/(3*'OddsRatio_working_3-way'!X258^(1/3))*SIN(('OddsRatio_working_3-way'!Y258+2*PI())/3)</f>
        <v>-0.36755236736169672</v>
      </c>
      <c r="AK258" s="11">
        <f>'OddsRatio_working_3-way'!U258/(3*'OddsRatio_working_3-way'!X258^(1/3))*SIN(('OddsRatio_working_3-way'!Y258+4*PI())/3)</f>
        <v>0.56872484174142668</v>
      </c>
      <c r="AL258" s="11">
        <f>'OddsRatio_working_3-way'!Z258+'OddsRatio_working_3-way'!AF258</f>
        <v>1.0811197974235998</v>
      </c>
      <c r="AM258" s="11">
        <f>'OddsRatio_working_3-way'!AA258+'OddsRatio_working_3-way'!AG258</f>
        <v>-0.88900084542184055</v>
      </c>
      <c r="AN258" s="11">
        <f>'OddsRatio_working_3-way'!AB258+'OddsRatio_working_3-way'!AH258</f>
        <v>-0.19211895200175991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1.0811197974235998</v>
      </c>
      <c r="AS258" s="11">
        <f>IF(('OddsRatio_working_3-way'!X258=0),IF(Q258&gt;0,-Q258^(1/3),(-Q258)^(1/3)),'OddsRatio_working_3-way'!AM258-'OddsRatio_working_3-way'!R258/3)</f>
        <v>-0.88900084542184055</v>
      </c>
      <c r="AT258" s="11">
        <f>IF(('OddsRatio_working_3-way'!X258=0),IF(Q258&gt;0,-Q258^(1/3),(-Q258)^(1/3)),'OddsRatio_working_3-way'!AN258-'OddsRatio_working_3-way'!R258/3)</f>
        <v>-0.19211895200175991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1.61</v>
      </c>
      <c r="B259" s="4">
        <f>IF('True_Odds_Calculator_3-way'!B260="","",'True_Odds_Calculator_3-way'!B260)</f>
        <v>4.1399999999999997</v>
      </c>
      <c r="C259" s="4">
        <f>IF('True_Odds_Calculator_3-way'!C260="","",'True_Odds_Calculator_3-way'!C260)</f>
        <v>5.58</v>
      </c>
      <c r="D259" s="9">
        <f t="shared" si="52"/>
        <v>0.60338741216013125</v>
      </c>
      <c r="E259" s="9">
        <f t="shared" si="53"/>
        <v>0.22812663472693309</v>
      </c>
      <c r="F259" s="9">
        <f t="shared" si="54"/>
        <v>0.16848595311293579</v>
      </c>
      <c r="G259" s="9">
        <f t="shared" si="55"/>
        <v>1.077557398656408</v>
      </c>
      <c r="H259" s="9">
        <f t="shared" si="56"/>
        <v>1.657310013180409</v>
      </c>
      <c r="I259" s="9">
        <f t="shared" si="57"/>
        <v>4.38353023178112</v>
      </c>
      <c r="J259" s="9">
        <f t="shared" si="58"/>
        <v>5.9352128858463473</v>
      </c>
      <c r="K259" s="11">
        <f t="shared" si="59"/>
        <v>0.6211180124223602</v>
      </c>
      <c r="L259" s="11">
        <f t="shared" si="60"/>
        <v>0.24154589371980678</v>
      </c>
      <c r="M259" s="11">
        <f t="shared" si="61"/>
        <v>0.17921146953405018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-0.23586556714592988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0.22396728496693938</v>
      </c>
      <c r="Q259" s="11">
        <f>2*'OddsRatio_working_3-way'!K259*'OddsRatio_working_3-way'!L259*'OddsRatio_working_3-way'!M259</f>
        <v>5.3773657855207546E-2</v>
      </c>
      <c r="R259" s="11">
        <f t="shared" si="62"/>
        <v>0</v>
      </c>
      <c r="S259" s="11">
        <f t="shared" si="63"/>
        <v>-0.94955481496106198</v>
      </c>
      <c r="T259" s="11">
        <f t="shared" si="64"/>
        <v>-0.22798434933038708</v>
      </c>
      <c r="U259" s="11">
        <f>'OddsRatio_working_3-way'!S259-'OddsRatio_working_3-way'!R259^2/3</f>
        <v>-0.94955481496106198</v>
      </c>
      <c r="V259" s="11">
        <f>'OddsRatio_working_3-way'!S259*'OddsRatio_working_3-way'!R259/3-2*'OddsRatio_working_3-way'!R259^3/27-'OddsRatio_working_3-way'!T259</f>
        <v>0.22798434933038708</v>
      </c>
      <c r="W259" s="11">
        <f>'OddsRatio_working_3-way'!V259^2+4*'OddsRatio_working_3-way'!U259^3/27</f>
        <v>-7.4863169980332323E-2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0.17807304226070567</v>
      </c>
      <c r="Y259" s="11">
        <f>IF('OddsRatio_working_3-way'!W259&gt;=0,IF('OddsRatio_working_3-way'!V259+SQRT('OddsRatio_working_3-way'!W259)&gt;0,0,PI()),ACOS('OddsRatio_working_3-way'!V259/(2*'OddsRatio_working_3-way'!X259)))</f>
        <v>0.87611220886411845</v>
      </c>
      <c r="Z259" s="11">
        <f>'OddsRatio_working_3-way'!X259^(1/3)*COS('OddsRatio_working_3-way'!Y259/3)</f>
        <v>0.53877869932820399</v>
      </c>
      <c r="AA259" s="11">
        <f>'OddsRatio_working_3-way'!X259^(1/3)*COS(('OddsRatio_working_3-way'!Y259+2*PI())/3)</f>
        <v>-0.40966350481365926</v>
      </c>
      <c r="AB259" s="11">
        <f>'OddsRatio_working_3-way'!X259^(1/3)*COS(('OddsRatio_working_3-way'!Y259+4*PI())/3)</f>
        <v>-0.12911519451454465</v>
      </c>
      <c r="AC259" s="11">
        <f>'OddsRatio_working_3-way'!X259^(1/3)*SIN('OddsRatio_working_3-way'!Y259/3)</f>
        <v>0.16197464247188853</v>
      </c>
      <c r="AD259" s="11">
        <f>'OddsRatio_working_3-way'!X259^(1/3)*SIN(('OddsRatio_working_3-way'!Y259+2*PI())/3)</f>
        <v>0.38560871940021829</v>
      </c>
      <c r="AE259" s="11">
        <f>'OddsRatio_working_3-way'!X259^(1/3)*SIN(('OddsRatio_working_3-way'!Y259+4*PI())/3)</f>
        <v>-0.54758336187210677</v>
      </c>
      <c r="AF259" s="11">
        <f>-'OddsRatio_working_3-way'!U259/(3*'OddsRatio_working_3-way'!X259^(1/3))*COS(('OddsRatio_working_3-way'!Y259)/3)</f>
        <v>0.53877869932820399</v>
      </c>
      <c r="AG259" s="11">
        <f>-'OddsRatio_working_3-way'!U259/(3*'OddsRatio_working_3-way'!X259^(1/3))*COS(('OddsRatio_working_3-way'!Y259+2*PI())/3)</f>
        <v>-0.40966350481365926</v>
      </c>
      <c r="AH259" s="11">
        <f>-'OddsRatio_working_3-way'!U259/(3*'OddsRatio_working_3-way'!X259^(1/3))*COS(('OddsRatio_working_3-way'!Y259+4*PI())/3)</f>
        <v>-0.12911519451454465</v>
      </c>
      <c r="AI259" s="11">
        <f>'OddsRatio_working_3-way'!U259/(3*'OddsRatio_working_3-way'!X259^(1/3))*SIN(('OddsRatio_working_3-way'!Y259)/3)</f>
        <v>-0.16197464247188853</v>
      </c>
      <c r="AJ259" s="11">
        <f>'OddsRatio_working_3-way'!U259/(3*'OddsRatio_working_3-way'!X259^(1/3))*SIN(('OddsRatio_working_3-way'!Y259+2*PI())/3)</f>
        <v>-0.38560871940021829</v>
      </c>
      <c r="AK259" s="11">
        <f>'OddsRatio_working_3-way'!U259/(3*'OddsRatio_working_3-way'!X259^(1/3))*SIN(('OddsRatio_working_3-way'!Y259+4*PI())/3)</f>
        <v>0.54758336187210677</v>
      </c>
      <c r="AL259" s="11">
        <f>'OddsRatio_working_3-way'!Z259+'OddsRatio_working_3-way'!AF259</f>
        <v>1.077557398656408</v>
      </c>
      <c r="AM259" s="11">
        <f>'OddsRatio_working_3-way'!AA259+'OddsRatio_working_3-way'!AG259</f>
        <v>-0.81932700962731853</v>
      </c>
      <c r="AN259" s="11">
        <f>'OddsRatio_working_3-way'!AB259+'OddsRatio_working_3-way'!AH259</f>
        <v>-0.25823038902908929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1.077557398656408</v>
      </c>
      <c r="AS259" s="11">
        <f>IF(('OddsRatio_working_3-way'!X259=0),IF(Q259&gt;0,-Q259^(1/3),(-Q259)^(1/3)),'OddsRatio_working_3-way'!AM259-'OddsRatio_working_3-way'!R259/3)</f>
        <v>-0.81932700962731853</v>
      </c>
      <c r="AT259" s="11">
        <f>IF(('OddsRatio_working_3-way'!X259=0),IF(Q259&gt;0,-Q259^(1/3),(-Q259)^(1/3)),'OddsRatio_working_3-way'!AN259-'OddsRatio_working_3-way'!R259/3)</f>
        <v>-0.25823038902908929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2.4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3.38</v>
      </c>
      <c r="D260" s="9">
        <f t="shared" ref="D260:D323" si="65">(K260/(AR260+K260-(AR260*K260)))</f>
        <v>0.40237530905658597</v>
      </c>
      <c r="E260" s="9">
        <f t="shared" ref="E260:E323" si="66">(L260/(AR260+L260-(AR260*L260)))</f>
        <v>0.31392961101281297</v>
      </c>
      <c r="F260" s="9">
        <f t="shared" ref="F260:F323" si="67">(M260/(AR260+M260-(AR260*M260)))</f>
        <v>0.28369507993060117</v>
      </c>
      <c r="G260" s="9">
        <f t="shared" ref="G260:G323" si="68">AR260</f>
        <v>1.0608871112050875</v>
      </c>
      <c r="H260" s="9">
        <f t="shared" ref="H260:H323" si="69">IF(A260="","",1/D260)</f>
        <v>2.4852419556871221</v>
      </c>
      <c r="I260" s="9">
        <f t="shared" ref="I260:I323" si="70">IF(B260="","",1/E260)</f>
        <v>3.1854274490824799</v>
      </c>
      <c r="J260" s="9">
        <f t="shared" ref="J260:J323" si="71">IF(C260="","",1/F260)</f>
        <v>3.5249113246681074</v>
      </c>
      <c r="K260" s="11">
        <f t="shared" ref="K260:K323" si="72">1/A260</f>
        <v>0.41666666666666669</v>
      </c>
      <c r="L260" s="11">
        <f t="shared" ref="L260:L323" si="73">1/B260</f>
        <v>0.32679738562091504</v>
      </c>
      <c r="M260" s="11">
        <f t="shared" ref="M260:M323" si="74">1/C260</f>
        <v>0.29585798816568049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-0.27651764190225725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0.23526833481584614</v>
      </c>
      <c r="Q260" s="11">
        <f>2*'OddsRatio_working_3-way'!K260*'OddsRatio_working_3-way'!L260*'OddsRatio_working_3-way'!M260</f>
        <v>8.0571347539673335E-2</v>
      </c>
      <c r="R260" s="11">
        <f t="shared" ref="R260:R323" si="75">O260/N260</f>
        <v>0</v>
      </c>
      <c r="S260" s="11">
        <f t="shared" ref="S260:S323" si="76">P260/N260</f>
        <v>-0.85082576720008407</v>
      </c>
      <c r="T260" s="11">
        <f t="shared" ref="T260:T323" si="77">Q260/N260</f>
        <v>-0.29137868739728906</v>
      </c>
      <c r="U260" s="11">
        <f>'OddsRatio_working_3-way'!S260-'OddsRatio_working_3-way'!R260^2/3</f>
        <v>-0.85082576720008407</v>
      </c>
      <c r="V260" s="11">
        <f>'OddsRatio_working_3-way'!S260*'OddsRatio_working_3-way'!R260/3-2*'OddsRatio_working_3-way'!R260^3/27-'OddsRatio_working_3-way'!T260</f>
        <v>0.29137868739728906</v>
      </c>
      <c r="W260" s="11">
        <f>'OddsRatio_working_3-way'!V260^2+4*'OddsRatio_working_3-way'!U260^3/27</f>
        <v>-6.3453627221160269E-3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0.1510355108836024</v>
      </c>
      <c r="Y260" s="11">
        <f>IF('OddsRatio_working_3-way'!W260&gt;=0,IF('OddsRatio_working_3-way'!V260+SQRT('OddsRatio_working_3-way'!W260)&gt;0,0,PI()),ACOS('OddsRatio_working_3-way'!V260/(2*'OddsRatio_working_3-way'!X260)))</f>
        <v>0.26686165676521756</v>
      </c>
      <c r="Z260" s="11">
        <f>'OddsRatio_working_3-way'!X260^(1/3)*COS('OddsRatio_working_3-way'!Y260/3)</f>
        <v>0.53044355560254375</v>
      </c>
      <c r="AA260" s="11">
        <f>'OddsRatio_working_3-way'!X260^(1/3)*COS(('OddsRatio_working_3-way'!Y260+2*PI())/3)</f>
        <v>-0.30619332329102983</v>
      </c>
      <c r="AB260" s="11">
        <f>'OddsRatio_working_3-way'!X260^(1/3)*COS(('OddsRatio_working_3-way'!Y260+4*PI())/3)</f>
        <v>-0.22425023231151406</v>
      </c>
      <c r="AC260" s="11">
        <f>'OddsRatio_working_3-way'!X260^(1/3)*SIN('OddsRatio_working_3-way'!Y260/3)</f>
        <v>4.7309865635253377E-2</v>
      </c>
      <c r="AD260" s="11">
        <f>'OddsRatio_working_3-way'!X260^(1/3)*SIN(('OddsRatio_working_3-way'!Y260+2*PI())/3)</f>
        <v>0.43572266160791956</v>
      </c>
      <c r="AE260" s="11">
        <f>'OddsRatio_working_3-way'!X260^(1/3)*SIN(('OddsRatio_working_3-way'!Y260+4*PI())/3)</f>
        <v>-0.48303252724317297</v>
      </c>
      <c r="AF260" s="11">
        <f>-'OddsRatio_working_3-way'!U260/(3*'OddsRatio_working_3-way'!X260^(1/3))*COS(('OddsRatio_working_3-way'!Y260)/3)</f>
        <v>0.53044355560254375</v>
      </c>
      <c r="AG260" s="11">
        <f>-'OddsRatio_working_3-way'!U260/(3*'OddsRatio_working_3-way'!X260^(1/3))*COS(('OddsRatio_working_3-way'!Y260+2*PI())/3)</f>
        <v>-0.30619332329102983</v>
      </c>
      <c r="AH260" s="11">
        <f>-'OddsRatio_working_3-way'!U260/(3*'OddsRatio_working_3-way'!X260^(1/3))*COS(('OddsRatio_working_3-way'!Y260+4*PI())/3)</f>
        <v>-0.22425023231151406</v>
      </c>
      <c r="AI260" s="11">
        <f>'OddsRatio_working_3-way'!U260/(3*'OddsRatio_working_3-way'!X260^(1/3))*SIN(('OddsRatio_working_3-way'!Y260)/3)</f>
        <v>-4.7309865635253377E-2</v>
      </c>
      <c r="AJ260" s="11">
        <f>'OddsRatio_working_3-way'!U260/(3*'OddsRatio_working_3-way'!X260^(1/3))*SIN(('OddsRatio_working_3-way'!Y260+2*PI())/3)</f>
        <v>-0.43572266160791956</v>
      </c>
      <c r="AK260" s="11">
        <f>'OddsRatio_working_3-way'!U260/(3*'OddsRatio_working_3-way'!X260^(1/3))*SIN(('OddsRatio_working_3-way'!Y260+4*PI())/3)</f>
        <v>0.48303252724317297</v>
      </c>
      <c r="AL260" s="11">
        <f>'OddsRatio_working_3-way'!Z260+'OddsRatio_working_3-way'!AF260</f>
        <v>1.0608871112050875</v>
      </c>
      <c r="AM260" s="11">
        <f>'OddsRatio_working_3-way'!AA260+'OddsRatio_working_3-way'!AG260</f>
        <v>-0.61238664658205966</v>
      </c>
      <c r="AN260" s="11">
        <f>'OddsRatio_working_3-way'!AB260+'OddsRatio_working_3-way'!AH260</f>
        <v>-0.44850046462302812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1.0608871112050875</v>
      </c>
      <c r="AS260" s="11">
        <f>IF(('OddsRatio_working_3-way'!X260=0),IF(Q260&gt;0,-Q260^(1/3),(-Q260)^(1/3)),'OddsRatio_working_3-way'!AM260-'OddsRatio_working_3-way'!R260/3)</f>
        <v>-0.61238664658205966</v>
      </c>
      <c r="AT260" s="11">
        <f>IF(('OddsRatio_working_3-way'!X260=0),IF(Q260&gt;0,-Q260^(1/3),(-Q260)^(1/3)),'OddsRatio_working_3-way'!AN260-'OddsRatio_working_3-way'!R260/3)</f>
        <v>-0.44850046462302812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2.35</v>
      </c>
      <c r="B261" s="4">
        <f>IF('True_Odds_Calculator_3-way'!B262="","",'True_Odds_Calculator_3-way'!B262)</f>
        <v>3.32</v>
      </c>
      <c r="C261" s="4">
        <f>IF('True_Odds_Calculator_3-way'!C262="","",'True_Odds_Calculator_3-way'!C262)</f>
        <v>3.2</v>
      </c>
      <c r="D261" s="9">
        <f t="shared" si="65"/>
        <v>0.411148059207605</v>
      </c>
      <c r="E261" s="9">
        <f t="shared" si="66"/>
        <v>0.28890995947419013</v>
      </c>
      <c r="F261" s="9">
        <f t="shared" si="67"/>
        <v>0.29994198131820499</v>
      </c>
      <c r="G261" s="9">
        <f t="shared" si="68"/>
        <v>1.0608991409319373</v>
      </c>
      <c r="H261" s="9">
        <f t="shared" si="69"/>
        <v>2.4322138402581155</v>
      </c>
      <c r="I261" s="9">
        <f t="shared" si="70"/>
        <v>3.4612860069620943</v>
      </c>
      <c r="J261" s="9">
        <f t="shared" si="71"/>
        <v>3.3339781100502619</v>
      </c>
      <c r="K261" s="11">
        <f t="shared" si="72"/>
        <v>0.42553191489361702</v>
      </c>
      <c r="L261" s="11">
        <f t="shared" si="73"/>
        <v>0.30120481927710846</v>
      </c>
      <c r="M261" s="11">
        <f t="shared" si="74"/>
        <v>0.3125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-0.27598692642912093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0.23511599589848758</v>
      </c>
      <c r="Q261" s="11">
        <f>2*'OddsRatio_working_3-way'!K261*'OddsRatio_working_3-way'!L261*'OddsRatio_working_3-way'!M261</f>
        <v>8.0107664701358633E-2</v>
      </c>
      <c r="R261" s="11">
        <f t="shared" si="75"/>
        <v>0</v>
      </c>
      <c r="S261" s="11">
        <f t="shared" si="76"/>
        <v>-0.85190990363404107</v>
      </c>
      <c r="T261" s="11">
        <f t="shared" si="77"/>
        <v>-0.29025891094856593</v>
      </c>
      <c r="U261" s="11">
        <f>'OddsRatio_working_3-way'!S261-'OddsRatio_working_3-way'!R261^2/3</f>
        <v>-0.85190990363404107</v>
      </c>
      <c r="V261" s="11">
        <f>'OddsRatio_working_3-way'!S261*'OddsRatio_working_3-way'!R261/3-2*'OddsRatio_working_3-way'!R261^3/27-'OddsRatio_working_3-way'!T261</f>
        <v>0.29025891094856593</v>
      </c>
      <c r="W261" s="11">
        <f>'OddsRatio_working_3-way'!V261^2+4*'OddsRatio_working_3-way'!U261^3/27</f>
        <v>-7.3459164386448228E-3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0.15132428078772781</v>
      </c>
      <c r="Y261" s="11">
        <f>IF('OddsRatio_working_3-way'!W261&gt;=0,IF('OddsRatio_working_3-way'!V261+SQRT('OddsRatio_working_3-way'!W261)&gt;0,0,PI()),ACOS('OddsRatio_working_3-way'!V261/(2*'OddsRatio_working_3-way'!X261)))</f>
        <v>0.28712303894139302</v>
      </c>
      <c r="Z261" s="11">
        <f>'OddsRatio_working_3-way'!X261^(1/3)*COS('OddsRatio_working_3-way'!Y261/3)</f>
        <v>0.53044957046596852</v>
      </c>
      <c r="AA261" s="11">
        <f>'OddsRatio_working_3-way'!X261^(1/3)*COS(('OddsRatio_working_3-way'!Y261+2*PI())/3)</f>
        <v>-0.30932598479560786</v>
      </c>
      <c r="AB261" s="11">
        <f>'OddsRatio_working_3-way'!X261^(1/3)*COS(('OddsRatio_working_3-way'!Y261+4*PI())/3)</f>
        <v>-0.22112358567036078</v>
      </c>
      <c r="AC261" s="11">
        <f>'OddsRatio_working_3-way'!X261^(1/3)*SIN('OddsRatio_working_3-way'!Y261/3)</f>
        <v>5.0923678878132178E-2</v>
      </c>
      <c r="AD261" s="11">
        <f>'OddsRatio_working_3-way'!X261^(1/3)*SIN(('OddsRatio_working_3-way'!Y261+2*PI())/3)</f>
        <v>0.43392096401100627</v>
      </c>
      <c r="AE261" s="11">
        <f>'OddsRatio_working_3-way'!X261^(1/3)*SIN(('OddsRatio_working_3-way'!Y261+4*PI())/3)</f>
        <v>-0.48484464288913853</v>
      </c>
      <c r="AF261" s="11">
        <f>-'OddsRatio_working_3-way'!U261/(3*'OddsRatio_working_3-way'!X261^(1/3))*COS(('OddsRatio_working_3-way'!Y261)/3)</f>
        <v>0.53044957046596863</v>
      </c>
      <c r="AG261" s="11">
        <f>-'OddsRatio_working_3-way'!U261/(3*'OddsRatio_working_3-way'!X261^(1/3))*COS(('OddsRatio_working_3-way'!Y261+2*PI())/3)</f>
        <v>-0.30932598479560791</v>
      </c>
      <c r="AH261" s="11">
        <f>-'OddsRatio_working_3-way'!U261/(3*'OddsRatio_working_3-way'!X261^(1/3))*COS(('OddsRatio_working_3-way'!Y261+4*PI())/3)</f>
        <v>-0.22112358567036083</v>
      </c>
      <c r="AI261" s="11">
        <f>'OddsRatio_working_3-way'!U261/(3*'OddsRatio_working_3-way'!X261^(1/3))*SIN(('OddsRatio_working_3-way'!Y261)/3)</f>
        <v>-5.0923678878132192E-2</v>
      </c>
      <c r="AJ261" s="11">
        <f>'OddsRatio_working_3-way'!U261/(3*'OddsRatio_working_3-way'!X261^(1/3))*SIN(('OddsRatio_working_3-way'!Y261+2*PI())/3)</f>
        <v>-0.43392096401100638</v>
      </c>
      <c r="AK261" s="11">
        <f>'OddsRatio_working_3-way'!U261/(3*'OddsRatio_working_3-way'!X261^(1/3))*SIN(('OddsRatio_working_3-way'!Y261+4*PI())/3)</f>
        <v>0.48484464288913864</v>
      </c>
      <c r="AL261" s="11">
        <f>'OddsRatio_working_3-way'!Z261+'OddsRatio_working_3-way'!AF261</f>
        <v>1.0608991409319373</v>
      </c>
      <c r="AM261" s="11">
        <f>'OddsRatio_working_3-way'!AA261+'OddsRatio_working_3-way'!AG261</f>
        <v>-0.61865196959121582</v>
      </c>
      <c r="AN261" s="11">
        <f>'OddsRatio_working_3-way'!AB261+'OddsRatio_working_3-way'!AH261</f>
        <v>-0.44224717134072161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1.0608991409319373</v>
      </c>
      <c r="AS261" s="11">
        <f>IF(('OddsRatio_working_3-way'!X261=0),IF(Q261&gt;0,-Q261^(1/3),(-Q261)^(1/3)),'OddsRatio_working_3-way'!AM261-'OddsRatio_working_3-way'!R261/3)</f>
        <v>-0.61865196959121582</v>
      </c>
      <c r="AT261" s="11">
        <f>IF(('OddsRatio_working_3-way'!X261=0),IF(Q261&gt;0,-Q261^(1/3),(-Q261)^(1/3)),'OddsRatio_working_3-way'!AN261-'OddsRatio_working_3-way'!R261/3)</f>
        <v>-0.44224717134072161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2.54</v>
      </c>
      <c r="B262" s="4">
        <f>IF('True_Odds_Calculator_3-way'!B263="","",'True_Odds_Calculator_3-way'!B263)</f>
        <v>3.41</v>
      </c>
      <c r="C262" s="4">
        <f>IF('True_Odds_Calculator_3-way'!C263="","",'True_Odds_Calculator_3-way'!C263)</f>
        <v>2.84</v>
      </c>
      <c r="D262" s="9">
        <f t="shared" si="65"/>
        <v>0.37983015693815997</v>
      </c>
      <c r="E262" s="9">
        <f t="shared" si="66"/>
        <v>0.28128156129026011</v>
      </c>
      <c r="F262" s="9">
        <f t="shared" si="67"/>
        <v>0.33888828177158004</v>
      </c>
      <c r="G262" s="9">
        <f t="shared" si="68"/>
        <v>1.060230955714927</v>
      </c>
      <c r="H262" s="9">
        <f t="shared" si="69"/>
        <v>2.6327556718009877</v>
      </c>
      <c r="I262" s="9">
        <f t="shared" si="70"/>
        <v>3.555156603272974</v>
      </c>
      <c r="J262" s="9">
        <f t="shared" si="71"/>
        <v>2.9508249585154656</v>
      </c>
      <c r="K262" s="11">
        <f t="shared" si="72"/>
        <v>0.39370078740157477</v>
      </c>
      <c r="L262" s="11">
        <f t="shared" si="73"/>
        <v>0.29325513196480935</v>
      </c>
      <c r="M262" s="11">
        <f t="shared" si="74"/>
        <v>0.35211267605633806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-0.27761897777316691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0.23538139265779168</v>
      </c>
      <c r="Q262" s="11">
        <f>2*'OddsRatio_working_3-way'!K262*'OddsRatio_working_3-way'!L262*'OddsRatio_working_3-way'!M262</f>
        <v>8.1306180538097308E-2</v>
      </c>
      <c r="R262" s="11">
        <f t="shared" si="75"/>
        <v>0</v>
      </c>
      <c r="S262" s="11">
        <f t="shared" si="76"/>
        <v>-0.84785771688171063</v>
      </c>
      <c r="T262" s="11">
        <f t="shared" si="77"/>
        <v>-0.29286967767934741</v>
      </c>
      <c r="U262" s="11">
        <f>'OddsRatio_working_3-way'!S262-'OddsRatio_working_3-way'!R262^2/3</f>
        <v>-0.84785771688171063</v>
      </c>
      <c r="V262" s="11">
        <f>'OddsRatio_working_3-way'!S262*'OddsRatio_working_3-way'!R262/3-2*'OddsRatio_working_3-way'!R262^3/27-'OddsRatio_working_3-way'!T262</f>
        <v>0.29286967767934741</v>
      </c>
      <c r="W262" s="11">
        <f>'OddsRatio_working_3-way'!V262^2+4*'OddsRatio_working_3-way'!U262^3/27</f>
        <v>-4.5226547731223032E-3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0.15024588420080526</v>
      </c>
      <c r="Y262" s="11">
        <f>IF('OddsRatio_working_3-way'!W262&gt;=0,IF('OddsRatio_working_3-way'!V262+SQRT('OddsRatio_working_3-way'!W262)&gt;0,0,PI()),ACOS('OddsRatio_working_3-way'!V262/(2*'OddsRatio_working_3-way'!X262)))</f>
        <v>0.22571377696541117</v>
      </c>
      <c r="Z262" s="11">
        <f>'OddsRatio_working_3-way'!X262^(1/3)*COS('OddsRatio_working_3-way'!Y262/3)</f>
        <v>0.53011547785746349</v>
      </c>
      <c r="AA262" s="11">
        <f>'OddsRatio_working_3-way'!X262^(1/3)*COS(('OddsRatio_working_3-way'!Y262+2*PI())/3)</f>
        <v>-0.29966430365845481</v>
      </c>
      <c r="AB262" s="11">
        <f>'OddsRatio_working_3-way'!X262^(1/3)*COS(('OddsRatio_working_3-way'!Y262+4*PI())/3)</f>
        <v>-0.23045117419900837</v>
      </c>
      <c r="AC262" s="11">
        <f>'OddsRatio_working_3-way'!X262^(1/3)*SIN('OddsRatio_working_3-way'!Y262/3)</f>
        <v>3.9960218924867778E-2</v>
      </c>
      <c r="AD262" s="11">
        <f>'OddsRatio_working_3-way'!X262^(1/3)*SIN(('OddsRatio_working_3-way'!Y262+2*PI())/3)</f>
        <v>0.43911336130145667</v>
      </c>
      <c r="AE262" s="11">
        <f>'OddsRatio_working_3-way'!X262^(1/3)*SIN(('OddsRatio_working_3-way'!Y262+4*PI())/3)</f>
        <v>-0.4790735802263244</v>
      </c>
      <c r="AF262" s="11">
        <f>-'OddsRatio_working_3-way'!U262/(3*'OddsRatio_working_3-way'!X262^(1/3))*COS(('OddsRatio_working_3-way'!Y262)/3)</f>
        <v>0.53011547785746349</v>
      </c>
      <c r="AG262" s="11">
        <f>-'OddsRatio_working_3-way'!U262/(3*'OddsRatio_working_3-way'!X262^(1/3))*COS(('OddsRatio_working_3-way'!Y262+2*PI())/3)</f>
        <v>-0.29966430365845481</v>
      </c>
      <c r="AH262" s="11">
        <f>-'OddsRatio_working_3-way'!U262/(3*'OddsRatio_working_3-way'!X262^(1/3))*COS(('OddsRatio_working_3-way'!Y262+4*PI())/3)</f>
        <v>-0.23045117419900837</v>
      </c>
      <c r="AI262" s="11">
        <f>'OddsRatio_working_3-way'!U262/(3*'OddsRatio_working_3-way'!X262^(1/3))*SIN(('OddsRatio_working_3-way'!Y262)/3)</f>
        <v>-3.9960218924867778E-2</v>
      </c>
      <c r="AJ262" s="11">
        <f>'OddsRatio_working_3-way'!U262/(3*'OddsRatio_working_3-way'!X262^(1/3))*SIN(('OddsRatio_working_3-way'!Y262+2*PI())/3)</f>
        <v>-0.43911336130145667</v>
      </c>
      <c r="AK262" s="11">
        <f>'OddsRatio_working_3-way'!U262/(3*'OddsRatio_working_3-way'!X262^(1/3))*SIN(('OddsRatio_working_3-way'!Y262+4*PI())/3)</f>
        <v>0.4790735802263244</v>
      </c>
      <c r="AL262" s="11">
        <f>'OddsRatio_working_3-way'!Z262+'OddsRatio_working_3-way'!AF262</f>
        <v>1.060230955714927</v>
      </c>
      <c r="AM262" s="11">
        <f>'OddsRatio_working_3-way'!AA262+'OddsRatio_working_3-way'!AG262</f>
        <v>-0.59932860731690962</v>
      </c>
      <c r="AN262" s="11">
        <f>'OddsRatio_working_3-way'!AB262+'OddsRatio_working_3-way'!AH262</f>
        <v>-0.46090234839801675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1.060230955714927</v>
      </c>
      <c r="AS262" s="11">
        <f>IF(('OddsRatio_working_3-way'!X262=0),IF(Q262&gt;0,-Q262^(1/3),(-Q262)^(1/3)),'OddsRatio_working_3-way'!AM262-'OddsRatio_working_3-way'!R262/3)</f>
        <v>-0.59932860731690962</v>
      </c>
      <c r="AT262" s="11">
        <f>IF(('OddsRatio_working_3-way'!X262=0),IF(Q262&gt;0,-Q262^(1/3),(-Q262)^(1/3)),'OddsRatio_working_3-way'!AN262-'OddsRatio_working_3-way'!R262/3)</f>
        <v>-0.46090234839801675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3.32</v>
      </c>
      <c r="B263" s="4">
        <f>IF('True_Odds_Calculator_3-way'!B264="","",'True_Odds_Calculator_3-way'!B264)</f>
        <v>3.35</v>
      </c>
      <c r="C263" s="4">
        <f>IF('True_Odds_Calculator_3-way'!C264="","",'True_Odds_Calculator_3-way'!C264)</f>
        <v>2.2799999999999998</v>
      </c>
      <c r="D263" s="9">
        <f t="shared" si="65"/>
        <v>0.2891346992863526</v>
      </c>
      <c r="E263" s="9">
        <f t="shared" si="66"/>
        <v>0.28650111692466151</v>
      </c>
      <c r="F263" s="9">
        <f t="shared" si="67"/>
        <v>0.42436418378898599</v>
      </c>
      <c r="G263" s="9">
        <f t="shared" si="68"/>
        <v>1.0597394846085186</v>
      </c>
      <c r="H263" s="9">
        <f t="shared" si="69"/>
        <v>3.4585956042917636</v>
      </c>
      <c r="I263" s="9">
        <f t="shared" si="70"/>
        <v>3.4903877888300188</v>
      </c>
      <c r="J263" s="9">
        <f t="shared" si="71"/>
        <v>2.356466540298904</v>
      </c>
      <c r="K263" s="11">
        <f t="shared" si="72"/>
        <v>0.30120481927710846</v>
      </c>
      <c r="L263" s="11">
        <f t="shared" si="73"/>
        <v>0.29850746268656714</v>
      </c>
      <c r="M263" s="11">
        <f t="shared" si="74"/>
        <v>0.43859649122807021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-0.27519977790186678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0.23463847534679166</v>
      </c>
      <c r="Q263" s="11">
        <f>2*'OddsRatio_working_3-way'!K263*'OddsRatio_working_3-way'!L263*'OddsRatio_working_3-way'!M263</f>
        <v>7.8870075746820742E-2</v>
      </c>
      <c r="R263" s="11">
        <f t="shared" si="75"/>
        <v>0</v>
      </c>
      <c r="S263" s="11">
        <f t="shared" si="76"/>
        <v>-0.85261142699926584</v>
      </c>
      <c r="T263" s="11">
        <f t="shared" si="77"/>
        <v>-0.28659207630227429</v>
      </c>
      <c r="U263" s="11">
        <f>'OddsRatio_working_3-way'!S263-'OddsRatio_working_3-way'!R263^2/3</f>
        <v>-0.85261142699926584</v>
      </c>
      <c r="V263" s="11">
        <f>'OddsRatio_working_3-way'!S263*'OddsRatio_working_3-way'!R263/3-2*'OddsRatio_working_3-way'!R263^3/27-'OddsRatio_working_3-way'!T263</f>
        <v>0.28659207630227429</v>
      </c>
      <c r="W263" s="11">
        <f>'OddsRatio_working_3-way'!V263^2+4*'OddsRatio_working_3-way'!U263^3/27</f>
        <v>-9.6876004206992578E-3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0.15151123606844136</v>
      </c>
      <c r="Y263" s="11">
        <f>IF('OddsRatio_working_3-way'!W263&gt;=0,IF('OddsRatio_working_3-way'!V263+SQRT('OddsRatio_working_3-way'!W263)&gt;0,0,PI()),ACOS('OddsRatio_working_3-way'!V263/(2*'OddsRatio_working_3-way'!X263)))</f>
        <v>0.33081389704613473</v>
      </c>
      <c r="Z263" s="11">
        <f>'OddsRatio_working_3-way'!X263^(1/3)*COS('OddsRatio_working_3-way'!Y263/3)</f>
        <v>0.52986974230425932</v>
      </c>
      <c r="AA263" s="11">
        <f>'OddsRatio_working_3-way'!X263^(1/3)*COS(('OddsRatio_working_3-way'!Y263+2*PI())/3)</f>
        <v>-0.31574234001872276</v>
      </c>
      <c r="AB263" s="11">
        <f>'OddsRatio_working_3-way'!X263^(1/3)*COS(('OddsRatio_working_3-way'!Y263+4*PI())/3)</f>
        <v>-0.21412740228553645</v>
      </c>
      <c r="AC263" s="11">
        <f>'OddsRatio_working_3-way'!X263^(1/3)*SIN('OddsRatio_working_3-way'!Y263/3)</f>
        <v>5.8667411653942229E-2</v>
      </c>
      <c r="AD263" s="11">
        <f>'OddsRatio_working_3-way'!X263^(1/3)*SIN(('OddsRatio_working_3-way'!Y263+2*PI())/3)</f>
        <v>0.42954695170523161</v>
      </c>
      <c r="AE263" s="11">
        <f>'OddsRatio_working_3-way'!X263^(1/3)*SIN(('OddsRatio_working_3-way'!Y263+4*PI())/3)</f>
        <v>-0.48821436335917373</v>
      </c>
      <c r="AF263" s="11">
        <f>-'OddsRatio_working_3-way'!U263/(3*'OddsRatio_working_3-way'!X263^(1/3))*COS(('OddsRatio_working_3-way'!Y263)/3)</f>
        <v>0.52986974230425932</v>
      </c>
      <c r="AG263" s="11">
        <f>-'OddsRatio_working_3-way'!U263/(3*'OddsRatio_working_3-way'!X263^(1/3))*COS(('OddsRatio_working_3-way'!Y263+2*PI())/3)</f>
        <v>-0.31574234001872276</v>
      </c>
      <c r="AH263" s="11">
        <f>-'OddsRatio_working_3-way'!U263/(3*'OddsRatio_working_3-way'!X263^(1/3))*COS(('OddsRatio_working_3-way'!Y263+4*PI())/3)</f>
        <v>-0.21412740228553645</v>
      </c>
      <c r="AI263" s="11">
        <f>'OddsRatio_working_3-way'!U263/(3*'OddsRatio_working_3-way'!X263^(1/3))*SIN(('OddsRatio_working_3-way'!Y263)/3)</f>
        <v>-5.8667411653942229E-2</v>
      </c>
      <c r="AJ263" s="11">
        <f>'OddsRatio_working_3-way'!U263/(3*'OddsRatio_working_3-way'!X263^(1/3))*SIN(('OddsRatio_working_3-way'!Y263+2*PI())/3)</f>
        <v>-0.42954695170523161</v>
      </c>
      <c r="AK263" s="11">
        <f>'OddsRatio_working_3-way'!U263/(3*'OddsRatio_working_3-way'!X263^(1/3))*SIN(('OddsRatio_working_3-way'!Y263+4*PI())/3)</f>
        <v>0.48821436335917373</v>
      </c>
      <c r="AL263" s="11">
        <f>'OddsRatio_working_3-way'!Z263+'OddsRatio_working_3-way'!AF263</f>
        <v>1.0597394846085186</v>
      </c>
      <c r="AM263" s="11">
        <f>'OddsRatio_working_3-way'!AA263+'OddsRatio_working_3-way'!AG263</f>
        <v>-0.63148468003744551</v>
      </c>
      <c r="AN263" s="11">
        <f>'OddsRatio_working_3-way'!AB263+'OddsRatio_working_3-way'!AH263</f>
        <v>-0.4282548045710729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1.0597394846085186</v>
      </c>
      <c r="AS263" s="11">
        <f>IF(('OddsRatio_working_3-way'!X263=0),IF(Q263&gt;0,-Q263^(1/3),(-Q263)^(1/3)),'OddsRatio_working_3-way'!AM263-'OddsRatio_working_3-way'!R263/3)</f>
        <v>-0.63148468003744551</v>
      </c>
      <c r="AT263" s="11">
        <f>IF(('OddsRatio_working_3-way'!X263=0),IF(Q263&gt;0,-Q263^(1/3),(-Q263)^(1/3)),'OddsRatio_working_3-way'!AN263-'OddsRatio_working_3-way'!R263/3)</f>
        <v>-0.4282548045710729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1.88</v>
      </c>
      <c r="B264" s="4">
        <f>IF('True_Odds_Calculator_3-way'!B265="","",'True_Odds_Calculator_3-way'!B265)</f>
        <v>3.52</v>
      </c>
      <c r="C264" s="4">
        <f>IF('True_Odds_Calculator_3-way'!C265="","",'True_Odds_Calculator_3-way'!C265)</f>
        <v>4.42</v>
      </c>
      <c r="D264" s="9">
        <f t="shared" si="65"/>
        <v>0.51496102628951534</v>
      </c>
      <c r="E264" s="9">
        <f t="shared" si="66"/>
        <v>0.27047177714053094</v>
      </c>
      <c r="F264" s="9">
        <f t="shared" si="67"/>
        <v>0.21456719656995357</v>
      </c>
      <c r="G264" s="9">
        <f t="shared" si="68"/>
        <v>1.070334692928498</v>
      </c>
      <c r="H264" s="9">
        <f t="shared" si="69"/>
        <v>1.9418945297770782</v>
      </c>
      <c r="I264" s="9">
        <f t="shared" si="70"/>
        <v>3.6972434261798148</v>
      </c>
      <c r="J264" s="9">
        <f t="shared" si="71"/>
        <v>4.6605446498154635</v>
      </c>
      <c r="K264" s="11">
        <f t="shared" si="72"/>
        <v>0.53191489361702127</v>
      </c>
      <c r="L264" s="11">
        <f t="shared" si="73"/>
        <v>0.28409090909090912</v>
      </c>
      <c r="M264" s="11">
        <f t="shared" si="74"/>
        <v>0.22624434389140272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-0.25929045922788085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0.23316405121786848</v>
      </c>
      <c r="Q264" s="11">
        <f>2*'OddsRatio_working_3-way'!K264*'OddsRatio_working_3-way'!L264*'OddsRatio_working_3-way'!M264</f>
        <v>6.8376554609345594E-2</v>
      </c>
      <c r="R264" s="11">
        <f t="shared" si="75"/>
        <v>0</v>
      </c>
      <c r="S264" s="11">
        <f t="shared" si="76"/>
        <v>-0.89923883783532954</v>
      </c>
      <c r="T264" s="11">
        <f t="shared" si="77"/>
        <v>-0.26370640405728141</v>
      </c>
      <c r="U264" s="11">
        <f>'OddsRatio_working_3-way'!S264-'OddsRatio_working_3-way'!R264^2/3</f>
        <v>-0.89923883783532954</v>
      </c>
      <c r="V264" s="11">
        <f>'OddsRatio_working_3-way'!S264*'OddsRatio_working_3-way'!R264/3-2*'OddsRatio_working_3-way'!R264^3/27-'OddsRatio_working_3-way'!T264</f>
        <v>0.26370640405728141</v>
      </c>
      <c r="W264" s="11">
        <f>'OddsRatio_working_3-way'!V264^2+4*'OddsRatio_working_3-way'!U264^3/27</f>
        <v>-3.8185145761700567E-2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0.1641083584880145</v>
      </c>
      <c r="Y264" s="11">
        <f>IF('OddsRatio_working_3-way'!W264&gt;=0,IF('OddsRatio_working_3-way'!V264+SQRT('OddsRatio_working_3-way'!W264)&gt;0,0,PI()),ACOS('OddsRatio_working_3-way'!V264/(2*'OddsRatio_working_3-way'!X264)))</f>
        <v>0.63772537006831542</v>
      </c>
      <c r="Z264" s="11">
        <f>'OddsRatio_working_3-way'!X264^(1/3)*COS('OddsRatio_working_3-way'!Y264/3)</f>
        <v>0.53516734646424913</v>
      </c>
      <c r="AA264" s="11">
        <f>'OddsRatio_working_3-way'!X264^(1/3)*COS(('OddsRatio_working_3-way'!Y264+2*PI())/3)</f>
        <v>-0.3676168823061276</v>
      </c>
      <c r="AB264" s="11">
        <f>'OddsRatio_working_3-way'!X264^(1/3)*COS(('OddsRatio_working_3-way'!Y264+4*PI())/3)</f>
        <v>-0.16755046415812166</v>
      </c>
      <c r="AC264" s="11">
        <f>'OddsRatio_working_3-way'!X264^(1/3)*SIN('OddsRatio_working_3-way'!Y264/3)</f>
        <v>0.11550840037355568</v>
      </c>
      <c r="AD264" s="11">
        <f>'OddsRatio_working_3-way'!X264^(1/3)*SIN(('OddsRatio_working_3-way'!Y264+2*PI())/3)</f>
        <v>0.40571431712717015</v>
      </c>
      <c r="AE264" s="11">
        <f>'OddsRatio_working_3-way'!X264^(1/3)*SIN(('OddsRatio_working_3-way'!Y264+4*PI())/3)</f>
        <v>-0.52122271750072569</v>
      </c>
      <c r="AF264" s="11">
        <f>-'OddsRatio_working_3-way'!U264/(3*'OddsRatio_working_3-way'!X264^(1/3))*COS(('OddsRatio_working_3-way'!Y264)/3)</f>
        <v>0.53516734646424902</v>
      </c>
      <c r="AG264" s="11">
        <f>-'OddsRatio_working_3-way'!U264/(3*'OddsRatio_working_3-way'!X264^(1/3))*COS(('OddsRatio_working_3-way'!Y264+2*PI())/3)</f>
        <v>-0.36761688230612755</v>
      </c>
      <c r="AH264" s="11">
        <f>-'OddsRatio_working_3-way'!U264/(3*'OddsRatio_working_3-way'!X264^(1/3))*COS(('OddsRatio_working_3-way'!Y264+4*PI())/3)</f>
        <v>-0.16755046415812164</v>
      </c>
      <c r="AI264" s="11">
        <f>'OddsRatio_working_3-way'!U264/(3*'OddsRatio_working_3-way'!X264^(1/3))*SIN(('OddsRatio_working_3-way'!Y264)/3)</f>
        <v>-0.11550840037355567</v>
      </c>
      <c r="AJ264" s="11">
        <f>'OddsRatio_working_3-way'!U264/(3*'OddsRatio_working_3-way'!X264^(1/3))*SIN(('OddsRatio_working_3-way'!Y264+2*PI())/3)</f>
        <v>-0.4057143171271701</v>
      </c>
      <c r="AK264" s="11">
        <f>'OddsRatio_working_3-way'!U264/(3*'OddsRatio_working_3-way'!X264^(1/3))*SIN(('OddsRatio_working_3-way'!Y264+4*PI())/3)</f>
        <v>0.52122271750072557</v>
      </c>
      <c r="AL264" s="11">
        <f>'OddsRatio_working_3-way'!Z264+'OddsRatio_working_3-way'!AF264</f>
        <v>1.070334692928498</v>
      </c>
      <c r="AM264" s="11">
        <f>'OddsRatio_working_3-way'!AA264+'OddsRatio_working_3-way'!AG264</f>
        <v>-0.73523376461225509</v>
      </c>
      <c r="AN264" s="11">
        <f>'OddsRatio_working_3-way'!AB264+'OddsRatio_working_3-way'!AH264</f>
        <v>-0.33510092831624327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1.070334692928498</v>
      </c>
      <c r="AS264" s="11">
        <f>IF(('OddsRatio_working_3-way'!X264=0),IF(Q264&gt;0,-Q264^(1/3),(-Q264)^(1/3)),'OddsRatio_working_3-way'!AM264-'OddsRatio_working_3-way'!R264/3)</f>
        <v>-0.73523376461225509</v>
      </c>
      <c r="AT264" s="11">
        <f>IF(('OddsRatio_working_3-way'!X264=0),IF(Q264&gt;0,-Q264^(1/3),(-Q264)^(1/3)),'OddsRatio_working_3-way'!AN264-'OddsRatio_working_3-way'!R264/3)</f>
        <v>-0.33510092831624327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4.34</v>
      </c>
      <c r="B265" s="4">
        <f>IF('True_Odds_Calculator_3-way'!B266="","",'True_Odds_Calculator_3-way'!B266)</f>
        <v>3.92</v>
      </c>
      <c r="C265" s="4">
        <f>IF('True_Odds_Calculator_3-way'!C266="","",'True_Odds_Calculator_3-way'!C266)</f>
        <v>1.8</v>
      </c>
      <c r="D265" s="9">
        <f t="shared" si="65"/>
        <v>0.21866797486948253</v>
      </c>
      <c r="E265" s="9">
        <f t="shared" si="66"/>
        <v>0.24249326087286099</v>
      </c>
      <c r="F265" s="9">
        <f t="shared" si="67"/>
        <v>0.53883876425765642</v>
      </c>
      <c r="G265" s="9">
        <f t="shared" si="68"/>
        <v>1.0698034048684137</v>
      </c>
      <c r="H265" s="9">
        <f t="shared" si="69"/>
        <v>4.5731433722605015</v>
      </c>
      <c r="I265" s="9">
        <f t="shared" si="70"/>
        <v>4.1238259422157677</v>
      </c>
      <c r="J265" s="9">
        <f t="shared" si="71"/>
        <v>1.8558427238947313</v>
      </c>
      <c r="K265" s="11">
        <f t="shared" si="72"/>
        <v>0.2304147465437788</v>
      </c>
      <c r="L265" s="11">
        <f t="shared" si="73"/>
        <v>0.25510204081632654</v>
      </c>
      <c r="M265" s="11">
        <f t="shared" si="74"/>
        <v>0.55555555555555558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-0.25478332654106184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0.23054536714839544</v>
      </c>
      <c r="Q265" s="11">
        <f>2*'OddsRatio_working_3-way'!K265*'OddsRatio_working_3-way'!L265*'OddsRatio_working_3-way'!M265</f>
        <v>6.5310302308327337E-2</v>
      </c>
      <c r="R265" s="11">
        <f t="shared" si="75"/>
        <v>0</v>
      </c>
      <c r="S265" s="11">
        <f t="shared" si="76"/>
        <v>-0.90486834550077933</v>
      </c>
      <c r="T265" s="11">
        <f t="shared" si="77"/>
        <v>-0.25633664178492338</v>
      </c>
      <c r="U265" s="11">
        <f>'OddsRatio_working_3-way'!S265-'OddsRatio_working_3-way'!R265^2/3</f>
        <v>-0.90486834550077933</v>
      </c>
      <c r="V265" s="11">
        <f>'OddsRatio_working_3-way'!S265*'OddsRatio_working_3-way'!R265/3-2*'OddsRatio_working_3-way'!R265^3/27-'OddsRatio_working_3-way'!T265</f>
        <v>0.25633664178492338</v>
      </c>
      <c r="W265" s="11">
        <f>'OddsRatio_working_3-way'!V265^2+4*'OddsRatio_working_3-way'!U265^3/27</f>
        <v>-4.4053627867744666E-2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0.16565181993364636</v>
      </c>
      <c r="Y265" s="11">
        <f>IF('OddsRatio_working_3-way'!W265&gt;=0,IF('OddsRatio_working_3-way'!V265+SQRT('OddsRatio_working_3-way'!W265)&gt;0,0,PI()),ACOS('OddsRatio_working_3-way'!V265/(2*'OddsRatio_working_3-way'!X265)))</f>
        <v>0.68610230866234734</v>
      </c>
      <c r="Z265" s="11">
        <f>'OddsRatio_working_3-way'!X265^(1/3)*COS('OddsRatio_working_3-way'!Y265/3)</f>
        <v>0.53490170243420687</v>
      </c>
      <c r="AA265" s="11">
        <f>'OddsRatio_working_3-way'!X265^(1/3)*COS(('OddsRatio_working_3-way'!Y265+2*PI())/3)</f>
        <v>-0.37528040618667213</v>
      </c>
      <c r="AB265" s="11">
        <f>'OddsRatio_working_3-way'!X265^(1/3)*COS(('OddsRatio_working_3-way'!Y265+4*PI())/3)</f>
        <v>-0.15962129624753477</v>
      </c>
      <c r="AC265" s="11">
        <f>'OddsRatio_working_3-way'!X265^(1/3)*SIN('OddsRatio_working_3-way'!Y265/3)</f>
        <v>0.12451084517655603</v>
      </c>
      <c r="AD265" s="11">
        <f>'OddsRatio_working_3-way'!X265^(1/3)*SIN(('OddsRatio_working_3-way'!Y265+2*PI())/3)</f>
        <v>0.4009830402472897</v>
      </c>
      <c r="AE265" s="11">
        <f>'OddsRatio_working_3-way'!X265^(1/3)*SIN(('OddsRatio_working_3-way'!Y265+4*PI())/3)</f>
        <v>-0.52549388542384579</v>
      </c>
      <c r="AF265" s="11">
        <f>-'OddsRatio_working_3-way'!U265/(3*'OddsRatio_working_3-way'!X265^(1/3))*COS(('OddsRatio_working_3-way'!Y265)/3)</f>
        <v>0.53490170243420676</v>
      </c>
      <c r="AG265" s="11">
        <f>-'OddsRatio_working_3-way'!U265/(3*'OddsRatio_working_3-way'!X265^(1/3))*COS(('OddsRatio_working_3-way'!Y265+2*PI())/3)</f>
        <v>-0.37528040618667202</v>
      </c>
      <c r="AH265" s="11">
        <f>-'OddsRatio_working_3-way'!U265/(3*'OddsRatio_working_3-way'!X265^(1/3))*COS(('OddsRatio_working_3-way'!Y265+4*PI())/3)</f>
        <v>-0.15962129624753474</v>
      </c>
      <c r="AI265" s="11">
        <f>'OddsRatio_working_3-way'!U265/(3*'OddsRatio_working_3-way'!X265^(1/3))*SIN(('OddsRatio_working_3-way'!Y265)/3)</f>
        <v>-0.124510845176556</v>
      </c>
      <c r="AJ265" s="11">
        <f>'OddsRatio_working_3-way'!U265/(3*'OddsRatio_working_3-way'!X265^(1/3))*SIN(('OddsRatio_working_3-way'!Y265+2*PI())/3)</f>
        <v>-0.40098304024728965</v>
      </c>
      <c r="AK265" s="11">
        <f>'OddsRatio_working_3-way'!U265/(3*'OddsRatio_working_3-way'!X265^(1/3))*SIN(('OddsRatio_working_3-way'!Y265+4*PI())/3)</f>
        <v>0.52549388542384567</v>
      </c>
      <c r="AL265" s="11">
        <f>'OddsRatio_working_3-way'!Z265+'OddsRatio_working_3-way'!AF265</f>
        <v>1.0698034048684137</v>
      </c>
      <c r="AM265" s="11">
        <f>'OddsRatio_working_3-way'!AA265+'OddsRatio_working_3-way'!AG265</f>
        <v>-0.75056081237334416</v>
      </c>
      <c r="AN265" s="11">
        <f>'OddsRatio_working_3-way'!AB265+'OddsRatio_working_3-way'!AH265</f>
        <v>-0.31924259249506948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1.0698034048684137</v>
      </c>
      <c r="AS265" s="11">
        <f>IF(('OddsRatio_working_3-way'!X265=0),IF(Q265&gt;0,-Q265^(1/3),(-Q265)^(1/3)),'OddsRatio_working_3-way'!AM265-'OddsRatio_working_3-way'!R265/3)</f>
        <v>-0.75056081237334416</v>
      </c>
      <c r="AT265" s="11">
        <f>IF(('OddsRatio_working_3-way'!X265=0),IF(Q265&gt;0,-Q265^(1/3),(-Q265)^(1/3)),'OddsRatio_working_3-way'!AN265-'OddsRatio_working_3-way'!R265/3)</f>
        <v>-0.31924259249506948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2.27</v>
      </c>
      <c r="B266" s="4">
        <f>IF('True_Odds_Calculator_3-way'!B267="","",'True_Odds_Calculator_3-way'!B267)</f>
        <v>3.2</v>
      </c>
      <c r="C266" s="4">
        <f>IF('True_Odds_Calculator_3-way'!C267="","",'True_Odds_Calculator_3-way'!C267)</f>
        <v>3.49</v>
      </c>
      <c r="D266" s="9">
        <f t="shared" si="65"/>
        <v>0.42580526044524331</v>
      </c>
      <c r="E266" s="9">
        <f t="shared" si="66"/>
        <v>0.29976294273408566</v>
      </c>
      <c r="F266" s="9">
        <f t="shared" si="67"/>
        <v>0.27443179682067104</v>
      </c>
      <c r="G266" s="9">
        <f t="shared" si="68"/>
        <v>1.0618042663360678</v>
      </c>
      <c r="H266" s="9">
        <f t="shared" si="69"/>
        <v>2.3484914182468057</v>
      </c>
      <c r="I266" s="9">
        <f t="shared" si="70"/>
        <v>3.3359693859393489</v>
      </c>
      <c r="J266" s="9">
        <f t="shared" si="71"/>
        <v>3.643892623176809</v>
      </c>
      <c r="K266" s="11">
        <f t="shared" si="72"/>
        <v>0.44052863436123346</v>
      </c>
      <c r="L266" s="11">
        <f t="shared" si="73"/>
        <v>0.3125</v>
      </c>
      <c r="M266" s="11">
        <f t="shared" si="74"/>
        <v>0.28653295128939826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-0.27442551405526172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0.23509586862401066</v>
      </c>
      <c r="Q266" s="11">
        <f>2*'OddsRatio_working_3-way'!K266*'OddsRatio_working_3-way'!L266*'OddsRatio_working_3-way'!M266</f>
        <v>7.8891231081882771E-2</v>
      </c>
      <c r="R266" s="11">
        <f t="shared" si="75"/>
        <v>0</v>
      </c>
      <c r="S266" s="11">
        <f t="shared" si="76"/>
        <v>-0.85668371409762156</v>
      </c>
      <c r="T266" s="11">
        <f t="shared" si="77"/>
        <v>-0.28747775640859785</v>
      </c>
      <c r="U266" s="11">
        <f>'OddsRatio_working_3-way'!S266-'OddsRatio_working_3-way'!R266^2/3</f>
        <v>-0.85668371409762156</v>
      </c>
      <c r="V266" s="11">
        <f>'OddsRatio_working_3-way'!S266*'OddsRatio_working_3-way'!R266/3-2*'OddsRatio_working_3-way'!R266^3/27-'OddsRatio_working_3-way'!T266</f>
        <v>0.28747775640859785</v>
      </c>
      <c r="W266" s="11">
        <f>'OddsRatio_working_3-way'!V266^2+4*'OddsRatio_working_3-way'!U266^3/27</f>
        <v>-1.050115624713116E-2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0.15259801495829842</v>
      </c>
      <c r="Y266" s="11">
        <f>IF('OddsRatio_working_3-way'!W266&gt;=0,IF('OddsRatio_working_3-way'!V266+SQRT('OddsRatio_working_3-way'!W266)&gt;0,0,PI()),ACOS('OddsRatio_working_3-way'!V266/(2*'OddsRatio_working_3-way'!X266)))</f>
        <v>0.34242075524813576</v>
      </c>
      <c r="Z266" s="11">
        <f>'OddsRatio_working_3-way'!X266^(1/3)*COS('OddsRatio_working_3-way'!Y266/3)</f>
        <v>0.53090213316803381</v>
      </c>
      <c r="AA266" s="11">
        <f>'OddsRatio_working_3-way'!X266^(1/3)*COS(('OddsRatio_working_3-way'!Y266+2*PI())/3)</f>
        <v>-0.31815896231728286</v>
      </c>
      <c r="AB266" s="11">
        <f>'OddsRatio_working_3-way'!X266^(1/3)*COS(('OddsRatio_working_3-way'!Y266+4*PI())/3)</f>
        <v>-0.21274317085075106</v>
      </c>
      <c r="AC266" s="11">
        <f>'OddsRatio_working_3-way'!X266^(1/3)*SIN('OddsRatio_working_3-way'!Y266/3)</f>
        <v>6.0861835580039769E-2</v>
      </c>
      <c r="AD266" s="11">
        <f>'OddsRatio_working_3-way'!X266^(1/3)*SIN(('OddsRatio_working_3-way'!Y266+2*PI())/3)</f>
        <v>0.42934381645684644</v>
      </c>
      <c r="AE266" s="11">
        <f>'OddsRatio_working_3-way'!X266^(1/3)*SIN(('OddsRatio_working_3-way'!Y266+4*PI())/3)</f>
        <v>-0.49020565203688604</v>
      </c>
      <c r="AF266" s="11">
        <f>-'OddsRatio_working_3-way'!U266/(3*'OddsRatio_working_3-way'!X266^(1/3))*COS(('OddsRatio_working_3-way'!Y266)/3)</f>
        <v>0.53090213316803392</v>
      </c>
      <c r="AG266" s="11">
        <f>-'OddsRatio_working_3-way'!U266/(3*'OddsRatio_working_3-way'!X266^(1/3))*COS(('OddsRatio_working_3-way'!Y266+2*PI())/3)</f>
        <v>-0.31815896231728291</v>
      </c>
      <c r="AH266" s="11">
        <f>-'OddsRatio_working_3-way'!U266/(3*'OddsRatio_working_3-way'!X266^(1/3))*COS(('OddsRatio_working_3-way'!Y266+4*PI())/3)</f>
        <v>-0.21274317085075109</v>
      </c>
      <c r="AI266" s="11">
        <f>'OddsRatio_working_3-way'!U266/(3*'OddsRatio_working_3-way'!X266^(1/3))*SIN(('OddsRatio_working_3-way'!Y266)/3)</f>
        <v>-6.0861835580039783E-2</v>
      </c>
      <c r="AJ266" s="11">
        <f>'OddsRatio_working_3-way'!U266/(3*'OddsRatio_working_3-way'!X266^(1/3))*SIN(('OddsRatio_working_3-way'!Y266+2*PI())/3)</f>
        <v>-0.42934381645684655</v>
      </c>
      <c r="AK266" s="11">
        <f>'OddsRatio_working_3-way'!U266/(3*'OddsRatio_working_3-way'!X266^(1/3))*SIN(('OddsRatio_working_3-way'!Y266+4*PI())/3)</f>
        <v>0.49020565203688615</v>
      </c>
      <c r="AL266" s="11">
        <f>'OddsRatio_working_3-way'!Z266+'OddsRatio_working_3-way'!AF266</f>
        <v>1.0618042663360678</v>
      </c>
      <c r="AM266" s="11">
        <f>'OddsRatio_working_3-way'!AA266+'OddsRatio_working_3-way'!AG266</f>
        <v>-0.63631792463456582</v>
      </c>
      <c r="AN266" s="11">
        <f>'OddsRatio_working_3-way'!AB266+'OddsRatio_working_3-way'!AH266</f>
        <v>-0.42548634170150212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1.0618042663360678</v>
      </c>
      <c r="AS266" s="11">
        <f>IF(('OddsRatio_working_3-way'!X266=0),IF(Q266&gt;0,-Q266^(1/3),(-Q266)^(1/3)),'OddsRatio_working_3-way'!AM266-'OddsRatio_working_3-way'!R266/3)</f>
        <v>-0.63631792463456582</v>
      </c>
      <c r="AT266" s="11">
        <f>IF(('OddsRatio_working_3-way'!X266=0),IF(Q266&gt;0,-Q266^(1/3),(-Q266)^(1/3)),'OddsRatio_working_3-way'!AN266-'OddsRatio_working_3-way'!R266/3)</f>
        <v>-0.42548634170150212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2.16</v>
      </c>
      <c r="B2" s="4">
        <f>IF('True_Odds_Calculator_2-way'!B3="","",'True_Odds_Calculator_2-way'!B3)</f>
        <v>1.75</v>
      </c>
      <c r="C2" s="4">
        <f t="shared" ref="C2:C65" si="0">IF(A2="","",((1/A2)+(1/B2))-1)</f>
        <v>3.4391534391534417E-2</v>
      </c>
      <c r="D2" s="4">
        <f>IF(A2="","",(2*A2)/(2-($C2*A2)))</f>
        <v>2.2433234421364987</v>
      </c>
      <c r="E2" s="4">
        <f>IF(B2="","",(2*B2)/(2-($C2*B2)))</f>
        <v>1.8042959427207637</v>
      </c>
      <c r="G2" s="4">
        <f t="shared" ref="G2:G65" si="1">IF(A2="","",C2+1)</f>
        <v>1.0343915343915344</v>
      </c>
    </row>
    <row r="3" spans="1:7" x14ac:dyDescent="0.2">
      <c r="A3" s="4">
        <f>IF('True_Odds_Calculator_2-way'!A4="","",'True_Odds_Calculator_2-way'!A4)</f>
        <v>2.0699999999999998</v>
      </c>
      <c r="B3" s="4">
        <f>IF('True_Odds_Calculator_2-way'!B4="","",'True_Odds_Calculator_2-way'!B4)</f>
        <v>1.83</v>
      </c>
      <c r="C3" s="4">
        <f t="shared" si="0"/>
        <v>2.9539874871307603E-2</v>
      </c>
      <c r="D3" s="4">
        <f t="shared" ref="D3:D66" si="2">IF(A3="","",(2*A3)/(2-($C3*A3)))</f>
        <v>2.1352836729517204</v>
      </c>
      <c r="E3" s="4">
        <f t="shared" ref="E3:E66" si="3">IF(B3="","",(2*B3)/(2-($C3*B3)))</f>
        <v>1.8808371192373576</v>
      </c>
      <c r="G3" s="4">
        <f t="shared" si="1"/>
        <v>1.0295398748713076</v>
      </c>
    </row>
    <row r="4" spans="1:7" x14ac:dyDescent="0.2">
      <c r="A4" s="4">
        <f>IF('True_Odds_Calculator_2-way'!A5="","",'True_Odds_Calculator_2-way'!A5)</f>
        <v>1.94</v>
      </c>
      <c r="B4" s="4">
        <f>IF('True_Odds_Calculator_2-way'!B5="","",'True_Odds_Calculator_2-way'!B5)</f>
        <v>1.93</v>
      </c>
      <c r="C4" s="4">
        <f t="shared" si="0"/>
        <v>3.3598632551679941E-2</v>
      </c>
      <c r="D4" s="4">
        <f t="shared" si="2"/>
        <v>2.0053558995233249</v>
      </c>
      <c r="E4" s="4">
        <f t="shared" si="3"/>
        <v>1.9946726333173512</v>
      </c>
      <c r="G4" s="4">
        <f t="shared" si="1"/>
        <v>1.0335986325516799</v>
      </c>
    </row>
    <row r="5" spans="1:7" x14ac:dyDescent="0.2">
      <c r="A5" s="4">
        <f>IF('True_Odds_Calculator_2-way'!A6="","",'True_Odds_Calculator_2-way'!A6)</f>
        <v>1.82</v>
      </c>
      <c r="B5" s="4">
        <f>IF('True_Odds_Calculator_2-way'!B6="","",'True_Odds_Calculator_2-way'!B6)</f>
        <v>2.04</v>
      </c>
      <c r="C5" s="4">
        <f t="shared" si="0"/>
        <v>3.9646627881921859E-2</v>
      </c>
      <c r="D5" s="4">
        <f t="shared" si="2"/>
        <v>1.8881204231082178</v>
      </c>
      <c r="E5" s="4">
        <f t="shared" si="3"/>
        <v>2.1259734310581764</v>
      </c>
      <c r="G5" s="4">
        <f t="shared" si="1"/>
        <v>1.0396466278819219</v>
      </c>
    </row>
    <row r="6" spans="1:7" x14ac:dyDescent="0.2">
      <c r="A6" s="4">
        <f>IF('True_Odds_Calculator_2-way'!A7="","",'True_Odds_Calculator_2-way'!A7)</f>
        <v>2.33</v>
      </c>
      <c r="B6" s="4">
        <f>IF('True_Odds_Calculator_2-way'!B7="","",'True_Odds_Calculator_2-way'!B7)</f>
        <v>1.67</v>
      </c>
      <c r="C6" s="4">
        <f t="shared" si="0"/>
        <v>2.7986944565804084E-2</v>
      </c>
      <c r="D6" s="4">
        <f t="shared" si="2"/>
        <v>2.4085296029216061</v>
      </c>
      <c r="E6" s="4">
        <f t="shared" si="3"/>
        <v>1.7099602293950913</v>
      </c>
      <c r="G6" s="4">
        <f t="shared" si="1"/>
        <v>1.0279869445658041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2.11</v>
      </c>
      <c r="C7" s="4">
        <f t="shared" si="0"/>
        <v>2.9489204844655115E-2</v>
      </c>
      <c r="D7" s="4">
        <f t="shared" si="2"/>
        <v>1.8490749756572542</v>
      </c>
      <c r="E7" s="4">
        <f t="shared" si="3"/>
        <v>2.1777522935779814</v>
      </c>
      <c r="G7" s="4">
        <f t="shared" si="1"/>
        <v>1.0294892048446551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1.94</v>
      </c>
      <c r="B9" s="4">
        <f>IF('True_Odds_Calculator_2-way'!B10="","",'True_Odds_Calculator_2-way'!B10)</f>
        <v>1.96</v>
      </c>
      <c r="C9" s="4">
        <f t="shared" si="0"/>
        <v>2.5667999158426325E-2</v>
      </c>
      <c r="D9" s="4">
        <f t="shared" si="2"/>
        <v>1.9895353704478862</v>
      </c>
      <c r="E9" s="4">
        <f t="shared" si="3"/>
        <v>2.0105752961082914</v>
      </c>
      <c r="G9" s="4">
        <f t="shared" si="1"/>
        <v>1.0256679991584263</v>
      </c>
    </row>
    <row r="10" spans="1:7" x14ac:dyDescent="0.2">
      <c r="A10" s="4">
        <f>IF('True_Odds_Calculator_2-way'!A11="","",'True_Odds_Calculator_2-way'!A11)</f>
        <v>2.15</v>
      </c>
      <c r="B10" s="4">
        <f>IF('True_Odds_Calculator_2-way'!B11="","",'True_Odds_Calculator_2-way'!B11)</f>
        <v>1.77</v>
      </c>
      <c r="C10" s="4">
        <f t="shared" si="0"/>
        <v>3.0088030482196881E-2</v>
      </c>
      <c r="D10" s="4">
        <f t="shared" si="2"/>
        <v>2.2218654211064077</v>
      </c>
      <c r="E10" s="4">
        <f t="shared" si="3"/>
        <v>1.8184207382630511</v>
      </c>
      <c r="G10" s="4">
        <f t="shared" si="1"/>
        <v>1.0300880304821969</v>
      </c>
    </row>
    <row r="11" spans="1:7" x14ac:dyDescent="0.2">
      <c r="A11" s="4">
        <f>IF('True_Odds_Calculator_2-way'!A12="","",'True_Odds_Calculator_2-way'!A12)</f>
        <v>2.29</v>
      </c>
      <c r="B11" s="4">
        <f>IF('True_Odds_Calculator_2-way'!B12="","",'True_Odds_Calculator_2-way'!B12)</f>
        <v>1.68</v>
      </c>
      <c r="C11" s="4">
        <f t="shared" si="0"/>
        <v>3.1919317945518833E-2</v>
      </c>
      <c r="D11" s="4">
        <f t="shared" si="2"/>
        <v>2.3768688990485605</v>
      </c>
      <c r="E11" s="4">
        <f t="shared" si="3"/>
        <v>1.7262855604415328</v>
      </c>
      <c r="G11" s="4">
        <f t="shared" si="1"/>
        <v>1.0319193179455188</v>
      </c>
    </row>
    <row r="12" spans="1:7" x14ac:dyDescent="0.2">
      <c r="A12" s="4">
        <f>IF('True_Odds_Calculator_2-way'!A13="","",'True_Odds_Calculator_2-way'!A13)</f>
        <v>1.55</v>
      </c>
      <c r="B12" s="4">
        <f>IF('True_Odds_Calculator_2-way'!B13="","",'True_Odds_Calculator_2-way'!B13)</f>
        <v>2.5499999999999998</v>
      </c>
      <c r="C12" s="4">
        <f t="shared" si="0"/>
        <v>3.7318153067678717E-2</v>
      </c>
      <c r="D12" s="4">
        <f t="shared" si="2"/>
        <v>1.596163553760727</v>
      </c>
      <c r="E12" s="4">
        <f t="shared" si="3"/>
        <v>2.6773920406435225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1.68</v>
      </c>
      <c r="B13" s="4">
        <f>IF('True_Odds_Calculator_2-way'!B14="","",'True_Odds_Calculator_2-way'!B14)</f>
        <v>2.2999999999999998</v>
      </c>
      <c r="C13" s="4">
        <f t="shared" si="0"/>
        <v>3.002070393374745E-2</v>
      </c>
      <c r="D13" s="4">
        <f t="shared" si="2"/>
        <v>1.7234611953612846</v>
      </c>
      <c r="E13" s="4">
        <f t="shared" si="3"/>
        <v>2.3822441430332923</v>
      </c>
      <c r="G13" s="4">
        <f t="shared" si="1"/>
        <v>1.0300207039337475</v>
      </c>
    </row>
    <row r="14" spans="1:7" x14ac:dyDescent="0.2">
      <c r="A14" s="4">
        <f>IF('True_Odds_Calculator_2-way'!A15="","",'True_Odds_Calculator_2-way'!A15)</f>
        <v>2.2000000000000002</v>
      </c>
      <c r="B14" s="4">
        <f>IF('True_Odds_Calculator_2-way'!B15="","",'True_Odds_Calculator_2-way'!B15)</f>
        <v>1.74</v>
      </c>
      <c r="C14" s="4">
        <f t="shared" si="0"/>
        <v>2.925809822361547E-2</v>
      </c>
      <c r="D14" s="4">
        <f t="shared" si="2"/>
        <v>2.2731591448931119</v>
      </c>
      <c r="E14" s="4">
        <f t="shared" si="3"/>
        <v>1.78544776119403</v>
      </c>
      <c r="G14" s="4">
        <f t="shared" si="1"/>
        <v>1.0292580982236155</v>
      </c>
    </row>
    <row r="15" spans="1:7" x14ac:dyDescent="0.2">
      <c r="A15" s="4">
        <f>IF('True_Odds_Calculator_2-way'!A16="","",'True_Odds_Calculator_2-way'!A16)</f>
        <v>1.47</v>
      </c>
      <c r="B15" s="4">
        <f>IF('True_Odds_Calculator_2-way'!B16="","",'True_Odds_Calculator_2-way'!B16)</f>
        <v>2.82</v>
      </c>
      <c r="C15" s="4">
        <f t="shared" si="0"/>
        <v>3.4882037921551534E-2</v>
      </c>
      <c r="D15" s="4">
        <f t="shared" si="2"/>
        <v>1.5086799868981329</v>
      </c>
      <c r="E15" s="4">
        <f t="shared" si="3"/>
        <v>2.9658725048293619</v>
      </c>
      <c r="G15" s="4">
        <f t="shared" si="1"/>
        <v>1.0348820379215515</v>
      </c>
    </row>
    <row r="16" spans="1:7" x14ac:dyDescent="0.2">
      <c r="A16" s="4">
        <f>IF('True_Odds_Calculator_2-way'!A17="","",'True_Odds_Calculator_2-way'!A17)</f>
        <v>2.67</v>
      </c>
      <c r="B16" s="4">
        <f>IF('True_Odds_Calculator_2-way'!B17="","",'True_Odds_Calculator_2-way'!B17)</f>
        <v>1.51</v>
      </c>
      <c r="C16" s="4">
        <f t="shared" si="0"/>
        <v>3.678349083513166E-2</v>
      </c>
      <c r="D16" s="4">
        <f t="shared" si="2"/>
        <v>2.8078838318765889</v>
      </c>
      <c r="E16" s="4">
        <f t="shared" si="3"/>
        <v>1.5531328851821176</v>
      </c>
      <c r="G16" s="4">
        <f t="shared" si="1"/>
        <v>1.0367834908351317</v>
      </c>
    </row>
    <row r="17" spans="1:7" x14ac:dyDescent="0.2">
      <c r="A17" s="4">
        <f>IF('True_Odds_Calculator_2-way'!A18="","",'True_Odds_Calculator_2-way'!A18)</f>
        <v>3.11</v>
      </c>
      <c r="B17" s="4">
        <f>IF('True_Odds_Calculator_2-way'!B18="","",'True_Odds_Calculator_2-way'!B18)</f>
        <v>1.39</v>
      </c>
      <c r="C17" s="4">
        <f t="shared" si="0"/>
        <v>4.0967868791783379E-2</v>
      </c>
      <c r="D17" s="4">
        <f t="shared" si="2"/>
        <v>3.3216028276153522</v>
      </c>
      <c r="E17" s="4">
        <f t="shared" si="3"/>
        <v>1.43073689784706</v>
      </c>
      <c r="G17" s="4">
        <f t="shared" si="1"/>
        <v>1.0409678687917834</v>
      </c>
    </row>
    <row r="18" spans="1:7" x14ac:dyDescent="0.2">
      <c r="A18" s="4">
        <f>IF('True_Odds_Calculator_2-way'!A19="","",'True_Odds_Calculator_2-way'!A19)</f>
        <v>2.15</v>
      </c>
      <c r="B18" s="4">
        <f>IF('True_Odds_Calculator_2-way'!B19="","",'True_Odds_Calculator_2-way'!B19)</f>
        <v>1.75</v>
      </c>
      <c r="C18" s="4">
        <f t="shared" si="0"/>
        <v>3.6544850498338777E-2</v>
      </c>
      <c r="D18" s="4">
        <f t="shared" si="2"/>
        <v>2.2379182156133823</v>
      </c>
      <c r="E18" s="4">
        <f t="shared" si="3"/>
        <v>1.8078078078078077</v>
      </c>
      <c r="G18" s="4">
        <f t="shared" si="1"/>
        <v>1.0365448504983388</v>
      </c>
    </row>
    <row r="19" spans="1:7" x14ac:dyDescent="0.2">
      <c r="A19" s="4">
        <f>IF('True_Odds_Calculator_2-way'!A20="","",'True_Odds_Calculator_2-way'!A20)</f>
        <v>2.13</v>
      </c>
      <c r="B19" s="4">
        <f>IF('True_Odds_Calculator_2-way'!B20="","",'True_Odds_Calculator_2-way'!B20)</f>
        <v>1.76</v>
      </c>
      <c r="C19" s="4">
        <f t="shared" si="0"/>
        <v>3.7665386256935607E-2</v>
      </c>
      <c r="D19" s="4">
        <f t="shared" si="2"/>
        <v>2.2190126672191313</v>
      </c>
      <c r="E19" s="4">
        <f t="shared" si="3"/>
        <v>1.8203360202000585</v>
      </c>
      <c r="G19" s="4">
        <f t="shared" si="1"/>
        <v>1.0376653862569356</v>
      </c>
    </row>
    <row r="20" spans="1:7" x14ac:dyDescent="0.2">
      <c r="A20" s="4">
        <f>IF('True_Odds_Calculator_2-way'!A21="","",'True_Odds_Calculator_2-way'!A21)</f>
        <v>2.46</v>
      </c>
      <c r="B20" s="4">
        <f>IF('True_Odds_Calculator_2-way'!B21="","",'True_Odds_Calculator_2-way'!B21)</f>
        <v>1.58</v>
      </c>
      <c r="C20" s="4">
        <f t="shared" si="0"/>
        <v>3.9415457445713731E-2</v>
      </c>
      <c r="D20" s="4">
        <f t="shared" si="2"/>
        <v>2.5853398962352006</v>
      </c>
      <c r="E20" s="4">
        <f t="shared" si="3"/>
        <v>1.630779558613745</v>
      </c>
      <c r="G20" s="4">
        <f t="shared" si="1"/>
        <v>1.0394154574457137</v>
      </c>
    </row>
    <row r="21" spans="1:7" x14ac:dyDescent="0.2">
      <c r="A21" s="4">
        <f>IF('True_Odds_Calculator_2-way'!A22="","",'True_Odds_Calculator_2-way'!A22)</f>
        <v>2.61</v>
      </c>
      <c r="B21" s="4">
        <f>IF('True_Odds_Calculator_2-way'!B22="","",'True_Odds_Calculator_2-way'!B22)</f>
        <v>1.53</v>
      </c>
      <c r="C21" s="4">
        <f t="shared" si="0"/>
        <v>3.6736533693937368E-2</v>
      </c>
      <c r="D21" s="4">
        <f t="shared" si="2"/>
        <v>2.7414272474513437</v>
      </c>
      <c r="E21" s="4">
        <f t="shared" si="3"/>
        <v>1.5742416178818521</v>
      </c>
      <c r="G21" s="4">
        <f t="shared" si="1"/>
        <v>1.0367365336939374</v>
      </c>
    </row>
    <row r="22" spans="1:7" x14ac:dyDescent="0.2">
      <c r="A22" s="4">
        <f>IF('True_Odds_Calculator_2-way'!A23="","",'True_Odds_Calculator_2-way'!A23)</f>
        <v>2.62</v>
      </c>
      <c r="B22" s="4">
        <f>IF('True_Odds_Calculator_2-way'!B23="","",'True_Odds_Calculator_2-way'!B23)</f>
        <v>1.52</v>
      </c>
      <c r="C22" s="4">
        <f t="shared" si="0"/>
        <v>3.9574126155082379E-2</v>
      </c>
      <c r="D22" s="4">
        <f t="shared" si="2"/>
        <v>2.7632528448515128</v>
      </c>
      <c r="E22" s="4">
        <f t="shared" si="3"/>
        <v>1.5671336376515033</v>
      </c>
      <c r="G22" s="4">
        <f t="shared" si="1"/>
        <v>1.0395741261550824</v>
      </c>
    </row>
    <row r="23" spans="1:7" x14ac:dyDescent="0.2">
      <c r="A23" s="4">
        <f>IF('True_Odds_Calculator_2-way'!A24="","",'True_Odds_Calculator_2-way'!A24)</f>
        <v>2.19</v>
      </c>
      <c r="B23" s="4">
        <f>IF('True_Odds_Calculator_2-way'!B24="","",'True_Odds_Calculator_2-way'!B24)</f>
        <v>1.71</v>
      </c>
      <c r="C23" s="4">
        <f t="shared" si="0"/>
        <v>4.1416326203636888E-2</v>
      </c>
      <c r="D23" s="4">
        <f t="shared" si="2"/>
        <v>2.2940365707984927</v>
      </c>
      <c r="E23" s="4">
        <f t="shared" si="3"/>
        <v>1.7727756869985087</v>
      </c>
      <c r="G23" s="4">
        <f t="shared" si="1"/>
        <v>1.0414163262036369</v>
      </c>
    </row>
    <row r="24" spans="1:7" x14ac:dyDescent="0.2">
      <c r="A24" s="4">
        <f>IF('True_Odds_Calculator_2-way'!A25="","",'True_Odds_Calculator_2-way'!A25)</f>
        <v>2.25</v>
      </c>
      <c r="B24" s="4">
        <f>IF('True_Odds_Calculator_2-way'!B25="","",'True_Odds_Calculator_2-way'!B25)</f>
        <v>1.68</v>
      </c>
      <c r="C24" s="4">
        <f t="shared" si="0"/>
        <v>3.9682539682539542E-2</v>
      </c>
      <c r="D24" s="4">
        <f t="shared" si="2"/>
        <v>2.3551401869158877</v>
      </c>
      <c r="E24" s="4">
        <f t="shared" si="3"/>
        <v>1.7379310344827583</v>
      </c>
      <c r="G24" s="4">
        <f t="shared" si="1"/>
        <v>1.0396825396825395</v>
      </c>
    </row>
    <row r="25" spans="1:7" x14ac:dyDescent="0.2">
      <c r="A25" s="4">
        <f>IF('True_Odds_Calculator_2-way'!A26="","",'True_Odds_Calculator_2-way'!A26)</f>
        <v>2.11</v>
      </c>
      <c r="B25" s="4">
        <f>IF('True_Odds_Calculator_2-way'!B26="","",'True_Odds_Calculator_2-way'!B26)</f>
        <v>1.77</v>
      </c>
      <c r="C25" s="4">
        <f t="shared" si="0"/>
        <v>3.8905400701529036E-2</v>
      </c>
      <c r="D25" s="4">
        <f t="shared" si="2"/>
        <v>2.2003122514507911</v>
      </c>
      <c r="E25" s="4">
        <f t="shared" si="3"/>
        <v>1.8331165484575556</v>
      </c>
      <c r="G25" s="4">
        <f t="shared" si="1"/>
        <v>1.038905400701529</v>
      </c>
    </row>
    <row r="26" spans="1:7" x14ac:dyDescent="0.2">
      <c r="A26" s="4">
        <f>IF('True_Odds_Calculator_2-way'!A27="","",'True_Odds_Calculator_2-way'!A27)</f>
        <v>2.0499999999999998</v>
      </c>
      <c r="B26" s="4">
        <f>IF('True_Odds_Calculator_2-way'!B27="","",'True_Odds_Calculator_2-way'!B27)</f>
        <v>1.86</v>
      </c>
      <c r="C26" s="4">
        <f t="shared" si="0"/>
        <v>2.5439286650930981E-2</v>
      </c>
      <c r="D26" s="4">
        <f t="shared" si="2"/>
        <v>2.1048854540436102</v>
      </c>
      <c r="E26" s="4">
        <f t="shared" si="3"/>
        <v>1.905071196602548</v>
      </c>
      <c r="G26" s="4">
        <f t="shared" si="1"/>
        <v>1.025439286650931</v>
      </c>
    </row>
    <row r="27" spans="1:7" x14ac:dyDescent="0.2">
      <c r="A27" s="4">
        <f>IF('True_Odds_Calculator_2-way'!A28="","",'True_Odds_Calculator_2-way'!A28)</f>
        <v>1.65</v>
      </c>
      <c r="B27" s="4">
        <f>IF('True_Odds_Calculator_2-way'!B28="","",'True_Odds_Calculator_2-way'!B28)</f>
        <v>2.36</v>
      </c>
      <c r="C27" s="4">
        <f t="shared" si="0"/>
        <v>2.9789419619928204E-2</v>
      </c>
      <c r="D27" s="4">
        <f t="shared" si="2"/>
        <v>1.691572545612511</v>
      </c>
      <c r="E27" s="4">
        <f t="shared" si="3"/>
        <v>2.4459798994974875</v>
      </c>
      <c r="G27" s="4">
        <f t="shared" si="1"/>
        <v>1.0297894196199282</v>
      </c>
    </row>
    <row r="28" spans="1:7" x14ac:dyDescent="0.2">
      <c r="A28" s="4">
        <f>IF('True_Odds_Calculator_2-way'!A29="","",'True_Odds_Calculator_2-way'!A29)</f>
        <v>1.75</v>
      </c>
      <c r="B28" s="4">
        <f>IF('True_Odds_Calculator_2-way'!B29="","",'True_Odds_Calculator_2-way'!B29)</f>
        <v>2.19</v>
      </c>
      <c r="C28" s="4">
        <f t="shared" si="0"/>
        <v>2.8049575994781417E-2</v>
      </c>
      <c r="D28" s="4">
        <f t="shared" si="2"/>
        <v>1.7940315974253949</v>
      </c>
      <c r="E28" s="4">
        <f t="shared" si="3"/>
        <v>2.2593957258658803</v>
      </c>
      <c r="G28" s="4">
        <f t="shared" si="1"/>
        <v>1.0280495759947814</v>
      </c>
    </row>
    <row r="29" spans="1:7" x14ac:dyDescent="0.2">
      <c r="A29" s="4">
        <f>IF('True_Odds_Calculator_2-way'!A30="","",'True_Odds_Calculator_2-way'!A30)</f>
        <v>1.55</v>
      </c>
      <c r="B29" s="4">
        <f>IF('True_Odds_Calculator_2-way'!B30="","",'True_Odds_Calculator_2-way'!B30)</f>
        <v>2.61</v>
      </c>
      <c r="C29" s="4">
        <f t="shared" si="0"/>
        <v>2.830305277468792E-2</v>
      </c>
      <c r="D29" s="4">
        <f t="shared" si="2"/>
        <v>1.58476153168152</v>
      </c>
      <c r="E29" s="4">
        <f t="shared" si="3"/>
        <v>2.7100988109194435</v>
      </c>
      <c r="G29" s="4">
        <f t="shared" si="1"/>
        <v>1.0283030527746879</v>
      </c>
    </row>
    <row r="30" spans="1:7" x14ac:dyDescent="0.2">
      <c r="A30" s="4">
        <f>IF('True_Odds_Calculator_2-way'!A31="","",'True_Odds_Calculator_2-way'!A31)</f>
        <v>1.76</v>
      </c>
      <c r="B30" s="4">
        <f>IF('True_Odds_Calculator_2-way'!B31="","",'True_Odds_Calculator_2-way'!B31)</f>
        <v>2.17</v>
      </c>
      <c r="C30" s="4">
        <f t="shared" si="0"/>
        <v>2.9011311269375728E-2</v>
      </c>
      <c r="D30" s="4">
        <f t="shared" si="2"/>
        <v>1.8061099025820484</v>
      </c>
      <c r="E30" s="4">
        <f t="shared" si="3"/>
        <v>2.2405256365129644</v>
      </c>
      <c r="G30" s="4">
        <f t="shared" si="1"/>
        <v>1.0290113112693757</v>
      </c>
    </row>
    <row r="31" spans="1:7" x14ac:dyDescent="0.2">
      <c r="A31" s="4">
        <f>IF('True_Odds_Calculator_2-way'!A32="","",'True_Odds_Calculator_2-way'!A32)</f>
        <v>1.51</v>
      </c>
      <c r="B31" s="4">
        <f>IF('True_Odds_Calculator_2-way'!B32="","",'True_Odds_Calculator_2-way'!B32)</f>
        <v>2.7</v>
      </c>
      <c r="C31" s="4">
        <f t="shared" si="0"/>
        <v>3.2622025999509585E-2</v>
      </c>
      <c r="D31" s="4">
        <f t="shared" si="2"/>
        <v>1.5481298651984055</v>
      </c>
      <c r="E31" s="4">
        <f t="shared" si="3"/>
        <v>2.8243851749220652</v>
      </c>
      <c r="G31" s="4">
        <f t="shared" si="1"/>
        <v>1.0326220259995096</v>
      </c>
    </row>
    <row r="32" spans="1:7" x14ac:dyDescent="0.2">
      <c r="A32" s="4">
        <f>IF('True_Odds_Calculator_2-way'!A33="","",'True_Odds_Calculator_2-way'!A33)</f>
        <v>1.41</v>
      </c>
      <c r="B32" s="4">
        <f>IF('True_Odds_Calculator_2-way'!B33="","",'True_Odds_Calculator_2-way'!B33)</f>
        <v>3.07</v>
      </c>
      <c r="C32" s="4">
        <f t="shared" si="0"/>
        <v>3.495275717882973E-2</v>
      </c>
      <c r="D32" s="4">
        <f t="shared" si="2"/>
        <v>1.4456225892096781</v>
      </c>
      <c r="E32" s="4">
        <f t="shared" si="3"/>
        <v>3.2440514107992655</v>
      </c>
      <c r="G32" s="4">
        <f t="shared" si="1"/>
        <v>1.0349527571788297</v>
      </c>
    </row>
    <row r="33" spans="1:7" x14ac:dyDescent="0.2">
      <c r="A33" s="4">
        <f>IF('True_Odds_Calculator_2-way'!A34="","",'True_Odds_Calculator_2-way'!A34)</f>
        <v>1.76</v>
      </c>
      <c r="B33" s="4">
        <f>IF('True_Odds_Calculator_2-way'!B34="","",'True_Odds_Calculator_2-way'!B34)</f>
        <v>2.17</v>
      </c>
      <c r="C33" s="4">
        <f t="shared" si="0"/>
        <v>2.9011311269375728E-2</v>
      </c>
      <c r="D33" s="4">
        <f t="shared" si="2"/>
        <v>1.8061099025820484</v>
      </c>
      <c r="E33" s="4">
        <f t="shared" si="3"/>
        <v>2.2405256365129644</v>
      </c>
      <c r="G33" s="4">
        <f t="shared" si="1"/>
        <v>1.0290113112693757</v>
      </c>
    </row>
    <row r="34" spans="1:7" x14ac:dyDescent="0.2">
      <c r="A34" s="4">
        <f>IF('True_Odds_Calculator_2-way'!A35="","",'True_Odds_Calculator_2-way'!A35)</f>
        <v>1.93</v>
      </c>
      <c r="B34" s="4">
        <f>IF('True_Odds_Calculator_2-way'!B35="","",'True_Odds_Calculator_2-way'!B35)</f>
        <v>1.98</v>
      </c>
      <c r="C34" s="4">
        <f t="shared" si="0"/>
        <v>2.3185220076411994E-2</v>
      </c>
      <c r="D34" s="4">
        <f t="shared" si="2"/>
        <v>1.974169551066798</v>
      </c>
      <c r="E34" s="4">
        <f t="shared" si="3"/>
        <v>2.0265153523890338</v>
      </c>
      <c r="G34" s="4">
        <f t="shared" si="1"/>
        <v>1.023185220076412</v>
      </c>
    </row>
    <row r="35" spans="1:7" x14ac:dyDescent="0.2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1.74</v>
      </c>
      <c r="C35" s="4">
        <f t="shared" si="0"/>
        <v>2.925809822361547E-2</v>
      </c>
      <c r="D35" s="4">
        <f t="shared" si="2"/>
        <v>2.2731591448931119</v>
      </c>
      <c r="E35" s="4">
        <f t="shared" si="3"/>
        <v>1.78544776119403</v>
      </c>
      <c r="G35" s="4">
        <f t="shared" si="1"/>
        <v>1.0292580982236155</v>
      </c>
    </row>
    <row r="36" spans="1:7" x14ac:dyDescent="0.2">
      <c r="A36" s="4">
        <f>IF('True_Odds_Calculator_2-way'!A37="","",'True_Odds_Calculator_2-way'!A37)</f>
        <v>2.33</v>
      </c>
      <c r="B36" s="4">
        <f>IF('True_Odds_Calculator_2-way'!B37="","",'True_Odds_Calculator_2-way'!B37)</f>
        <v>1.65</v>
      </c>
      <c r="C36" s="4">
        <f t="shared" si="0"/>
        <v>3.5245155416829377E-2</v>
      </c>
      <c r="D36" s="4">
        <f t="shared" si="2"/>
        <v>2.4297677358192451</v>
      </c>
      <c r="E36" s="4">
        <f t="shared" si="3"/>
        <v>1.6994142999226434</v>
      </c>
      <c r="G36" s="4">
        <f t="shared" si="1"/>
        <v>1.0352451554168294</v>
      </c>
    </row>
    <row r="37" spans="1:7" x14ac:dyDescent="0.2">
      <c r="A37" s="4">
        <f>IF('True_Odds_Calculator_2-way'!A38="","",'True_Odds_Calculator_2-way'!A38)</f>
        <v>2.33</v>
      </c>
      <c r="B37" s="4">
        <f>IF('True_Odds_Calculator_2-way'!B38="","",'True_Odds_Calculator_2-way'!B38)</f>
        <v>1.65</v>
      </c>
      <c r="C37" s="4">
        <f t="shared" si="0"/>
        <v>3.5245155416829377E-2</v>
      </c>
      <c r="D37" s="4">
        <f t="shared" si="2"/>
        <v>2.4297677358192451</v>
      </c>
      <c r="E37" s="4">
        <f t="shared" si="3"/>
        <v>1.6994142999226434</v>
      </c>
      <c r="G37" s="4">
        <f t="shared" si="1"/>
        <v>1.0352451554168294</v>
      </c>
    </row>
    <row r="38" spans="1:7" x14ac:dyDescent="0.2">
      <c r="A38" s="4">
        <f>IF('True_Odds_Calculator_2-way'!A39="","",'True_Odds_Calculator_2-way'!A39)</f>
        <v>1.76</v>
      </c>
      <c r="B38" s="4">
        <f>IF('True_Odds_Calculator_2-way'!B39="","",'True_Odds_Calculator_2-way'!B39)</f>
        <v>2.14</v>
      </c>
      <c r="C38" s="4">
        <f t="shared" si="0"/>
        <v>3.5471537807986397E-2</v>
      </c>
      <c r="D38" s="4">
        <f t="shared" si="2"/>
        <v>1.8167084699980707</v>
      </c>
      <c r="E38" s="4">
        <f t="shared" si="3"/>
        <v>2.2244271202456889</v>
      </c>
      <c r="G38" s="4">
        <f t="shared" si="1"/>
        <v>1.0354715378079864</v>
      </c>
    </row>
    <row r="39" spans="1:7" x14ac:dyDescent="0.2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2.861071447458885E-2</v>
      </c>
      <c r="D39" s="4">
        <f t="shared" si="2"/>
        <v>2.0377175494369308</v>
      </c>
      <c r="E39" s="4">
        <f t="shared" si="3"/>
        <v>1.9636533568721115</v>
      </c>
      <c r="G39" s="4">
        <f t="shared" si="1"/>
        <v>1.0286107144745888</v>
      </c>
    </row>
    <row r="40" spans="1:7" x14ac:dyDescent="0.2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3.2258064516129004E-2</v>
      </c>
      <c r="D40" s="4">
        <f t="shared" si="2"/>
        <v>2.2487046632124348</v>
      </c>
      <c r="E40" s="4">
        <f t="shared" si="3"/>
        <v>1.8008298755186722</v>
      </c>
      <c r="G40" s="4">
        <f t="shared" si="1"/>
        <v>1.032258064516129</v>
      </c>
    </row>
    <row r="41" spans="1:7" x14ac:dyDescent="0.2">
      <c r="A41" s="4">
        <f>IF('True_Odds_Calculator_2-way'!A42="","",'True_Odds_Calculator_2-way'!A42)</f>
        <v>2.17</v>
      </c>
      <c r="B41" s="4">
        <f>IF('True_Odds_Calculator_2-way'!B42="","",'True_Odds_Calculator_2-way'!B42)</f>
        <v>1.75</v>
      </c>
      <c r="C41" s="4">
        <f t="shared" si="0"/>
        <v>3.2258064516129004E-2</v>
      </c>
      <c r="D41" s="4">
        <f t="shared" si="2"/>
        <v>2.2487046632124348</v>
      </c>
      <c r="E41" s="4">
        <f t="shared" si="3"/>
        <v>1.8008298755186722</v>
      </c>
      <c r="G41" s="4">
        <f t="shared" si="1"/>
        <v>1.032258064516129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2.16</v>
      </c>
      <c r="C42" s="4">
        <f t="shared" si="0"/>
        <v>3.4391534391534417E-2</v>
      </c>
      <c r="D42" s="4">
        <f t="shared" si="2"/>
        <v>1.8042959427207637</v>
      </c>
      <c r="E42" s="4">
        <f t="shared" si="3"/>
        <v>2.2433234421364987</v>
      </c>
      <c r="G42" s="4">
        <f t="shared" si="1"/>
        <v>1.0343915343915344</v>
      </c>
    </row>
    <row r="43" spans="1:7" x14ac:dyDescent="0.2">
      <c r="A43" s="4">
        <f>IF('True_Odds_Calculator_2-way'!A44="","",'True_Odds_Calculator_2-way'!A44)</f>
        <v>2.2000000000000002</v>
      </c>
      <c r="B43" s="4">
        <f>IF('True_Odds_Calculator_2-way'!B44="","",'True_Odds_Calculator_2-way'!B44)</f>
        <v>1.72</v>
      </c>
      <c r="C43" s="4">
        <f t="shared" si="0"/>
        <v>3.5940803382663811E-2</v>
      </c>
      <c r="D43" s="4">
        <f t="shared" si="2"/>
        <v>2.2905569007263922</v>
      </c>
      <c r="E43" s="4">
        <f t="shared" si="3"/>
        <v>1.7748592870544089</v>
      </c>
      <c r="G43" s="4">
        <f t="shared" si="1"/>
        <v>1.0359408033826638</v>
      </c>
    </row>
    <row r="44" spans="1:7" x14ac:dyDescent="0.2">
      <c r="A44" s="4">
        <f>IF('True_Odds_Calculator_2-way'!A45="","",'True_Odds_Calculator_2-way'!A45)</f>
        <v>1.67</v>
      </c>
      <c r="B44" s="4">
        <f>IF('True_Odds_Calculator_2-way'!B45="","",'True_Odds_Calculator_2-way'!B45)</f>
        <v>2.2999999999999998</v>
      </c>
      <c r="C44" s="4">
        <f t="shared" si="0"/>
        <v>3.3585003905233002E-2</v>
      </c>
      <c r="D44" s="4">
        <f t="shared" si="2"/>
        <v>1.7181838514873629</v>
      </c>
      <c r="E44" s="4">
        <f t="shared" si="3"/>
        <v>2.3924011211460603</v>
      </c>
      <c r="G44" s="4">
        <f t="shared" si="1"/>
        <v>1.033585003905233</v>
      </c>
    </row>
    <row r="45" spans="1:7" x14ac:dyDescent="0.2">
      <c r="A45" s="4">
        <f>IF('True_Odds_Calculator_2-way'!A46="","",'True_Odds_Calculator_2-way'!A46)</f>
        <v>1.58</v>
      </c>
      <c r="B45" s="4">
        <f>IF('True_Odds_Calculator_2-way'!B46="","",'True_Odds_Calculator_2-way'!B46)</f>
        <v>2.4900000000000002</v>
      </c>
      <c r="C45" s="4">
        <f t="shared" si="0"/>
        <v>3.4517818107874465E-2</v>
      </c>
      <c r="D45" s="4">
        <f t="shared" si="2"/>
        <v>1.6242929689112753</v>
      </c>
      <c r="E45" s="4">
        <f t="shared" si="3"/>
        <v>2.6018120494676276</v>
      </c>
      <c r="G45" s="4">
        <f t="shared" si="1"/>
        <v>1.0345178181078745</v>
      </c>
    </row>
    <row r="46" spans="1:7" x14ac:dyDescent="0.2">
      <c r="A46" s="4">
        <f>IF('True_Odds_Calculator_2-way'!A47="","",'True_Odds_Calculator_2-way'!A47)</f>
        <v>1.57</v>
      </c>
      <c r="B46" s="4">
        <f>IF('True_Odds_Calculator_2-way'!B47="","",'True_Odds_Calculator_2-way'!B47)</f>
        <v>2.52</v>
      </c>
      <c r="C46" s="4">
        <f t="shared" si="0"/>
        <v>3.3768071984632497E-2</v>
      </c>
      <c r="D46" s="4">
        <f t="shared" si="2"/>
        <v>1.6127506929724442</v>
      </c>
      <c r="E46" s="4">
        <f t="shared" si="3"/>
        <v>2.6319850984566258</v>
      </c>
      <c r="G46" s="4">
        <f t="shared" si="1"/>
        <v>1.0337680719846325</v>
      </c>
    </row>
    <row r="47" spans="1:7" x14ac:dyDescent="0.2">
      <c r="A47" s="4">
        <f>IF('True_Odds_Calculator_2-way'!A48="","",'True_Odds_Calculator_2-way'!A48)</f>
        <v>1.32</v>
      </c>
      <c r="B47" s="4">
        <f>IF('True_Odds_Calculator_2-way'!B48="","",'True_Odds_Calculator_2-way'!B48)</f>
        <v>3.49</v>
      </c>
      <c r="C47" s="4">
        <f t="shared" si="0"/>
        <v>4.4108708865155943E-2</v>
      </c>
      <c r="D47" s="4">
        <f t="shared" si="2"/>
        <v>1.3595797426513989</v>
      </c>
      <c r="E47" s="4">
        <f t="shared" si="3"/>
        <v>3.7810242941562713</v>
      </c>
      <c r="G47" s="4">
        <f t="shared" si="1"/>
        <v>1.0441087088651559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2.33</v>
      </c>
      <c r="C48" s="4">
        <f t="shared" si="0"/>
        <v>3.5245155416829377E-2</v>
      </c>
      <c r="D48" s="4">
        <f t="shared" si="2"/>
        <v>1.6994142999226434</v>
      </c>
      <c r="E48" s="4">
        <f t="shared" si="3"/>
        <v>2.4297677358192451</v>
      </c>
      <c r="G48" s="4">
        <f t="shared" si="1"/>
        <v>1.0352451554168294</v>
      </c>
    </row>
    <row r="49" spans="1:7" x14ac:dyDescent="0.2">
      <c r="A49" s="4">
        <f>IF('True_Odds_Calculator_2-way'!A50="","",'True_Odds_Calculator_2-way'!A50)</f>
        <v>1.68</v>
      </c>
      <c r="B49" s="4">
        <f>IF('True_Odds_Calculator_2-way'!B50="","",'True_Odds_Calculator_2-way'!B50)</f>
        <v>2.27</v>
      </c>
      <c r="C49" s="4">
        <f t="shared" si="0"/>
        <v>3.5766729599328695E-2</v>
      </c>
      <c r="D49" s="4">
        <f t="shared" si="2"/>
        <v>1.7320374239258789</v>
      </c>
      <c r="E49" s="4">
        <f t="shared" si="3"/>
        <v>2.3660503784588656</v>
      </c>
      <c r="G49" s="4">
        <f t="shared" si="1"/>
        <v>1.0357667295993287</v>
      </c>
    </row>
    <row r="50" spans="1:7" x14ac:dyDescent="0.2">
      <c r="A50" s="4">
        <f>IF('True_Odds_Calculator_2-way'!A51="","",'True_Odds_Calculator_2-way'!A51)</f>
        <v>1.26</v>
      </c>
      <c r="B50" s="4">
        <f>IF('True_Odds_Calculator_2-way'!B51="","",'True_Odds_Calculator_2-way'!B51)</f>
        <v>4.04</v>
      </c>
      <c r="C50" s="4">
        <f t="shared" si="0"/>
        <v>4.117554612604124E-2</v>
      </c>
      <c r="D50" s="4">
        <f t="shared" si="2"/>
        <v>1.293555600731856</v>
      </c>
      <c r="E50" s="4">
        <f t="shared" si="3"/>
        <v>4.4065096952908593</v>
      </c>
      <c r="G50" s="4">
        <f t="shared" si="1"/>
        <v>1.0411755461260412</v>
      </c>
    </row>
    <row r="51" spans="1:7" x14ac:dyDescent="0.2">
      <c r="A51" s="4">
        <f>IF('True_Odds_Calculator_2-way'!A52="","",'True_Odds_Calculator_2-way'!A52)</f>
        <v>1.69</v>
      </c>
      <c r="B51" s="4">
        <f>IF('True_Odds_Calculator_2-way'!B52="","",'True_Odds_Calculator_2-way'!B52)</f>
        <v>2.2599999999999998</v>
      </c>
      <c r="C51" s="4">
        <f t="shared" si="0"/>
        <v>3.4193852437555794E-2</v>
      </c>
      <c r="D51" s="4">
        <f t="shared" si="2"/>
        <v>1.740283410033262</v>
      </c>
      <c r="E51" s="4">
        <f t="shared" si="3"/>
        <v>2.3508340001231001</v>
      </c>
      <c r="G51" s="4">
        <f t="shared" si="1"/>
        <v>1.0341938524375558</v>
      </c>
    </row>
    <row r="52" spans="1:7" x14ac:dyDescent="0.2">
      <c r="A52" s="4">
        <f>IF('True_Odds_Calculator_2-way'!A53="","",'True_Odds_Calculator_2-way'!A53)</f>
        <v>2.08</v>
      </c>
      <c r="B52" s="4">
        <f>IF('True_Odds_Calculator_2-way'!B53="","",'True_Odds_Calculator_2-way'!B53)</f>
        <v>1.82</v>
      </c>
      <c r="C52" s="4">
        <f t="shared" si="0"/>
        <v>3.0219780219780112E-2</v>
      </c>
      <c r="D52" s="4">
        <f t="shared" si="2"/>
        <v>2.1474926253687316</v>
      </c>
      <c r="E52" s="4">
        <f t="shared" si="3"/>
        <v>1.8714652956298199</v>
      </c>
      <c r="G52" s="4">
        <f t="shared" si="1"/>
        <v>1.0302197802197801</v>
      </c>
    </row>
    <row r="53" spans="1:7" x14ac:dyDescent="0.2">
      <c r="A53" s="4">
        <f>IF('True_Odds_Calculator_2-way'!A54="","",'True_Odds_Calculator_2-way'!A54)</f>
        <v>1.48</v>
      </c>
      <c r="B53" s="4">
        <f>IF('True_Odds_Calculator_2-way'!B54="","",'True_Odds_Calculator_2-way'!B54)</f>
        <v>2.75</v>
      </c>
      <c r="C53" s="4">
        <f t="shared" si="0"/>
        <v>3.9312039312039193E-2</v>
      </c>
      <c r="D53" s="4">
        <f t="shared" si="2"/>
        <v>1.5243445692883895</v>
      </c>
      <c r="E53" s="4">
        <f t="shared" si="3"/>
        <v>2.907142857142857</v>
      </c>
      <c r="G53" s="4">
        <f t="shared" si="1"/>
        <v>1.0393120393120392</v>
      </c>
    </row>
    <row r="54" spans="1:7" x14ac:dyDescent="0.2">
      <c r="A54" s="4">
        <f>IF('True_Odds_Calculator_2-way'!A55="","",'True_Odds_Calculator_2-way'!A55)</f>
        <v>1.97</v>
      </c>
      <c r="B54" s="4">
        <f>IF('True_Odds_Calculator_2-way'!B55="","",'True_Odds_Calculator_2-way'!B55)</f>
        <v>1.92</v>
      </c>
      <c r="C54" s="4">
        <f t="shared" si="0"/>
        <v>2.844754653130277E-2</v>
      </c>
      <c r="D54" s="4">
        <f t="shared" si="2"/>
        <v>2.0267924123888115</v>
      </c>
      <c r="E54" s="4">
        <f t="shared" si="3"/>
        <v>1.9739066903246005</v>
      </c>
      <c r="G54" s="4">
        <f t="shared" si="1"/>
        <v>1.0284475465313028</v>
      </c>
    </row>
    <row r="55" spans="1:7" x14ac:dyDescent="0.2">
      <c r="A55" s="4">
        <f>IF('True_Odds_Calculator_2-way'!A56="","",'True_Odds_Calculator_2-way'!A56)</f>
        <v>1.45</v>
      </c>
      <c r="B55" s="4">
        <f>IF('True_Odds_Calculator_2-way'!B56="","",'True_Odds_Calculator_2-way'!B56)</f>
        <v>2.84</v>
      </c>
      <c r="C55" s="4">
        <f t="shared" si="0"/>
        <v>4.1767848470131153E-2</v>
      </c>
      <c r="D55" s="4">
        <f t="shared" si="2"/>
        <v>1.495279593318809</v>
      </c>
      <c r="E55" s="4">
        <f t="shared" si="3"/>
        <v>3.0190615835777126</v>
      </c>
      <c r="G55" s="4">
        <f t="shared" si="1"/>
        <v>1.0417678484701312</v>
      </c>
    </row>
    <row r="56" spans="1:7" x14ac:dyDescent="0.2">
      <c r="A56" s="4">
        <f>IF('True_Odds_Calculator_2-way'!A57="","",'True_Odds_Calculator_2-way'!A57)</f>
        <v>2.04</v>
      </c>
      <c r="B56" s="4">
        <f>IF('True_Odds_Calculator_2-way'!B57="","",'True_Odds_Calculator_2-way'!B57)</f>
        <v>1.85</v>
      </c>
      <c r="C56" s="4">
        <f t="shared" si="0"/>
        <v>3.0736618971912932E-2</v>
      </c>
      <c r="D56" s="4">
        <f t="shared" si="2"/>
        <v>2.1060267857142851</v>
      </c>
      <c r="E56" s="4">
        <f t="shared" si="3"/>
        <v>1.9041372351160444</v>
      </c>
      <c r="G56" s="4">
        <f t="shared" si="1"/>
        <v>1.0307366189719129</v>
      </c>
    </row>
    <row r="57" spans="1:7" x14ac:dyDescent="0.2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2.9539874871307603E-2</v>
      </c>
      <c r="D57" s="4">
        <f t="shared" si="2"/>
        <v>2.1352836729517204</v>
      </c>
      <c r="E57" s="4">
        <f t="shared" si="3"/>
        <v>1.8808371192373576</v>
      </c>
      <c r="G57" s="4">
        <f t="shared" si="1"/>
        <v>1.0295398748713076</v>
      </c>
    </row>
    <row r="58" spans="1:7" x14ac:dyDescent="0.2">
      <c r="A58" s="4">
        <f>IF('True_Odds_Calculator_2-way'!A59="","",'True_Odds_Calculator_2-way'!A59)</f>
        <v>1.63</v>
      </c>
      <c r="B58" s="4">
        <f>IF('True_Odds_Calculator_2-way'!B59="","",'True_Odds_Calculator_2-way'!B59)</f>
        <v>2.38</v>
      </c>
      <c r="C58" s="4">
        <f t="shared" si="0"/>
        <v>3.3664999742228252E-2</v>
      </c>
      <c r="D58" s="4">
        <f t="shared" si="2"/>
        <v>1.6759839288028686</v>
      </c>
      <c r="E58" s="4">
        <f t="shared" si="3"/>
        <v>2.4793251102447753</v>
      </c>
      <c r="G58" s="4">
        <f t="shared" si="1"/>
        <v>1.0336649997422283</v>
      </c>
    </row>
    <row r="59" spans="1:7" x14ac:dyDescent="0.2">
      <c r="A59" s="4">
        <f>IF('True_Odds_Calculator_2-way'!A60="","",'True_Odds_Calculator_2-way'!A60)</f>
        <v>2.21</v>
      </c>
      <c r="B59" s="4">
        <f>IF('True_Odds_Calculator_2-way'!B60="","",'True_Odds_Calculator_2-way'!B60)</f>
        <v>1.72</v>
      </c>
      <c r="C59" s="4">
        <f t="shared" si="0"/>
        <v>3.3884036620014824E-2</v>
      </c>
      <c r="D59" s="4">
        <f t="shared" si="2"/>
        <v>2.2959652089876781</v>
      </c>
      <c r="E59" s="4">
        <f t="shared" si="3"/>
        <v>1.7716256524981358</v>
      </c>
      <c r="G59" s="4">
        <f t="shared" si="1"/>
        <v>1.0338840366200148</v>
      </c>
    </row>
    <row r="60" spans="1:7" x14ac:dyDescent="0.2">
      <c r="A60" s="4">
        <f>IF('True_Odds_Calculator_2-way'!A61="","",'True_Odds_Calculator_2-way'!A61)</f>
        <v>2.19</v>
      </c>
      <c r="B60" s="4">
        <f>IF('True_Odds_Calculator_2-way'!B61="","",'True_Odds_Calculator_2-way'!B61)</f>
        <v>1.73</v>
      </c>
      <c r="C60" s="4">
        <f t="shared" si="0"/>
        <v>3.4655686647135031E-2</v>
      </c>
      <c r="D60" s="4">
        <f t="shared" si="2"/>
        <v>2.2763841740018629</v>
      </c>
      <c r="E60" s="4">
        <f t="shared" si="3"/>
        <v>1.7834631769717797</v>
      </c>
      <c r="G60" s="4">
        <f t="shared" si="1"/>
        <v>1.034655686647135</v>
      </c>
    </row>
    <row r="61" spans="1:7" x14ac:dyDescent="0.2">
      <c r="A61" s="4">
        <f>IF('True_Odds_Calculator_2-way'!A62="","",'True_Odds_Calculator_2-way'!A62)</f>
        <v>1.65</v>
      </c>
      <c r="B61" s="4">
        <f>IF('True_Odds_Calculator_2-way'!B62="","",'True_Odds_Calculator_2-way'!B62)</f>
        <v>2.25</v>
      </c>
      <c r="C61" s="4">
        <f t="shared" si="0"/>
        <v>5.0505050505050608E-2</v>
      </c>
      <c r="D61" s="4">
        <f t="shared" si="2"/>
        <v>1.7217391304347827</v>
      </c>
      <c r="E61" s="4">
        <f t="shared" si="3"/>
        <v>2.3855421686746991</v>
      </c>
      <c r="G61" s="4">
        <f t="shared" si="1"/>
        <v>1.0505050505050506</v>
      </c>
    </row>
    <row r="62" spans="1:7" x14ac:dyDescent="0.2">
      <c r="A62" s="4">
        <f>IF('True_Odds_Calculator_2-way'!A63="","",'True_Odds_Calculator_2-way'!A63)</f>
        <v>1.58</v>
      </c>
      <c r="B62" s="4">
        <f>IF('True_Odds_Calculator_2-way'!B63="","",'True_Odds_Calculator_2-way'!B63)</f>
        <v>2.39</v>
      </c>
      <c r="C62" s="4">
        <f t="shared" si="0"/>
        <v>5.1321434246067277E-2</v>
      </c>
      <c r="D62" s="4">
        <f t="shared" si="2"/>
        <v>1.6467663861148663</v>
      </c>
      <c r="E62" s="4">
        <f t="shared" si="3"/>
        <v>2.546153327489717</v>
      </c>
      <c r="G62" s="4">
        <f t="shared" si="1"/>
        <v>1.0513214342460673</v>
      </c>
    </row>
    <row r="63" spans="1:7" x14ac:dyDescent="0.2">
      <c r="A63" s="4">
        <f>IF('True_Odds_Calculator_2-way'!A64="","",'True_Odds_Calculator_2-way'!A64)</f>
        <v>2.74</v>
      </c>
      <c r="B63" s="4">
        <f>IF('True_Odds_Calculator_2-way'!B64="","",'True_Odds_Calculator_2-way'!B64)</f>
        <v>1.51</v>
      </c>
      <c r="C63" s="4">
        <f t="shared" si="0"/>
        <v>2.7215159278774159E-2</v>
      </c>
      <c r="D63" s="4">
        <f t="shared" si="2"/>
        <v>2.8461168053931352</v>
      </c>
      <c r="E63" s="4">
        <f t="shared" si="3"/>
        <v>1.5416775347468048</v>
      </c>
      <c r="G63" s="4">
        <f t="shared" si="1"/>
        <v>1.0272151592787742</v>
      </c>
    </row>
    <row r="64" spans="1:7" x14ac:dyDescent="0.2">
      <c r="A64" s="4">
        <f>IF('True_Odds_Calculator_2-way'!A65="","",'True_Odds_Calculator_2-way'!A65)</f>
        <v>2.13</v>
      </c>
      <c r="B64" s="4">
        <f>IF('True_Odds_Calculator_2-way'!B65="","",'True_Odds_Calculator_2-way'!B65)</f>
        <v>1.79</v>
      </c>
      <c r="C64" s="4">
        <f t="shared" si="0"/>
        <v>2.8142785952212312E-2</v>
      </c>
      <c r="D64" s="4">
        <f t="shared" si="2"/>
        <v>2.1958130561234772</v>
      </c>
      <c r="E64" s="4">
        <f t="shared" si="3"/>
        <v>1.8362511137332338</v>
      </c>
      <c r="G64" s="4">
        <f t="shared" si="1"/>
        <v>1.0281427859522123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1.93</v>
      </c>
      <c r="C65" s="4">
        <f t="shared" si="0"/>
        <v>2.5748928223876311E-2</v>
      </c>
      <c r="D65" s="4">
        <f t="shared" si="2"/>
        <v>2.0212647191728026</v>
      </c>
      <c r="E65" s="4">
        <f t="shared" si="3"/>
        <v>1.9791780536685666</v>
      </c>
      <c r="G65" s="4">
        <f t="shared" si="1"/>
        <v>1.0257489282238763</v>
      </c>
    </row>
    <row r="66" spans="1:7" x14ac:dyDescent="0.2">
      <c r="A66" s="4">
        <f>IF('True_Odds_Calculator_2-way'!A67="","",'True_Odds_Calculator_2-way'!A67)</f>
        <v>2.41</v>
      </c>
      <c r="B66" s="4">
        <f>IF('True_Odds_Calculator_2-way'!B67="","",'True_Odds_Calculator_2-way'!B67)</f>
        <v>1.63</v>
      </c>
      <c r="C66" s="4">
        <f t="shared" ref="C66:C129" si="4">IF(A66="","",((1/A66)+(1/B66))-1)</f>
        <v>2.8434691851436877E-2</v>
      </c>
      <c r="D66" s="4">
        <f t="shared" si="2"/>
        <v>2.4955055109106499</v>
      </c>
      <c r="E66" s="4">
        <f t="shared" si="3"/>
        <v>1.6686702206741284</v>
      </c>
      <c r="G66" s="4">
        <f t="shared" ref="G66:G129" si="5">IF(A66="","",C66+1)</f>
        <v>1.0284346918514369</v>
      </c>
    </row>
    <row r="67" spans="1:7" x14ac:dyDescent="0.2">
      <c r="A67" s="4">
        <f>IF('True_Odds_Calculator_2-way'!A68="","",'True_Odds_Calculator_2-way'!A68)</f>
        <v>1.55</v>
      </c>
      <c r="B67" s="4">
        <f>IF('True_Odds_Calculator_2-way'!B68="","",'True_Odds_Calculator_2-way'!B68)</f>
        <v>2.62</v>
      </c>
      <c r="C67" s="4">
        <f t="shared" si="4"/>
        <v>2.6840679635557585E-2</v>
      </c>
      <c r="D67" s="4">
        <f t="shared" ref="D67:D130" si="6">IF(A67="","",(2*A67)/(2-($C67*A67)))</f>
        <v>1.5829273046189825</v>
      </c>
      <c r="E67" s="4">
        <f t="shared" ref="E67:E130" si="7">IF(B67="","",(2*B67)/(2-($C67*B67)))</f>
        <v>2.7154797726512867</v>
      </c>
      <c r="G67" s="4">
        <f t="shared" si="5"/>
        <v>1.0268406796355576</v>
      </c>
    </row>
    <row r="68" spans="1:7" x14ac:dyDescent="0.2">
      <c r="A68" s="4">
        <f>IF('True_Odds_Calculator_2-way'!A69="","",'True_Odds_Calculator_2-way'!A69)</f>
        <v>2.35</v>
      </c>
      <c r="B68" s="4">
        <f>IF('True_Odds_Calculator_2-way'!B69="","",'True_Odds_Calculator_2-way'!B69)</f>
        <v>1.66</v>
      </c>
      <c r="C68" s="4">
        <f t="shared" si="4"/>
        <v>2.7941553447834E-2</v>
      </c>
      <c r="D68" s="4">
        <f t="shared" si="6"/>
        <v>2.4297726564933044</v>
      </c>
      <c r="E68" s="4">
        <f t="shared" si="7"/>
        <v>1.6994118928338053</v>
      </c>
      <c r="G68" s="4">
        <f t="shared" si="5"/>
        <v>1.027941553447834</v>
      </c>
    </row>
    <row r="69" spans="1:7" x14ac:dyDescent="0.2">
      <c r="A69" s="4">
        <f>IF('True_Odds_Calculator_2-way'!A70="","",'True_Odds_Calculator_2-way'!A70)</f>
        <v>2.35</v>
      </c>
      <c r="B69" s="4">
        <f>IF('True_Odds_Calculator_2-way'!B70="","",'True_Odds_Calculator_2-way'!B70)</f>
        <v>1.61</v>
      </c>
      <c r="C69" s="4">
        <f t="shared" si="4"/>
        <v>4.664992731597728E-2</v>
      </c>
      <c r="D69" s="4">
        <f t="shared" si="6"/>
        <v>2.4862822408411369</v>
      </c>
      <c r="E69" s="4">
        <f t="shared" si="7"/>
        <v>1.6728197192439485</v>
      </c>
      <c r="G69" s="4">
        <f t="shared" si="5"/>
        <v>1.0466499273159773</v>
      </c>
    </row>
    <row r="70" spans="1:7" x14ac:dyDescent="0.2">
      <c r="A70" s="4">
        <f>IF('True_Odds_Calculator_2-way'!A71="","",'True_Odds_Calculator_2-way'!A71)</f>
        <v>1.57</v>
      </c>
      <c r="B70" s="4">
        <f>IF('True_Odds_Calculator_2-way'!B71="","",'True_Odds_Calculator_2-way'!B71)</f>
        <v>2.54</v>
      </c>
      <c r="C70" s="4">
        <f t="shared" si="4"/>
        <v>3.0643462560810519E-2</v>
      </c>
      <c r="D70" s="4">
        <f t="shared" si="6"/>
        <v>1.6086974061075479</v>
      </c>
      <c r="E70" s="4">
        <f t="shared" si="7"/>
        <v>2.6428524090396981</v>
      </c>
      <c r="G70" s="4">
        <f t="shared" si="5"/>
        <v>1.0306434625608105</v>
      </c>
    </row>
    <row r="71" spans="1:7" x14ac:dyDescent="0.2">
      <c r="A71" s="4">
        <f>IF('True_Odds_Calculator_2-way'!A72="","",'True_Odds_Calculator_2-way'!A72)</f>
        <v>2.85</v>
      </c>
      <c r="B71" s="4">
        <f>IF('True_Odds_Calculator_2-way'!B72="","",'True_Odds_Calculator_2-way'!B72)</f>
        <v>1.47</v>
      </c>
      <c r="C71" s="4">
        <f t="shared" si="4"/>
        <v>3.1149301825993625E-2</v>
      </c>
      <c r="D71" s="4">
        <f t="shared" si="6"/>
        <v>2.9823812066203956</v>
      </c>
      <c r="E71" s="4">
        <f t="shared" si="7"/>
        <v>1.5044438459466738</v>
      </c>
      <c r="G71" s="4">
        <f t="shared" si="5"/>
        <v>1.0311493018259936</v>
      </c>
    </row>
    <row r="72" spans="1:7" x14ac:dyDescent="0.2">
      <c r="A72" s="4">
        <f>IF('True_Odds_Calculator_2-way'!A73="","",'True_Odds_Calculator_2-way'!A73)</f>
        <v>2.27</v>
      </c>
      <c r="B72" s="4">
        <f>IF('True_Odds_Calculator_2-way'!B73="","",'True_Odds_Calculator_2-way'!B73)</f>
        <v>1.7</v>
      </c>
      <c r="C72" s="4">
        <f t="shared" si="4"/>
        <v>2.876392847888054E-2</v>
      </c>
      <c r="D72" s="4">
        <f t="shared" si="6"/>
        <v>2.3466099118273029</v>
      </c>
      <c r="E72" s="4">
        <f t="shared" si="7"/>
        <v>1.7426055543011967</v>
      </c>
      <c r="G72" s="4">
        <f t="shared" si="5"/>
        <v>1.0287639284788805</v>
      </c>
    </row>
    <row r="73" spans="1:7" x14ac:dyDescent="0.2">
      <c r="A73" s="4">
        <f>IF('True_Odds_Calculator_2-way'!A74="","",'True_Odds_Calculator_2-way'!A74)</f>
        <v>2.06</v>
      </c>
      <c r="B73" s="4">
        <f>IF('True_Odds_Calculator_2-way'!B74="","",'True_Odds_Calculator_2-way'!B74)</f>
        <v>1.82</v>
      </c>
      <c r="C73" s="4">
        <f t="shared" si="4"/>
        <v>3.4887442654432999E-2</v>
      </c>
      <c r="D73" s="4">
        <f t="shared" si="6"/>
        <v>2.1367833124358828</v>
      </c>
      <c r="E73" s="4">
        <f t="shared" si="7"/>
        <v>1.8796751228316457</v>
      </c>
      <c r="G73" s="4">
        <f t="shared" si="5"/>
        <v>1.034887442654433</v>
      </c>
    </row>
    <row r="74" spans="1:7" x14ac:dyDescent="0.2">
      <c r="A74" s="4">
        <f>IF('True_Odds_Calculator_2-way'!A75="","",'True_Odds_Calculator_2-way'!A75)</f>
        <v>1.58</v>
      </c>
      <c r="B74" s="4">
        <f>IF('True_Odds_Calculator_2-way'!B75="","",'True_Odds_Calculator_2-way'!B75)</f>
        <v>2.46</v>
      </c>
      <c r="C74" s="4">
        <f t="shared" si="4"/>
        <v>3.9415457445713731E-2</v>
      </c>
      <c r="D74" s="4">
        <f t="shared" si="6"/>
        <v>1.630779558613745</v>
      </c>
      <c r="E74" s="4">
        <f t="shared" si="7"/>
        <v>2.5853398962352006</v>
      </c>
      <c r="G74" s="4">
        <f t="shared" si="5"/>
        <v>1.0394154574457137</v>
      </c>
    </row>
    <row r="75" spans="1:7" x14ac:dyDescent="0.2">
      <c r="A75" s="4">
        <f>IF('True_Odds_Calculator_2-way'!A76="","",'True_Odds_Calculator_2-way'!A76)</f>
        <v>1.84</v>
      </c>
      <c r="B75" s="4">
        <f>IF('True_Odds_Calculator_2-way'!B76="","",'True_Odds_Calculator_2-way'!B76)</f>
        <v>2.02</v>
      </c>
      <c r="C75" s="4">
        <f t="shared" si="4"/>
        <v>3.8527765820060234E-2</v>
      </c>
      <c r="D75" s="4">
        <f t="shared" si="6"/>
        <v>1.9076165058509547</v>
      </c>
      <c r="E75" s="4">
        <f t="shared" si="7"/>
        <v>2.1017869260348339</v>
      </c>
      <c r="G75" s="4">
        <f t="shared" si="5"/>
        <v>1.0385277658200602</v>
      </c>
    </row>
    <row r="76" spans="1:7" x14ac:dyDescent="0.2">
      <c r="A76" s="4">
        <f>IF('True_Odds_Calculator_2-way'!A77="","",'True_Odds_Calculator_2-way'!A77)</f>
        <v>1.99</v>
      </c>
      <c r="B76" s="4">
        <f>IF('True_Odds_Calculator_2-way'!B77="","",'True_Odds_Calculator_2-way'!B77)</f>
        <v>1.87</v>
      </c>
      <c r="C76" s="4">
        <f t="shared" si="4"/>
        <v>3.7271921102840277E-2</v>
      </c>
      <c r="D76" s="4">
        <f t="shared" si="6"/>
        <v>2.06664260128287</v>
      </c>
      <c r="E76" s="4">
        <f t="shared" si="7"/>
        <v>1.937521151693437</v>
      </c>
      <c r="G76" s="4">
        <f t="shared" si="5"/>
        <v>1.0372719211028403</v>
      </c>
    </row>
    <row r="77" spans="1:7" x14ac:dyDescent="0.2">
      <c r="A77" s="4">
        <f>IF('True_Odds_Calculator_2-way'!A78="","",'True_Odds_Calculator_2-way'!A78)</f>
        <v>1.64</v>
      </c>
      <c r="B77" s="4">
        <f>IF('True_Odds_Calculator_2-way'!B78="","",'True_Odds_Calculator_2-way'!B78)</f>
        <v>2.2999999999999998</v>
      </c>
      <c r="C77" s="4">
        <f t="shared" si="4"/>
        <v>4.4538706256627814E-2</v>
      </c>
      <c r="D77" s="4">
        <f t="shared" si="6"/>
        <v>1.7021660649819494</v>
      </c>
      <c r="E77" s="4">
        <f t="shared" si="7"/>
        <v>2.4241645244215939</v>
      </c>
      <c r="G77" s="4">
        <f t="shared" si="5"/>
        <v>1.0445387062566278</v>
      </c>
    </row>
    <row r="78" spans="1:7" x14ac:dyDescent="0.2">
      <c r="A78" s="4">
        <f>IF('True_Odds_Calculator_2-way'!A79="","",'True_Odds_Calculator_2-way'!A79)</f>
        <v>1.66</v>
      </c>
      <c r="B78" s="4">
        <f>IF('True_Odds_Calculator_2-way'!B79="","",'True_Odds_Calculator_2-way'!B79)</f>
        <v>2.2599999999999998</v>
      </c>
      <c r="C78" s="4">
        <f t="shared" si="4"/>
        <v>4.4887514660411743E-2</v>
      </c>
      <c r="D78" s="4">
        <f t="shared" si="6"/>
        <v>1.7242393602353159</v>
      </c>
      <c r="E78" s="4">
        <f t="shared" si="7"/>
        <v>2.3807589795659352</v>
      </c>
      <c r="G78" s="4">
        <f t="shared" si="5"/>
        <v>1.0448875146604117</v>
      </c>
    </row>
    <row r="79" spans="1:7" x14ac:dyDescent="0.2">
      <c r="A79" s="4">
        <f>IF('True_Odds_Calculator_2-way'!A80="","",'True_Odds_Calculator_2-way'!A80)</f>
        <v>2.08</v>
      </c>
      <c r="B79" s="4">
        <f>IF('True_Odds_Calculator_2-way'!B80="","",'True_Odds_Calculator_2-way'!B80)</f>
        <v>1.78</v>
      </c>
      <c r="C79" s="4">
        <f t="shared" si="4"/>
        <v>4.2566983578219642E-2</v>
      </c>
      <c r="D79" s="4">
        <f t="shared" si="6"/>
        <v>2.1763461086292031</v>
      </c>
      <c r="E79" s="4">
        <f t="shared" si="7"/>
        <v>1.8500899460323807</v>
      </c>
      <c r="G79" s="4">
        <f t="shared" si="5"/>
        <v>1.0425669835782196</v>
      </c>
    </row>
    <row r="80" spans="1:7" x14ac:dyDescent="0.2">
      <c r="A80" s="4">
        <f>IF('True_Odds_Calculator_2-way'!A81="","",'True_Odds_Calculator_2-way'!A81)</f>
        <v>1.91</v>
      </c>
      <c r="B80" s="4">
        <f>IF('True_Odds_Calculator_2-way'!B81="","",'True_Odds_Calculator_2-way'!B81)</f>
        <v>1.94</v>
      </c>
      <c r="C80" s="4">
        <f t="shared" si="4"/>
        <v>3.9024126949857019E-2</v>
      </c>
      <c r="D80" s="4">
        <f t="shared" si="6"/>
        <v>1.98393746319002</v>
      </c>
      <c r="E80" s="4">
        <f t="shared" si="7"/>
        <v>2.0163247537682976</v>
      </c>
      <c r="G80" s="4">
        <f t="shared" si="5"/>
        <v>1.039024126949857</v>
      </c>
    </row>
    <row r="81" spans="1:7" x14ac:dyDescent="0.2">
      <c r="A81" s="4">
        <f>IF('True_Odds_Calculator_2-way'!A82="","",'True_Odds_Calculator_2-way'!A82)</f>
        <v>1.67</v>
      </c>
      <c r="B81" s="4">
        <f>IF('True_Odds_Calculator_2-way'!B82="","",'True_Odds_Calculator_2-way'!B82)</f>
        <v>2.2400000000000002</v>
      </c>
      <c r="C81" s="4">
        <f t="shared" si="4"/>
        <v>4.5230966638152292E-2</v>
      </c>
      <c r="D81" s="4">
        <f t="shared" si="6"/>
        <v>1.7355479261389997</v>
      </c>
      <c r="E81" s="4">
        <f t="shared" si="7"/>
        <v>2.3595307177999247</v>
      </c>
      <c r="G81" s="4">
        <f t="shared" si="5"/>
        <v>1.0452309666381523</v>
      </c>
    </row>
    <row r="82" spans="1:7" x14ac:dyDescent="0.2">
      <c r="A82" s="4">
        <f>IF('True_Odds_Calculator_2-way'!A83="","",'True_Odds_Calculator_2-way'!A83)</f>
        <v>1.98</v>
      </c>
      <c r="B82" s="4">
        <f>IF('True_Odds_Calculator_2-way'!B83="","",'True_Odds_Calculator_2-way'!B83)</f>
        <v>1.88</v>
      </c>
      <c r="C82" s="4">
        <f t="shared" si="4"/>
        <v>3.6965398667526461E-2</v>
      </c>
      <c r="D82" s="4">
        <f t="shared" si="6"/>
        <v>2.0552120141342756</v>
      </c>
      <c r="E82" s="4">
        <f t="shared" si="7"/>
        <v>1.9476768522394308</v>
      </c>
      <c r="G82" s="4">
        <f t="shared" si="5"/>
        <v>1.0369653986675265</v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1.99</v>
      </c>
      <c r="B186" s="4">
        <f>IF('True_Odds_Calculator_3-way'!B187="","",'True_Odds_Calculator_3-way'!B187)</f>
        <v>3.55</v>
      </c>
      <c r="C186" s="4">
        <f>IF('True_Odds_Calculator_3-way'!C187="","",'True_Odds_Calculator_3-way'!C187)</f>
        <v>4.07</v>
      </c>
      <c r="D186" s="4">
        <f t="shared" si="10"/>
        <v>2.9902949359386533E-2</v>
      </c>
      <c r="E186" s="4">
        <f t="shared" si="11"/>
        <v>2.030271704265775</v>
      </c>
      <c r="F186" s="4">
        <f t="shared" si="12"/>
        <v>3.6802253508867921</v>
      </c>
      <c r="G186" s="4">
        <f t="shared" si="13"/>
        <v>4.2420947180581612</v>
      </c>
      <c r="I186" s="4">
        <f t="shared" si="14"/>
        <v>1.0299029493593865</v>
      </c>
    </row>
    <row r="187" spans="1:9" x14ac:dyDescent="0.2">
      <c r="A187" s="4">
        <f>IF('True_Odds_Calculator_3-way'!A188="","",'True_Odds_Calculator_3-way'!A188)</f>
        <v>3.16</v>
      </c>
      <c r="B187" s="4">
        <f>IF('True_Odds_Calculator_3-way'!B188="","",'True_Odds_Calculator_3-way'!B188)</f>
        <v>3.45</v>
      </c>
      <c r="C187" s="4">
        <f>IF('True_Odds_Calculator_3-way'!C188="","",'True_Odds_Calculator_3-way'!C188)</f>
        <v>2.37</v>
      </c>
      <c r="D187" s="4">
        <f t="shared" si="10"/>
        <v>2.8251696936341997E-2</v>
      </c>
      <c r="E187" s="4">
        <f t="shared" si="11"/>
        <v>3.2569209320852424</v>
      </c>
      <c r="F187" s="4">
        <f t="shared" si="12"/>
        <v>3.5658525948539039</v>
      </c>
      <c r="G187" s="4">
        <f t="shared" si="13"/>
        <v>2.4241031722502222</v>
      </c>
      <c r="I187" s="4">
        <f t="shared" si="14"/>
        <v>1.028251696936342</v>
      </c>
    </row>
    <row r="188" spans="1:9" x14ac:dyDescent="0.2">
      <c r="A188" s="4">
        <f>IF('True_Odds_Calculator_3-way'!A189="","",'True_Odds_Calculator_3-way'!A189)</f>
        <v>2.93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2.5499999999999998</v>
      </c>
      <c r="D188" s="4">
        <f t="shared" si="10"/>
        <v>3.2854988677533559E-2</v>
      </c>
      <c r="E188" s="4">
        <f t="shared" si="11"/>
        <v>3.0271358624825173</v>
      </c>
      <c r="F188" s="4">
        <f t="shared" si="12"/>
        <v>3.4668109310610378</v>
      </c>
      <c r="G188" s="4">
        <f t="shared" si="13"/>
        <v>2.623259075129885</v>
      </c>
      <c r="I188" s="4">
        <f t="shared" si="14"/>
        <v>1.0328549886775336</v>
      </c>
    </row>
    <row r="189" spans="1:9" x14ac:dyDescent="0.2">
      <c r="A189" s="4">
        <f>IF('True_Odds_Calculator_3-way'!A190="","",'True_Odds_Calculator_3-way'!A190)</f>
        <v>2.37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3.04</v>
      </c>
      <c r="D189" s="4">
        <f t="shared" si="10"/>
        <v>3.8244618530175245E-2</v>
      </c>
      <c r="E189" s="4">
        <f t="shared" si="11"/>
        <v>2.4438362317009839</v>
      </c>
      <c r="F189" s="4">
        <f t="shared" si="12"/>
        <v>3.6415529729993512</v>
      </c>
      <c r="G189" s="4">
        <f t="shared" si="13"/>
        <v>3.1625637237688142</v>
      </c>
      <c r="I189" s="4">
        <f t="shared" si="14"/>
        <v>1.0382446185301752</v>
      </c>
    </row>
    <row r="190" spans="1:9" x14ac:dyDescent="0.2">
      <c r="A190" s="4">
        <f>IF('True_Odds_Calculator_3-way'!A191="","",'True_Odds_Calculator_3-way'!A191)</f>
        <v>2.31</v>
      </c>
      <c r="B190" s="4">
        <f>IF('True_Odds_Calculator_3-way'!B191="","",'True_Odds_Calculator_3-way'!B191)</f>
        <v>3.33</v>
      </c>
      <c r="C190" s="4">
        <f>IF('True_Odds_Calculator_3-way'!C191="","",'True_Odds_Calculator_3-way'!C191)</f>
        <v>3.46</v>
      </c>
      <c r="D190" s="4">
        <f t="shared" si="10"/>
        <v>2.2218074241195707E-2</v>
      </c>
      <c r="E190" s="4">
        <f t="shared" si="11"/>
        <v>2.3502071492313341</v>
      </c>
      <c r="F190" s="4">
        <f t="shared" si="12"/>
        <v>3.4142012441559131</v>
      </c>
      <c r="G190" s="4">
        <f t="shared" si="13"/>
        <v>3.5509936644667657</v>
      </c>
      <c r="I190" s="4">
        <f t="shared" si="14"/>
        <v>1.0222180742411957</v>
      </c>
    </row>
    <row r="191" spans="1: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3.68</v>
      </c>
      <c r="D191" s="4">
        <f t="shared" si="10"/>
        <v>2.3417325386159593E-2</v>
      </c>
      <c r="E191" s="4">
        <f t="shared" si="11"/>
        <v>2.0626847319535182</v>
      </c>
      <c r="F191" s="4">
        <f t="shared" si="12"/>
        <v>3.9799160321723313</v>
      </c>
      <c r="G191" s="4">
        <f t="shared" si="13"/>
        <v>3.7888352491119535</v>
      </c>
      <c r="I191" s="4">
        <f t="shared" si="14"/>
        <v>1.0234173253861596</v>
      </c>
    </row>
    <row r="192" spans="1:9" x14ac:dyDescent="0.2">
      <c r="A192" s="4">
        <f>IF('True_Odds_Calculator_3-way'!A193="","",'True_Odds_Calculator_3-way'!A193)</f>
        <v>1.93</v>
      </c>
      <c r="B192" s="4">
        <f>IF('True_Odds_Calculator_3-way'!B193="","",'True_Odds_Calculator_3-way'!B193)</f>
        <v>3.79</v>
      </c>
      <c r="C192" s="4">
        <f>IF('True_Odds_Calculator_3-way'!C193="","",'True_Odds_Calculator_3-way'!C193)</f>
        <v>4.12</v>
      </c>
      <c r="D192" s="4">
        <f t="shared" si="10"/>
        <v>2.4705404371911932E-2</v>
      </c>
      <c r="E192" s="4">
        <f t="shared" si="11"/>
        <v>1.9611704711319757</v>
      </c>
      <c r="F192" s="4">
        <f t="shared" si="12"/>
        <v>3.9121012204793515</v>
      </c>
      <c r="G192" s="4">
        <f t="shared" si="13"/>
        <v>4.2646958211027366</v>
      </c>
      <c r="I192" s="4">
        <f t="shared" si="14"/>
        <v>1.0247054043719119</v>
      </c>
    </row>
    <row r="193" spans="1:9" x14ac:dyDescent="0.2">
      <c r="A193" s="4">
        <f>IF('True_Odds_Calculator_3-way'!A194="","",'True_Odds_Calculator_3-way'!A194)</f>
        <v>2.7</v>
      </c>
      <c r="B193" s="4">
        <f>IF('True_Odds_Calculator_3-way'!B194="","",'True_Odds_Calculator_3-way'!B194)</f>
        <v>3.54</v>
      </c>
      <c r="C193" s="4">
        <f>IF('True_Odds_Calculator_3-way'!C194="","",'True_Odds_Calculator_3-way'!C194)</f>
        <v>2.71</v>
      </c>
      <c r="D193" s="4">
        <f t="shared" si="10"/>
        <v>2.1859936113485468E-2</v>
      </c>
      <c r="E193" s="4">
        <f t="shared" si="11"/>
        <v>2.7541856909234368</v>
      </c>
      <c r="F193" s="4">
        <f t="shared" si="12"/>
        <v>3.633731092861372</v>
      </c>
      <c r="G193" s="4">
        <f t="shared" si="13"/>
        <v>2.7645918674473755</v>
      </c>
      <c r="I193" s="4">
        <f t="shared" si="14"/>
        <v>1.0218599361134855</v>
      </c>
    </row>
    <row r="194" spans="1:9" x14ac:dyDescent="0.2">
      <c r="A194" s="4">
        <f>IF('True_Odds_Calculator_3-way'!A195="","",'True_Odds_Calculator_3-way'!A195)</f>
        <v>1.6</v>
      </c>
      <c r="B194" s="4">
        <f>IF('True_Odds_Calculator_3-way'!B195="","",'True_Odds_Calculator_3-way'!B195)</f>
        <v>4.25</v>
      </c>
      <c r="C194" s="4">
        <f>IF('True_Odds_Calculator_3-way'!C195="","",'True_Odds_Calculator_3-way'!C195)</f>
        <v>6.06</v>
      </c>
      <c r="D194" s="4">
        <f t="shared" si="10"/>
        <v>2.5310619297223891E-2</v>
      </c>
      <c r="E194" s="4">
        <f t="shared" si="11"/>
        <v>1.6218939413817535</v>
      </c>
      <c r="F194" s="4">
        <f t="shared" si="12"/>
        <v>4.4080584774469607</v>
      </c>
      <c r="G194" s="4">
        <f t="shared" si="13"/>
        <v>6.3865268378364419</v>
      </c>
      <c r="I194" s="4">
        <f t="shared" si="14"/>
        <v>1.0253106192972239</v>
      </c>
    </row>
    <row r="195" spans="1:9" x14ac:dyDescent="0.2">
      <c r="A195" s="4">
        <f>IF('True_Odds_Calculator_3-way'!A196="","",'True_Odds_Calculator_3-way'!A196)</f>
        <v>3.08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2.52</v>
      </c>
      <c r="D195" s="4">
        <f t="shared" ref="D195:D258" si="15">IF(A195="","",((1/A195)+(1/B195)+(1/C195))-1)</f>
        <v>2.2705540777829825E-2</v>
      </c>
      <c r="E195" s="4">
        <f t="shared" ref="E195:E258" si="16">IF(A195="","",(3*A195)/(3-($D195*A195)))</f>
        <v>3.1535115773314568</v>
      </c>
      <c r="F195" s="4">
        <f t="shared" ref="F195:F258" si="17">IF(B195="","",(3*B195)/(3-($D195*B195)))</f>
        <v>3.4055734275395206</v>
      </c>
      <c r="G195" s="4">
        <f t="shared" ref="G195:G258" si="18">IF(C195="","",(3*C195)/(3-($D195*C195)))</f>
        <v>2.5689976030609358</v>
      </c>
      <c r="I195" s="4">
        <f t="shared" ref="I195:I258" si="19">IF(A195="","",D195+1)</f>
        <v>1.0227055407778298</v>
      </c>
    </row>
    <row r="196" spans="1:9" x14ac:dyDescent="0.2">
      <c r="A196" s="4">
        <f>IF('True_Odds_Calculator_3-way'!A197="","",'True_Odds_Calculator_3-way'!A197)</f>
        <v>1.3</v>
      </c>
      <c r="B196" s="4">
        <f>IF('True_Odds_Calculator_3-way'!B197="","",'True_Odds_Calculator_3-way'!B197)</f>
        <v>6.15</v>
      </c>
      <c r="C196" s="4">
        <f>IF('True_Odds_Calculator_3-way'!C197="","",'True_Odds_Calculator_3-way'!C197)</f>
        <v>9.6199999999999992</v>
      </c>
      <c r="D196" s="4">
        <f t="shared" si="15"/>
        <v>3.5782499197133166E-2</v>
      </c>
      <c r="E196" s="4">
        <f t="shared" si="16"/>
        <v>1.3204749540595031</v>
      </c>
      <c r="F196" s="4">
        <f t="shared" si="17"/>
        <v>6.636839546797292</v>
      </c>
      <c r="G196" s="4">
        <f t="shared" si="18"/>
        <v>10.866895242760048</v>
      </c>
      <c r="I196" s="4">
        <f t="shared" si="19"/>
        <v>1.0357824991971332</v>
      </c>
    </row>
    <row r="197" spans="1:9" x14ac:dyDescent="0.2">
      <c r="A197" s="4">
        <f>IF('True_Odds_Calculator_3-way'!A198="","",'True_Odds_Calculator_3-way'!A198)</f>
        <v>1.65</v>
      </c>
      <c r="B197" s="4">
        <f>IF('True_Odds_Calculator_3-way'!B198="","",'True_Odds_Calculator_3-way'!B198)</f>
        <v>4.16</v>
      </c>
      <c r="C197" s="4">
        <f>IF('True_Odds_Calculator_3-way'!C198="","",'True_Odds_Calculator_3-way'!C198)</f>
        <v>5.63</v>
      </c>
      <c r="D197" s="4">
        <f t="shared" si="15"/>
        <v>2.4065114873285331E-2</v>
      </c>
      <c r="E197" s="4">
        <f t="shared" si="16"/>
        <v>1.6721320271238187</v>
      </c>
      <c r="F197" s="4">
        <f t="shared" si="17"/>
        <v>4.3036128191155258</v>
      </c>
      <c r="G197" s="4">
        <f t="shared" si="18"/>
        <v>5.8962893944772707</v>
      </c>
      <c r="I197" s="4">
        <f t="shared" si="19"/>
        <v>1.0240651148732853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2.2000000000000002</v>
      </c>
      <c r="D198" s="4">
        <f t="shared" si="15"/>
        <v>2.1922482616533623E-2</v>
      </c>
      <c r="E198" s="4">
        <f t="shared" si="16"/>
        <v>3.6129332402884393</v>
      </c>
      <c r="F198" s="4">
        <f t="shared" si="17"/>
        <v>3.6234690306777093</v>
      </c>
      <c r="G198" s="4">
        <f t="shared" si="18"/>
        <v>2.2359461599366592</v>
      </c>
      <c r="I198" s="4">
        <f t="shared" si="19"/>
        <v>1.0219224826165336</v>
      </c>
    </row>
    <row r="199" spans="1: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6.08</v>
      </c>
      <c r="C199" s="4">
        <f>IF('True_Odds_Calculator_3-way'!C200="","",'True_Odds_Calculator_3-way'!C200)</f>
        <v>10.33</v>
      </c>
      <c r="D199" s="4">
        <f t="shared" si="15"/>
        <v>2.4637883940062277E-2</v>
      </c>
      <c r="E199" s="4">
        <f t="shared" si="16"/>
        <v>1.3242469674838768</v>
      </c>
      <c r="F199" s="4">
        <f t="shared" si="17"/>
        <v>6.399547168840769</v>
      </c>
      <c r="G199" s="4">
        <f t="shared" si="18"/>
        <v>11.287599868369568</v>
      </c>
      <c r="I199" s="4">
        <f t="shared" si="19"/>
        <v>1.0246378839400623</v>
      </c>
    </row>
    <row r="200" spans="1:9" x14ac:dyDescent="0.2">
      <c r="A200" s="4">
        <f>IF('True_Odds_Calculator_3-way'!A201="","",'True_Odds_Calculator_3-way'!A201)</f>
        <v>2.27</v>
      </c>
      <c r="B200" s="4">
        <f>IF('True_Odds_Calculator_3-way'!B201="","",'True_Odds_Calculator_3-way'!B201)</f>
        <v>2.96</v>
      </c>
      <c r="C200" s="4">
        <f>IF('True_Odds_Calculator_3-way'!C201="","",'True_Odds_Calculator_3-way'!C201)</f>
        <v>3.91</v>
      </c>
      <c r="D200" s="4">
        <f t="shared" si="15"/>
        <v>3.4120947902396059E-2</v>
      </c>
      <c r="E200" s="4">
        <f t="shared" si="16"/>
        <v>2.3301605126622897</v>
      </c>
      <c r="F200" s="4">
        <f t="shared" si="17"/>
        <v>3.0631231084831358</v>
      </c>
      <c r="G200" s="4">
        <f t="shared" si="18"/>
        <v>4.0919740501772166</v>
      </c>
      <c r="I200" s="4">
        <f t="shared" si="19"/>
        <v>1.0341209479023961</v>
      </c>
    </row>
    <row r="201" spans="1:9" x14ac:dyDescent="0.2">
      <c r="A201" s="4">
        <f>IF('True_Odds_Calculator_3-way'!A202="","",'True_Odds_Calculator_3-way'!A202)</f>
        <v>2.52</v>
      </c>
      <c r="B201" s="4">
        <f>IF('True_Odds_Calculator_3-way'!B202="","",'True_Odds_Calculator_3-way'!B202)</f>
        <v>2.9</v>
      </c>
      <c r="C201" s="4">
        <f>IF('True_Odds_Calculator_3-way'!C202="","",'True_Odds_Calculator_3-way'!C202)</f>
        <v>3.43</v>
      </c>
      <c r="D201" s="4">
        <f t="shared" si="15"/>
        <v>3.3198172536666348E-2</v>
      </c>
      <c r="E201" s="4">
        <f t="shared" si="16"/>
        <v>2.5922897985579563</v>
      </c>
      <c r="F201" s="4">
        <f t="shared" si="17"/>
        <v>2.9961511858809868</v>
      </c>
      <c r="G201" s="4">
        <f t="shared" si="18"/>
        <v>3.5653276338147828</v>
      </c>
      <c r="I201" s="4">
        <f t="shared" si="19"/>
        <v>1.0331981725366663</v>
      </c>
    </row>
    <row r="202" spans="1:9" x14ac:dyDescent="0.2">
      <c r="A202" s="4">
        <f>IF('True_Odds_Calculator_3-way'!A203="","",'True_Odds_Calculator_3-way'!A203)</f>
        <v>5.81</v>
      </c>
      <c r="B202" s="4">
        <f>IF('True_Odds_Calculator_3-way'!B203="","",'True_Odds_Calculator_3-way'!B203)</f>
        <v>3.94</v>
      </c>
      <c r="C202" s="4">
        <f>IF('True_Odds_Calculator_3-way'!C203="","",'True_Odds_Calculator_3-way'!C203)</f>
        <v>1.64</v>
      </c>
      <c r="D202" s="4">
        <f t="shared" si="15"/>
        <v>3.5680243746879503E-2</v>
      </c>
      <c r="E202" s="4">
        <f t="shared" si="16"/>
        <v>6.2412768402358152</v>
      </c>
      <c r="F202" s="4">
        <f t="shared" si="17"/>
        <v>4.1337056685944082</v>
      </c>
      <c r="G202" s="4">
        <f t="shared" si="18"/>
        <v>1.6726248827201953</v>
      </c>
      <c r="I202" s="4">
        <f t="shared" si="19"/>
        <v>1.0356802437468795</v>
      </c>
    </row>
    <row r="203" spans="1:9" x14ac:dyDescent="0.2">
      <c r="A203" s="4">
        <f>IF('True_Odds_Calculator_3-way'!A204="","",'True_Odds_Calculator_3-way'!A204)</f>
        <v>3.9</v>
      </c>
      <c r="B203" s="4">
        <f>IF('True_Odds_Calculator_3-way'!B204="","",'True_Odds_Calculator_3-way'!B204)</f>
        <v>3.34</v>
      </c>
      <c r="C203" s="4">
        <f>IF('True_Odds_Calculator_3-way'!C204="","",'True_Odds_Calculator_3-way'!C204)</f>
        <v>2.09</v>
      </c>
      <c r="D203" s="4">
        <f t="shared" si="15"/>
        <v>3.4280353536578101E-2</v>
      </c>
      <c r="E203" s="4">
        <f t="shared" si="16"/>
        <v>4.0819080252732087</v>
      </c>
      <c r="F203" s="4">
        <f t="shared" si="17"/>
        <v>3.4725307337581119</v>
      </c>
      <c r="G203" s="4">
        <f t="shared" si="18"/>
        <v>2.1411345312617156</v>
      </c>
      <c r="I203" s="4">
        <f t="shared" si="19"/>
        <v>1.0342803535365781</v>
      </c>
    </row>
    <row r="204" spans="1:9" x14ac:dyDescent="0.2">
      <c r="A204" s="4">
        <f>IF('True_Odds_Calculator_3-way'!A205="","",'True_Odds_Calculator_3-way'!A205)</f>
        <v>3.14</v>
      </c>
      <c r="B204" s="4">
        <f>IF('True_Odds_Calculator_3-way'!B205="","",'True_Odds_Calculator_3-way'!B205)</f>
        <v>3.04</v>
      </c>
      <c r="C204" s="4">
        <f>IF('True_Odds_Calculator_3-way'!C205="","",'True_Odds_Calculator_3-way'!C205)</f>
        <v>2.6</v>
      </c>
      <c r="D204" s="4">
        <f t="shared" si="15"/>
        <v>3.2034090616055E-2</v>
      </c>
      <c r="E204" s="4">
        <f t="shared" si="16"/>
        <v>3.248933540923403</v>
      </c>
      <c r="F204" s="4">
        <f t="shared" si="17"/>
        <v>3.1419928969791906</v>
      </c>
      <c r="G204" s="4">
        <f t="shared" si="18"/>
        <v>2.6742447316548952</v>
      </c>
      <c r="I204" s="4">
        <f t="shared" si="19"/>
        <v>1.032034090616055</v>
      </c>
    </row>
    <row r="205" spans="1:9" x14ac:dyDescent="0.2">
      <c r="A205" s="4">
        <f>IF('True_Odds_Calculator_3-way'!A206="","",'True_Odds_Calculator_3-way'!A206)</f>
        <v>2.3199999999999998</v>
      </c>
      <c r="B205" s="4">
        <f>IF('True_Odds_Calculator_3-way'!B206="","",'True_Odds_Calculator_3-way'!B206)</f>
        <v>3.06</v>
      </c>
      <c r="C205" s="4">
        <f>IF('True_Odds_Calculator_3-way'!C206="","",'True_Odds_Calculator_3-way'!C206)</f>
        <v>3.62</v>
      </c>
      <c r="D205" s="4">
        <f t="shared" si="15"/>
        <v>3.407496230218765E-2</v>
      </c>
      <c r="E205" s="4">
        <f t="shared" si="16"/>
        <v>2.3827896139140474</v>
      </c>
      <c r="F205" s="4">
        <f t="shared" si="17"/>
        <v>3.1701843919185193</v>
      </c>
      <c r="G205" s="4">
        <f t="shared" si="18"/>
        <v>3.7752264431367419</v>
      </c>
      <c r="I205" s="4">
        <f t="shared" si="19"/>
        <v>1.0340749623021877</v>
      </c>
    </row>
    <row r="206" spans="1:9" x14ac:dyDescent="0.2">
      <c r="A206" s="4">
        <f>IF('True_Odds_Calculator_3-way'!A207="","",'True_Odds_Calculator_3-way'!A207)</f>
        <v>2.25</v>
      </c>
      <c r="B206" s="4">
        <f>IF('True_Odds_Calculator_3-way'!B207="","",'True_Odds_Calculator_3-way'!B207)</f>
        <v>3.06</v>
      </c>
      <c r="C206" s="4">
        <f>IF('True_Odds_Calculator_3-way'!C207="","",'True_Odds_Calculator_3-way'!C207)</f>
        <v>3.81</v>
      </c>
      <c r="D206" s="4">
        <f t="shared" si="15"/>
        <v>3.3709021666409322E-2</v>
      </c>
      <c r="E206" s="4">
        <f t="shared" si="16"/>
        <v>2.3083594028432266</v>
      </c>
      <c r="F206" s="4">
        <f t="shared" si="17"/>
        <v>3.1689589562381077</v>
      </c>
      <c r="G206" s="4">
        <f t="shared" si="18"/>
        <v>3.9804028678729941</v>
      </c>
      <c r="I206" s="4">
        <f t="shared" si="19"/>
        <v>1.0337090216664093</v>
      </c>
    </row>
    <row r="207" spans="1:9" x14ac:dyDescent="0.2">
      <c r="A207" s="4">
        <f>IF('True_Odds_Calculator_3-way'!A208="","",'True_Odds_Calculator_3-way'!A208)</f>
        <v>2.62</v>
      </c>
      <c r="B207" s="4">
        <f>IF('True_Odds_Calculator_3-way'!B208="","",'True_Odds_Calculator_3-way'!B208)</f>
        <v>3.19</v>
      </c>
      <c r="C207" s="4">
        <f>IF('True_Odds_Calculator_3-way'!C208="","",'True_Odds_Calculator_3-way'!C208)</f>
        <v>2.96</v>
      </c>
      <c r="D207" s="4">
        <f t="shared" si="15"/>
        <v>3.2996850975266501E-2</v>
      </c>
      <c r="E207" s="4">
        <f t="shared" si="16"/>
        <v>2.6977414905691162</v>
      </c>
      <c r="F207" s="4">
        <f t="shared" si="17"/>
        <v>3.3059963416211691</v>
      </c>
      <c r="G207" s="4">
        <f t="shared" si="18"/>
        <v>3.0596114422308238</v>
      </c>
      <c r="I207" s="4">
        <f t="shared" si="19"/>
        <v>1.0329968509752665</v>
      </c>
    </row>
    <row r="208" spans="1:9" x14ac:dyDescent="0.2">
      <c r="A208" s="4">
        <f>IF('True_Odds_Calculator_3-way'!A209="","",'True_Odds_Calculator_3-way'!A209)</f>
        <v>2.0099999999999998</v>
      </c>
      <c r="B208" s="4">
        <f>IF('True_Odds_Calculator_3-way'!B209="","",'True_Odds_Calculator_3-way'!B209)</f>
        <v>3.39</v>
      </c>
      <c r="C208" s="4">
        <f>IF('True_Odds_Calculator_3-way'!C209="","",'True_Odds_Calculator_3-way'!C209)</f>
        <v>4.1399999999999997</v>
      </c>
      <c r="D208" s="4">
        <f t="shared" si="15"/>
        <v>3.4043582268215244E-2</v>
      </c>
      <c r="E208" s="4">
        <f t="shared" si="16"/>
        <v>2.0569166228808347</v>
      </c>
      <c r="F208" s="4">
        <f t="shared" si="17"/>
        <v>3.5256282680700419</v>
      </c>
      <c r="G208" s="4">
        <f t="shared" si="18"/>
        <v>4.3440857731288176</v>
      </c>
      <c r="I208" s="4">
        <f t="shared" si="19"/>
        <v>1.0340435822682152</v>
      </c>
    </row>
    <row r="209" spans="1:9" x14ac:dyDescent="0.2">
      <c r="A209" s="4">
        <f>IF('True_Odds_Calculator_3-way'!A210="","",'True_Odds_Calculator_3-way'!A210)</f>
        <v>3.59</v>
      </c>
      <c r="B209" s="4">
        <f>IF('True_Odds_Calculator_3-way'!B210="","",'True_Odds_Calculator_3-way'!B210)</f>
        <v>3.3</v>
      </c>
      <c r="C209" s="4">
        <f>IF('True_Odds_Calculator_3-way'!C210="","",'True_Odds_Calculator_3-way'!C210)</f>
        <v>2.21</v>
      </c>
      <c r="D209" s="4">
        <f t="shared" si="15"/>
        <v>3.4070522846534557E-2</v>
      </c>
      <c r="E209" s="4">
        <f t="shared" si="16"/>
        <v>3.7425893304274029</v>
      </c>
      <c r="F209" s="4">
        <f t="shared" si="17"/>
        <v>3.4284915496382085</v>
      </c>
      <c r="G209" s="4">
        <f t="shared" si="18"/>
        <v>2.2668959567917892</v>
      </c>
      <c r="I209" s="4">
        <f t="shared" si="19"/>
        <v>1.0340705228465346</v>
      </c>
    </row>
    <row r="210" spans="1:9" x14ac:dyDescent="0.2">
      <c r="A210" s="4">
        <f>IF('True_Odds_Calculator_3-way'!A211="","",'True_Odds_Calculator_3-way'!A211)</f>
        <v>2.75</v>
      </c>
      <c r="B210" s="4">
        <f>IF('True_Odds_Calculator_3-way'!B211="","",'True_Odds_Calculator_3-way'!B211)</f>
        <v>3.4</v>
      </c>
      <c r="C210" s="4">
        <f>IF('True_Odds_Calculator_3-way'!C211="","",'True_Odds_Calculator_3-way'!C211)</f>
        <v>2.74</v>
      </c>
      <c r="D210" s="4">
        <f t="shared" si="15"/>
        <v>2.2717514344822165E-2</v>
      </c>
      <c r="E210" s="4">
        <f t="shared" si="16"/>
        <v>2.808484981363736</v>
      </c>
      <c r="F210" s="4">
        <f t="shared" si="17"/>
        <v>3.4898515188666388</v>
      </c>
      <c r="G210" s="4">
        <f t="shared" si="18"/>
        <v>2.7980559196155528</v>
      </c>
      <c r="I210" s="4">
        <f t="shared" si="19"/>
        <v>1.0227175143448222</v>
      </c>
    </row>
    <row r="211" spans="1: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5.47</v>
      </c>
      <c r="C211" s="4">
        <f>IF('True_Odds_Calculator_3-way'!C212="","",'True_Odds_Calculator_3-way'!C212)</f>
        <v>9.9499999999999993</v>
      </c>
      <c r="D211" s="4">
        <f t="shared" si="15"/>
        <v>2.4058609793500052E-2</v>
      </c>
      <c r="E211" s="4">
        <f t="shared" si="16"/>
        <v>1.3647755713167047</v>
      </c>
      <c r="F211" s="4">
        <f t="shared" si="17"/>
        <v>5.7209606077377826</v>
      </c>
      <c r="G211" s="4">
        <f t="shared" si="18"/>
        <v>10.812800837839132</v>
      </c>
      <c r="I211" s="4">
        <f t="shared" si="19"/>
        <v>1.0240586097935001</v>
      </c>
    </row>
    <row r="212" spans="1:9" x14ac:dyDescent="0.2">
      <c r="A212" s="4">
        <f>IF('True_Odds_Calculator_3-way'!A213="","",'True_Odds_Calculator_3-way'!A213)</f>
        <v>6.11</v>
      </c>
      <c r="B212" s="4">
        <f>IF('True_Odds_Calculator_3-way'!B213="","",'True_Odds_Calculator_3-way'!B213)</f>
        <v>4.0999999999999996</v>
      </c>
      <c r="C212" s="4">
        <f>IF('True_Odds_Calculator_3-way'!C213="","",'True_Odds_Calculator_3-way'!C213)</f>
        <v>1.62</v>
      </c>
      <c r="D212" s="4">
        <f t="shared" si="15"/>
        <v>2.4852510754603818E-2</v>
      </c>
      <c r="E212" s="4">
        <f t="shared" si="16"/>
        <v>6.4357539241609061</v>
      </c>
      <c r="F212" s="4">
        <f t="shared" si="17"/>
        <v>4.2441530752610506</v>
      </c>
      <c r="G212" s="4">
        <f t="shared" si="18"/>
        <v>1.6420367169909753</v>
      </c>
      <c r="I212" s="4">
        <f t="shared" si="19"/>
        <v>1.0248525107546038</v>
      </c>
    </row>
    <row r="213" spans="1:9" x14ac:dyDescent="0.2">
      <c r="A213" s="4">
        <f>IF('True_Odds_Calculator_3-way'!A214="","",'True_Odds_Calculator_3-way'!A214)</f>
        <v>5.36</v>
      </c>
      <c r="B213" s="4">
        <f>IF('True_Odds_Calculator_3-way'!B214="","",'True_Odds_Calculator_3-way'!B214)</f>
        <v>4.71</v>
      </c>
      <c r="C213" s="4">
        <f>IF('True_Odds_Calculator_3-way'!C214="","",'True_Odds_Calculator_3-way'!C214)</f>
        <v>1.6</v>
      </c>
      <c r="D213" s="4">
        <f t="shared" si="15"/>
        <v>2.388138923218297E-2</v>
      </c>
      <c r="E213" s="4">
        <f t="shared" si="16"/>
        <v>5.5988940719001112</v>
      </c>
      <c r="F213" s="4">
        <f t="shared" si="17"/>
        <v>4.8934748757842224</v>
      </c>
      <c r="G213" s="4">
        <f t="shared" si="18"/>
        <v>1.6206416933789263</v>
      </c>
      <c r="I213" s="4">
        <f t="shared" si="19"/>
        <v>1.023881389232183</v>
      </c>
    </row>
    <row r="214" spans="1:9" x14ac:dyDescent="0.2">
      <c r="A214" s="4">
        <f>IF('True_Odds_Calculator_3-way'!A215="","",'True_Odds_Calculator_3-way'!A215)</f>
        <v>2.34</v>
      </c>
      <c r="B214" s="4">
        <f>IF('True_Odds_Calculator_3-way'!B215="","",'True_Odds_Calculator_3-way'!B215)</f>
        <v>3.69</v>
      </c>
      <c r="C214" s="4">
        <f>IF('True_Odds_Calculator_3-way'!C215="","",'True_Odds_Calculator_3-way'!C215)</f>
        <v>3.1</v>
      </c>
      <c r="D214" s="4">
        <f t="shared" si="15"/>
        <v>2.0933782538818058E-2</v>
      </c>
      <c r="E214" s="4">
        <f t="shared" si="16"/>
        <v>2.3788425750651871</v>
      </c>
      <c r="F214" s="4">
        <f t="shared" si="17"/>
        <v>3.7875232411047066</v>
      </c>
      <c r="G214" s="4">
        <f t="shared" si="18"/>
        <v>3.16854052288046</v>
      </c>
      <c r="I214" s="4">
        <f t="shared" si="19"/>
        <v>1.0209337825388181</v>
      </c>
    </row>
    <row r="215" spans="1:9" x14ac:dyDescent="0.2">
      <c r="A215" s="4">
        <f>IF('True_Odds_Calculator_3-way'!A216="","",'True_Odds_Calculator_3-way'!A216)</f>
        <v>1.36</v>
      </c>
      <c r="B215" s="4">
        <f>IF('True_Odds_Calculator_3-way'!B216="","",'True_Odds_Calculator_3-way'!B216)</f>
        <v>5.53</v>
      </c>
      <c r="C215" s="4">
        <f>IF('True_Odds_Calculator_3-way'!C216="","",'True_Odds_Calculator_3-way'!C216)</f>
        <v>8.98</v>
      </c>
      <c r="D215" s="4">
        <f t="shared" si="15"/>
        <v>2.7484518658750456E-2</v>
      </c>
      <c r="E215" s="4">
        <f t="shared" si="16"/>
        <v>1.3771589159645916</v>
      </c>
      <c r="F215" s="4">
        <f t="shared" si="17"/>
        <v>5.8251187446998731</v>
      </c>
      <c r="G215" s="4">
        <f t="shared" si="18"/>
        <v>9.7850164955551442</v>
      </c>
      <c r="I215" s="4">
        <f t="shared" si="19"/>
        <v>1.0274845186587505</v>
      </c>
    </row>
    <row r="216" spans="1:9" x14ac:dyDescent="0.2">
      <c r="A216" s="4">
        <f>IF('True_Odds_Calculator_3-way'!A217="","",'True_Odds_Calculator_3-way'!A217)</f>
        <v>1.33</v>
      </c>
      <c r="B216" s="4">
        <f>IF('True_Odds_Calculator_3-way'!B217="","",'True_Odds_Calculator_3-way'!B217)</f>
        <v>5.69</v>
      </c>
      <c r="C216" s="4">
        <f>IF('True_Odds_Calculator_3-way'!C217="","",'True_Odds_Calculator_3-way'!C217)</f>
        <v>10.050000000000001</v>
      </c>
      <c r="D216" s="4">
        <f t="shared" si="15"/>
        <v>2.7129111239131642E-2</v>
      </c>
      <c r="E216" s="4">
        <f t="shared" si="16"/>
        <v>1.3461909608512139</v>
      </c>
      <c r="F216" s="4">
        <f t="shared" si="17"/>
        <v>5.9986603546070647</v>
      </c>
      <c r="G216" s="4">
        <f t="shared" si="18"/>
        <v>11.054676926140454</v>
      </c>
      <c r="I216" s="4">
        <f t="shared" si="19"/>
        <v>1.0271291112391316</v>
      </c>
    </row>
    <row r="217" spans="1:9" x14ac:dyDescent="0.2">
      <c r="A217" s="4">
        <f>IF('True_Odds_Calculator_3-way'!A218="","",'True_Odds_Calculator_3-way'!A218)</f>
        <v>2.74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2.62</v>
      </c>
      <c r="D217" s="4">
        <f t="shared" si="15"/>
        <v>2.2124986626523846E-2</v>
      </c>
      <c r="E217" s="4">
        <f t="shared" si="16"/>
        <v>2.7965104507762475</v>
      </c>
      <c r="F217" s="4">
        <f t="shared" si="17"/>
        <v>3.7298527603545137</v>
      </c>
      <c r="G217" s="4">
        <f t="shared" si="18"/>
        <v>2.6716223924753852</v>
      </c>
      <c r="I217" s="4">
        <f t="shared" si="19"/>
        <v>1.0221249866265238</v>
      </c>
    </row>
    <row r="218" spans="1:9" x14ac:dyDescent="0.2">
      <c r="A218" s="4">
        <f>IF('True_Odds_Calculator_3-way'!A219="","",'True_Odds_Calculator_3-way'!A219)</f>
        <v>2.29</v>
      </c>
      <c r="B218" s="4">
        <f>IF('True_Odds_Calculator_3-way'!B219="","",'True_Odds_Calculator_3-way'!B219)</f>
        <v>3.5</v>
      </c>
      <c r="C218" s="4">
        <f>IF('True_Odds_Calculator_3-way'!C219="","",'True_Odds_Calculator_3-way'!C219)</f>
        <v>3.33</v>
      </c>
      <c r="D218" s="4">
        <f t="shared" si="15"/>
        <v>2.2695808722009492E-2</v>
      </c>
      <c r="E218" s="4">
        <f t="shared" si="16"/>
        <v>2.3303724615642074</v>
      </c>
      <c r="F218" s="4">
        <f t="shared" si="17"/>
        <v>3.5951951722728976</v>
      </c>
      <c r="G218" s="4">
        <f t="shared" si="18"/>
        <v>3.4160585342961056</v>
      </c>
      <c r="I218" s="4">
        <f t="shared" si="19"/>
        <v>1.0226958087220095</v>
      </c>
    </row>
    <row r="219" spans="1:9" x14ac:dyDescent="0.2">
      <c r="A219" s="4">
        <f>IF('True_Odds_Calculator_3-way'!A220="","",'True_Odds_Calculator_3-way'!A220)</f>
        <v>1.94</v>
      </c>
      <c r="B219" s="4">
        <f>IF('True_Odds_Calculator_3-way'!B220="","",'True_Odds_Calculator_3-way'!B220)</f>
        <v>3.29</v>
      </c>
      <c r="C219" s="4">
        <f>IF('True_Odds_Calculator_3-way'!C220="","",'True_Odds_Calculator_3-way'!C220)</f>
        <v>4.8899999999999997</v>
      </c>
      <c r="D219" s="4">
        <f t="shared" si="15"/>
        <v>2.3914262812040787E-2</v>
      </c>
      <c r="E219" s="4">
        <f t="shared" si="16"/>
        <v>1.9704724832828313</v>
      </c>
      <c r="F219" s="4">
        <f t="shared" si="17"/>
        <v>3.378607269389474</v>
      </c>
      <c r="G219" s="4">
        <f t="shared" si="18"/>
        <v>5.0883449500130808</v>
      </c>
      <c r="I219" s="4">
        <f t="shared" si="19"/>
        <v>1.0239142628120408</v>
      </c>
    </row>
    <row r="220" spans="1:9" x14ac:dyDescent="0.2">
      <c r="A220" s="4">
        <f>IF('True_Odds_Calculator_3-way'!A221="","",'True_Odds_Calculator_3-way'!A221)</f>
        <v>2.4300000000000002</v>
      </c>
      <c r="B220" s="4">
        <f>IF('True_Odds_Calculator_3-way'!B221="","",'True_Odds_Calculator_3-way'!B221)</f>
        <v>3.06</v>
      </c>
      <c r="C220" s="4">
        <f>IF('True_Odds_Calculator_3-way'!C221="","",'True_Odds_Calculator_3-way'!C221)</f>
        <v>3.46</v>
      </c>
      <c r="D220" s="4">
        <f t="shared" si="15"/>
        <v>2.7337360406233469E-2</v>
      </c>
      <c r="E220" s="4">
        <f t="shared" si="16"/>
        <v>2.4850265947890673</v>
      </c>
      <c r="F220" s="4">
        <f t="shared" si="17"/>
        <v>3.1477728365190503</v>
      </c>
      <c r="G220" s="4">
        <f t="shared" si="18"/>
        <v>3.5726421523946321</v>
      </c>
      <c r="I220" s="4">
        <f t="shared" si="19"/>
        <v>1.0273373604062335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3.04</v>
      </c>
      <c r="C221" s="4">
        <f>IF('True_Odds_Calculator_3-way'!C222="","",'True_Odds_Calculator_3-way'!C222)</f>
        <v>2.64</v>
      </c>
      <c r="D221" s="4">
        <f t="shared" si="15"/>
        <v>2.8248067721751813E-2</v>
      </c>
      <c r="E221" s="4">
        <f t="shared" si="16"/>
        <v>3.2144335995267665</v>
      </c>
      <c r="F221" s="4">
        <f t="shared" si="17"/>
        <v>3.1295834133230946</v>
      </c>
      <c r="G221" s="4">
        <f t="shared" si="18"/>
        <v>2.7072988458025407</v>
      </c>
      <c r="I221" s="4">
        <f t="shared" si="19"/>
        <v>1.0282480677217518</v>
      </c>
    </row>
    <row r="222" spans="1:9" x14ac:dyDescent="0.2">
      <c r="A222" s="4">
        <f>IF('True_Odds_Calculator_3-way'!A223="","",'True_Odds_Calculator_3-way'!A223)</f>
        <v>1.42</v>
      </c>
      <c r="B222" s="4">
        <f>IF('True_Odds_Calculator_3-way'!B223="","",'True_Odds_Calculator_3-way'!B223)</f>
        <v>4.68</v>
      </c>
      <c r="C222" s="4">
        <f>IF('True_Odds_Calculator_3-way'!C223="","",'True_Odds_Calculator_3-way'!C223)</f>
        <v>8.8699999999999992</v>
      </c>
      <c r="D222" s="4">
        <f t="shared" si="15"/>
        <v>3.0640137377517807E-2</v>
      </c>
      <c r="E222" s="4">
        <f t="shared" si="16"/>
        <v>1.4408973316357567</v>
      </c>
      <c r="F222" s="4">
        <f t="shared" si="17"/>
        <v>4.9149266849716149</v>
      </c>
      <c r="G222" s="4">
        <f t="shared" si="18"/>
        <v>9.7536051614634065</v>
      </c>
      <c r="I222" s="4">
        <f t="shared" si="19"/>
        <v>1.0306401373775178</v>
      </c>
    </row>
    <row r="223" spans="1:9" x14ac:dyDescent="0.2">
      <c r="A223" s="4">
        <f>IF('True_Odds_Calculator_3-way'!A224="","",'True_Odds_Calculator_3-way'!A224)</f>
        <v>3.11</v>
      </c>
      <c r="B223" s="4">
        <f>IF('True_Odds_Calculator_3-way'!B224="","",'True_Odds_Calculator_3-way'!B224)</f>
        <v>3.23</v>
      </c>
      <c r="C223" s="4">
        <f>IF('True_Odds_Calculator_3-way'!C224="","",'True_Odds_Calculator_3-way'!C224)</f>
        <v>2.52</v>
      </c>
      <c r="D223" s="4">
        <f t="shared" si="15"/>
        <v>2.7966328405339747E-2</v>
      </c>
      <c r="E223" s="4">
        <f t="shared" si="16"/>
        <v>3.2028564468528682</v>
      </c>
      <c r="F223" s="4">
        <f t="shared" si="17"/>
        <v>3.3302759873241383</v>
      </c>
      <c r="G223" s="4">
        <f t="shared" si="18"/>
        <v>2.5806232685681603</v>
      </c>
      <c r="I223" s="4">
        <f t="shared" si="19"/>
        <v>1.0279663284053397</v>
      </c>
    </row>
    <row r="224" spans="1:9" x14ac:dyDescent="0.2">
      <c r="A224" s="4">
        <f>IF('True_Odds_Calculator_3-way'!A225="","",'True_Odds_Calculator_3-way'!A225)</f>
        <v>3.45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2.33</v>
      </c>
      <c r="D224" s="4">
        <f t="shared" si="15"/>
        <v>2.7681597128633273E-2</v>
      </c>
      <c r="E224" s="4">
        <f t="shared" si="16"/>
        <v>3.5634379001981156</v>
      </c>
      <c r="F224" s="4">
        <f t="shared" si="17"/>
        <v>3.3398485287592745</v>
      </c>
      <c r="G224" s="4">
        <f t="shared" si="18"/>
        <v>2.3811941837757185</v>
      </c>
      <c r="I224" s="4">
        <f t="shared" si="19"/>
        <v>1.0276815971286333</v>
      </c>
    </row>
    <row r="225" spans="1:9" x14ac:dyDescent="0.2">
      <c r="A225" s="4">
        <f>IF('True_Odds_Calculator_3-way'!A226="","",'True_Odds_Calculator_3-way'!A226)</f>
        <v>2.35</v>
      </c>
      <c r="B225" s="4">
        <f>IF('True_Odds_Calculator_3-way'!B226="","",'True_Odds_Calculator_3-way'!B226)</f>
        <v>3.23</v>
      </c>
      <c r="C225" s="4">
        <f>IF('True_Odds_Calculator_3-way'!C226="","",'True_Odds_Calculator_3-way'!C226)</f>
        <v>3.42</v>
      </c>
      <c r="D225" s="4">
        <f t="shared" si="15"/>
        <v>2.7527098932144778E-2</v>
      </c>
      <c r="E225" s="4">
        <f t="shared" si="16"/>
        <v>2.4017895335142012</v>
      </c>
      <c r="F225" s="4">
        <f t="shared" si="17"/>
        <v>3.3286529856503626</v>
      </c>
      <c r="G225" s="4">
        <f t="shared" si="18"/>
        <v>3.5307996450998806</v>
      </c>
      <c r="I225" s="4">
        <f t="shared" si="19"/>
        <v>1.0275270989321448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2.59</v>
      </c>
      <c r="D226" s="4">
        <f t="shared" si="15"/>
        <v>2.7106398083523775E-2</v>
      </c>
      <c r="E226" s="4">
        <f t="shared" si="16"/>
        <v>2.9674885349331985</v>
      </c>
      <c r="F226" s="4">
        <f t="shared" si="17"/>
        <v>3.497117513186752</v>
      </c>
      <c r="G226" s="4">
        <f t="shared" si="18"/>
        <v>2.6520632038843774</v>
      </c>
      <c r="I226" s="4">
        <f t="shared" si="19"/>
        <v>1.0271063980835238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3.15</v>
      </c>
      <c r="C227" s="4">
        <f>IF('True_Odds_Calculator_3-way'!C228="","",'True_Odds_Calculator_3-way'!C228)</f>
        <v>3.73</v>
      </c>
      <c r="D227" s="4">
        <f t="shared" si="15"/>
        <v>2.8034708311820422E-2</v>
      </c>
      <c r="E227" s="4">
        <f t="shared" si="16"/>
        <v>2.3087598071763704</v>
      </c>
      <c r="F227" s="4">
        <f t="shared" si="17"/>
        <v>3.2455370693058492</v>
      </c>
      <c r="G227" s="4">
        <f t="shared" si="18"/>
        <v>3.8647102229367802</v>
      </c>
      <c r="I227" s="4">
        <f t="shared" si="19"/>
        <v>1.0280347083118204</v>
      </c>
    </row>
    <row r="228" spans="1:9" x14ac:dyDescent="0.2">
      <c r="A228" s="4">
        <f>IF('True_Odds_Calculator_3-way'!A229="","",'True_Odds_Calculator_3-way'!A229)</f>
        <v>1.63</v>
      </c>
      <c r="B228" s="4">
        <f>IF('True_Odds_Calculator_3-way'!B229="","",'True_Odds_Calculator_3-way'!B229)</f>
        <v>4.0999999999999996</v>
      </c>
      <c r="C228" s="4">
        <f>IF('True_Odds_Calculator_3-way'!C229="","",'True_Odds_Calculator_3-way'!C229)</f>
        <v>5.72</v>
      </c>
      <c r="D228" s="4">
        <f t="shared" si="15"/>
        <v>3.2224546364902462E-2</v>
      </c>
      <c r="E228" s="4">
        <f t="shared" si="16"/>
        <v>1.6590477193502242</v>
      </c>
      <c r="F228" s="4">
        <f t="shared" si="17"/>
        <v>4.2888833372726536</v>
      </c>
      <c r="G228" s="4">
        <f t="shared" si="18"/>
        <v>6.0944520852243373</v>
      </c>
      <c r="I228" s="4">
        <f t="shared" si="19"/>
        <v>1.0322245463649025</v>
      </c>
    </row>
    <row r="229" spans="1:9" x14ac:dyDescent="0.2">
      <c r="A229" s="4">
        <f>IF('True_Odds_Calculator_3-way'!A230="","",'True_Odds_Calculator_3-way'!A230)</f>
        <v>2.35</v>
      </c>
      <c r="B229" s="4">
        <f>IF('True_Odds_Calculator_3-way'!B230="","",'True_Odds_Calculator_3-way'!B230)</f>
        <v>3.65</v>
      </c>
      <c r="C229" s="4">
        <f>IF('True_Odds_Calculator_3-way'!C230="","",'True_Odds_Calculator_3-way'!C230)</f>
        <v>3.04</v>
      </c>
      <c r="D229" s="4">
        <f t="shared" si="15"/>
        <v>2.8451886054395636E-2</v>
      </c>
      <c r="E229" s="4">
        <f t="shared" si="16"/>
        <v>2.4035690912275207</v>
      </c>
      <c r="F229" s="4">
        <f t="shared" si="17"/>
        <v>3.7808807110647114</v>
      </c>
      <c r="G229" s="4">
        <f t="shared" si="18"/>
        <v>3.1302489736140791</v>
      </c>
      <c r="I229" s="4">
        <f t="shared" si="19"/>
        <v>1.0284518860543956</v>
      </c>
    </row>
    <row r="230" spans="1:9" x14ac:dyDescent="0.2">
      <c r="A230" s="4">
        <f>IF('True_Odds_Calculator_3-way'!A231="","",'True_Odds_Calculator_3-way'!A231)</f>
        <v>4.59</v>
      </c>
      <c r="B230" s="4">
        <f>IF('True_Odds_Calculator_3-way'!B231="","",'True_Odds_Calculator_3-way'!B231)</f>
        <v>4.38</v>
      </c>
      <c r="C230" s="4">
        <f>IF('True_Odds_Calculator_3-way'!C231="","",'True_Odds_Calculator_3-way'!C231)</f>
        <v>1.71</v>
      </c>
      <c r="D230" s="4">
        <f t="shared" si="15"/>
        <v>3.0970747667808496E-2</v>
      </c>
      <c r="E230" s="4">
        <f t="shared" si="16"/>
        <v>4.8183171326721874</v>
      </c>
      <c r="F230" s="4">
        <f t="shared" si="17"/>
        <v>4.5874312149169043</v>
      </c>
      <c r="G230" s="4">
        <f t="shared" si="18"/>
        <v>1.7407296686149891</v>
      </c>
      <c r="I230" s="4">
        <f t="shared" si="19"/>
        <v>1.0309707476678085</v>
      </c>
    </row>
    <row r="231" spans="1:9" x14ac:dyDescent="0.2">
      <c r="A231" s="4">
        <f>IF('True_Odds_Calculator_3-way'!A232="","",'True_Odds_Calculator_3-way'!A232)</f>
        <v>1.1599999999999999</v>
      </c>
      <c r="B231" s="4">
        <f>IF('True_Odds_Calculator_3-way'!B232="","",'True_Odds_Calculator_3-way'!B232)</f>
        <v>8.6</v>
      </c>
      <c r="C231" s="4">
        <f>IF('True_Odds_Calculator_3-way'!C232="","",'True_Odds_Calculator_3-way'!C232)</f>
        <v>17.29</v>
      </c>
      <c r="D231" s="4">
        <f t="shared" si="15"/>
        <v>3.6184935226846404E-2</v>
      </c>
      <c r="E231" s="4">
        <f t="shared" si="16"/>
        <v>1.1764604562234175</v>
      </c>
      <c r="F231" s="4">
        <f t="shared" si="17"/>
        <v>9.5953244187046991</v>
      </c>
      <c r="G231" s="4">
        <f t="shared" si="18"/>
        <v>21.845864166466846</v>
      </c>
      <c r="I231" s="4">
        <f t="shared" si="19"/>
        <v>1.0361849352268464</v>
      </c>
    </row>
    <row r="232" spans="1:9" x14ac:dyDescent="0.2">
      <c r="A232" s="4">
        <f>IF('True_Odds_Calculator_3-way'!A233="","",'True_Odds_Calculator_3-way'!A233)</f>
        <v>2.0699999999999998</v>
      </c>
      <c r="B232" s="4">
        <f>IF('True_Odds_Calculator_3-way'!B233="","",'True_Odds_Calculator_3-way'!B233)</f>
        <v>3.77</v>
      </c>
      <c r="C232" s="4">
        <f>IF('True_Odds_Calculator_3-way'!C233="","",'True_Odds_Calculator_3-way'!C233)</f>
        <v>3.58</v>
      </c>
      <c r="D232" s="4">
        <f t="shared" si="15"/>
        <v>2.7673385768081538E-2</v>
      </c>
      <c r="E232" s="4">
        <f t="shared" si="16"/>
        <v>2.1102953213943305</v>
      </c>
      <c r="F232" s="4">
        <f t="shared" si="17"/>
        <v>3.905830009345411</v>
      </c>
      <c r="G232" s="4">
        <f t="shared" si="18"/>
        <v>3.702261919286217</v>
      </c>
      <c r="I232" s="4">
        <f t="shared" si="19"/>
        <v>1.0276733857680815</v>
      </c>
    </row>
    <row r="233" spans="1:9" x14ac:dyDescent="0.2">
      <c r="A233" s="4">
        <f>IF('True_Odds_Calculator_3-way'!A234="","",'True_Odds_Calculator_3-way'!A234)</f>
        <v>1.86</v>
      </c>
      <c r="B233" s="4">
        <f>IF('True_Odds_Calculator_3-way'!B234="","",'True_Odds_Calculator_3-way'!B234)</f>
        <v>3.93</v>
      </c>
      <c r="C233" s="4">
        <f>IF('True_Odds_Calculator_3-way'!C234="","",'True_Odds_Calculator_3-way'!C234)</f>
        <v>4.2</v>
      </c>
      <c r="D233" s="4">
        <f t="shared" si="15"/>
        <v>3.0182572906040095E-2</v>
      </c>
      <c r="E233" s="4">
        <f t="shared" si="16"/>
        <v>1.895470305832148</v>
      </c>
      <c r="F233" s="4">
        <f t="shared" si="17"/>
        <v>4.0917858171000869</v>
      </c>
      <c r="G233" s="4">
        <f t="shared" si="18"/>
        <v>4.3853036458065517</v>
      </c>
      <c r="I233" s="4">
        <f t="shared" si="19"/>
        <v>1.0301825729060401</v>
      </c>
    </row>
    <row r="234" spans="1:9" x14ac:dyDescent="0.2">
      <c r="A234" s="4">
        <f>IF('True_Odds_Calculator_3-way'!A235="","",'True_Odds_Calculator_3-way'!A235)</f>
        <v>12.91</v>
      </c>
      <c r="B234" s="4">
        <f>IF('True_Odds_Calculator_3-way'!B235="","",'True_Odds_Calculator_3-way'!B235)</f>
        <v>8.0500000000000007</v>
      </c>
      <c r="C234" s="4">
        <f>IF('True_Odds_Calculator_3-way'!C235="","",'True_Odds_Calculator_3-way'!C235)</f>
        <v>1.2</v>
      </c>
      <c r="D234" s="4">
        <f t="shared" si="15"/>
        <v>3.5016269667534239E-2</v>
      </c>
      <c r="E234" s="4">
        <f t="shared" si="16"/>
        <v>15.200515172814475</v>
      </c>
      <c r="F234" s="4">
        <f t="shared" si="17"/>
        <v>8.8848206207209355</v>
      </c>
      <c r="G234" s="4">
        <f t="shared" si="18"/>
        <v>1.2170465723907125</v>
      </c>
      <c r="I234" s="4">
        <f t="shared" si="19"/>
        <v>1.0350162696675342</v>
      </c>
    </row>
    <row r="235" spans="1:9" x14ac:dyDescent="0.2">
      <c r="A235" s="4">
        <f>IF('True_Odds_Calculator_3-way'!A236="","",'True_Odds_Calculator_3-way'!A236)</f>
        <v>4.43</v>
      </c>
      <c r="B235" s="4">
        <f>IF('True_Odds_Calculator_3-way'!B236="","",'True_Odds_Calculator_3-way'!B236)</f>
        <v>4.2699999999999996</v>
      </c>
      <c r="C235" s="4">
        <f>IF('True_Odds_Calculator_3-way'!C236="","",'True_Odds_Calculator_3-way'!C236)</f>
        <v>1.75</v>
      </c>
      <c r="D235" s="4">
        <f t="shared" si="15"/>
        <v>3.1354243210809818E-2</v>
      </c>
      <c r="E235" s="4">
        <f t="shared" si="16"/>
        <v>4.6450654421334381</v>
      </c>
      <c r="F235" s="4">
        <f t="shared" si="17"/>
        <v>4.4694610495475269</v>
      </c>
      <c r="G235" s="4">
        <f t="shared" si="18"/>
        <v>1.7826037789190972</v>
      </c>
      <c r="I235" s="4">
        <f t="shared" si="19"/>
        <v>1.0313542432108098</v>
      </c>
    </row>
    <row r="236" spans="1:9" x14ac:dyDescent="0.2">
      <c r="A236" s="4">
        <f>IF('True_Odds_Calculator_3-way'!A237="","",'True_Odds_Calculator_3-way'!A237)</f>
        <v>1.99</v>
      </c>
      <c r="B236" s="4">
        <f>IF('True_Odds_Calculator_3-way'!B237="","",'True_Odds_Calculator_3-way'!B237)</f>
        <v>3.52</v>
      </c>
      <c r="C236" s="4">
        <f>IF('True_Odds_Calculator_3-way'!C237="","",'True_Odds_Calculator_3-way'!C237)</f>
        <v>4.13</v>
      </c>
      <c r="D236" s="4">
        <f t="shared" si="15"/>
        <v>2.873422251030644E-2</v>
      </c>
      <c r="E236" s="4">
        <f t="shared" si="16"/>
        <v>2.028667141451062</v>
      </c>
      <c r="F236" s="4">
        <f t="shared" si="17"/>
        <v>3.6428169207042211</v>
      </c>
      <c r="G236" s="4">
        <f t="shared" si="18"/>
        <v>4.3001010150856738</v>
      </c>
      <c r="I236" s="4">
        <f t="shared" si="19"/>
        <v>1.0287342225103064</v>
      </c>
    </row>
    <row r="237" spans="1:9" x14ac:dyDescent="0.2">
      <c r="A237" s="4">
        <f>IF('True_Odds_Calculator_3-way'!A238="","",'True_Odds_Calculator_3-way'!A238)</f>
        <v>1.62</v>
      </c>
      <c r="B237" s="4">
        <f>IF('True_Odds_Calculator_3-way'!B238="","",'True_Odds_Calculator_3-way'!B238)</f>
        <v>4.32</v>
      </c>
      <c r="C237" s="4">
        <f>IF('True_Odds_Calculator_3-way'!C238="","",'True_Odds_Calculator_3-way'!C238)</f>
        <v>5.46</v>
      </c>
      <c r="D237" s="4">
        <f t="shared" si="15"/>
        <v>3.1915615248948592E-2</v>
      </c>
      <c r="E237" s="4">
        <f t="shared" si="16"/>
        <v>1.6484094001006357</v>
      </c>
      <c r="F237" s="4">
        <f t="shared" si="17"/>
        <v>4.5281048428381281</v>
      </c>
      <c r="G237" s="4">
        <f t="shared" si="18"/>
        <v>5.7967101382790478</v>
      </c>
      <c r="I237" s="4">
        <f t="shared" si="19"/>
        <v>1.0319156152489486</v>
      </c>
    </row>
    <row r="238" spans="1:9" x14ac:dyDescent="0.2">
      <c r="A238" s="4">
        <f>IF('True_Odds_Calculator_3-way'!A239="","",'True_Odds_Calculator_3-way'!A239)</f>
        <v>1.58</v>
      </c>
      <c r="B238" s="4">
        <f>IF('True_Odds_Calculator_3-way'!B239="","",'True_Odds_Calculator_3-way'!B239)</f>
        <v>4.1500000000000004</v>
      </c>
      <c r="C238" s="4">
        <f>IF('True_Odds_Calculator_3-way'!C239="","",'True_Odds_Calculator_3-way'!C239)</f>
        <v>6.32</v>
      </c>
      <c r="D238" s="4">
        <f t="shared" si="15"/>
        <v>3.2103095928015746E-2</v>
      </c>
      <c r="E238" s="4">
        <f t="shared" si="16"/>
        <v>1.607173495649332</v>
      </c>
      <c r="F238" s="4">
        <f t="shared" si="17"/>
        <v>4.3428634507119988</v>
      </c>
      <c r="G238" s="4">
        <f t="shared" si="18"/>
        <v>6.778428669882838</v>
      </c>
      <c r="I238" s="4">
        <f t="shared" si="19"/>
        <v>1.0321030959280157</v>
      </c>
    </row>
    <row r="239" spans="1:9" x14ac:dyDescent="0.2">
      <c r="A239" s="4">
        <f>IF('True_Odds_Calculator_3-way'!A240="","",'True_Odds_Calculator_3-way'!A240)</f>
        <v>1.18</v>
      </c>
      <c r="B239" s="4">
        <f>IF('True_Odds_Calculator_3-way'!B240="","",'True_Odds_Calculator_3-way'!B240)</f>
        <v>7.99</v>
      </c>
      <c r="C239" s="4">
        <f>IF('True_Odds_Calculator_3-way'!C240="","",'True_Odds_Calculator_3-way'!C240)</f>
        <v>16.18</v>
      </c>
      <c r="D239" s="4">
        <f t="shared" si="15"/>
        <v>3.4418769832574192E-2</v>
      </c>
      <c r="E239" s="4">
        <f t="shared" si="16"/>
        <v>1.1961941353774483</v>
      </c>
      <c r="F239" s="4">
        <f t="shared" si="17"/>
        <v>8.7963495496041286</v>
      </c>
      <c r="G239" s="4">
        <f t="shared" si="18"/>
        <v>19.868165234845975</v>
      </c>
      <c r="I239" s="4">
        <f t="shared" si="19"/>
        <v>1.0344187698325742</v>
      </c>
    </row>
    <row r="240" spans="1:9" x14ac:dyDescent="0.2">
      <c r="A240" s="4">
        <f>IF('True_Odds_Calculator_3-way'!A241="","",'True_Odds_Calculator_3-way'!A241)</f>
        <v>5.39</v>
      </c>
      <c r="B240" s="4">
        <f>IF('True_Odds_Calculator_3-way'!B241="","",'True_Odds_Calculator_3-way'!B241)</f>
        <v>4.04</v>
      </c>
      <c r="C240" s="4">
        <f>IF('True_Odds_Calculator_3-way'!C241="","",'True_Odds_Calculator_3-way'!C241)</f>
        <v>1.67</v>
      </c>
      <c r="D240" s="4">
        <f t="shared" si="15"/>
        <v>3.1855904642156929E-2</v>
      </c>
      <c r="E240" s="4">
        <f t="shared" si="16"/>
        <v>5.7172220116684098</v>
      </c>
      <c r="F240" s="4">
        <f t="shared" si="17"/>
        <v>4.2210813724596505</v>
      </c>
      <c r="G240" s="4">
        <f t="shared" si="18"/>
        <v>1.7001489456983405</v>
      </c>
      <c r="I240" s="4">
        <f t="shared" si="19"/>
        <v>1.0318559046421569</v>
      </c>
    </row>
    <row r="241" spans="1:9" x14ac:dyDescent="0.2">
      <c r="A241" s="4">
        <f>IF('True_Odds_Calculator_3-way'!A242="","",'True_Odds_Calculator_3-way'!A242)</f>
        <v>1.79</v>
      </c>
      <c r="B241" s="4">
        <f>IF('True_Odds_Calculator_3-way'!B242="","",'True_Odds_Calculator_3-way'!B242)</f>
        <v>3.78</v>
      </c>
      <c r="C241" s="4">
        <f>IF('True_Odds_Calculator_3-way'!C242="","",'True_Odds_Calculator_3-way'!C242)</f>
        <v>4.84</v>
      </c>
      <c r="D241" s="4">
        <f t="shared" si="15"/>
        <v>2.9821052675293336E-2</v>
      </c>
      <c r="E241" s="4">
        <f t="shared" si="16"/>
        <v>1.8224268567509163</v>
      </c>
      <c r="F241" s="4">
        <f t="shared" si="17"/>
        <v>3.9275768395305577</v>
      </c>
      <c r="G241" s="4">
        <f t="shared" si="18"/>
        <v>5.0846280572909395</v>
      </c>
      <c r="I241" s="4">
        <f t="shared" si="19"/>
        <v>1.0298210526752933</v>
      </c>
    </row>
    <row r="242" spans="1:9" x14ac:dyDescent="0.2">
      <c r="A242" s="4">
        <f>IF('True_Odds_Calculator_3-way'!A243="","",'True_Odds_Calculator_3-way'!A243)</f>
        <v>10.23</v>
      </c>
      <c r="B242" s="4">
        <f>IF('True_Odds_Calculator_3-way'!B243="","",'True_Odds_Calculator_3-way'!B243)</f>
        <v>5.74</v>
      </c>
      <c r="C242" s="4">
        <f>IF('True_Odds_Calculator_3-way'!C243="","",'True_Odds_Calculator_3-way'!C243)</f>
        <v>1.32</v>
      </c>
      <c r="D242" s="4">
        <f t="shared" si="15"/>
        <v>2.9543496105258527E-2</v>
      </c>
      <c r="E242" s="4">
        <f t="shared" si="16"/>
        <v>11.376062304652185</v>
      </c>
      <c r="F242" s="4">
        <f t="shared" si="17"/>
        <v>6.0839020279604359</v>
      </c>
      <c r="G242" s="4">
        <f t="shared" si="18"/>
        <v>1.3373848506151675</v>
      </c>
      <c r="I242" s="4">
        <f t="shared" si="19"/>
        <v>1.0295434961052585</v>
      </c>
    </row>
    <row r="243" spans="1:9" x14ac:dyDescent="0.2">
      <c r="A243" s="4">
        <f>IF('True_Odds_Calculator_3-way'!A244="","",'True_Odds_Calculator_3-way'!A244)</f>
        <v>3.07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2.48</v>
      </c>
      <c r="D243" s="4">
        <f t="shared" si="15"/>
        <v>2.7466168160981352E-2</v>
      </c>
      <c r="E243" s="4">
        <f t="shared" si="16"/>
        <v>3.1587840878223008</v>
      </c>
      <c r="F243" s="4">
        <f t="shared" si="17"/>
        <v>3.455997355044611</v>
      </c>
      <c r="G243" s="4">
        <f t="shared" si="18"/>
        <v>2.5376175340663072</v>
      </c>
      <c r="I243" s="4">
        <f t="shared" si="19"/>
        <v>1.0274661681609814</v>
      </c>
    </row>
    <row r="244" spans="1:9" x14ac:dyDescent="0.2">
      <c r="A244" s="4">
        <f>IF('True_Odds_Calculator_3-way'!A245="","",'True_Odds_Calculator_3-way'!A245)</f>
        <v>2.74</v>
      </c>
      <c r="B244" s="4">
        <f>IF('True_Odds_Calculator_3-way'!B245="","",'True_Odds_Calculator_3-way'!B245)</f>
        <v>3.36</v>
      </c>
      <c r="C244" s="4">
        <f>IF('True_Odds_Calculator_3-way'!C245="","",'True_Odds_Calculator_3-way'!C245)</f>
        <v>2.74</v>
      </c>
      <c r="D244" s="4">
        <f t="shared" si="15"/>
        <v>2.7546054918317742E-2</v>
      </c>
      <c r="E244" s="4">
        <f t="shared" si="16"/>
        <v>2.8107139949523736</v>
      </c>
      <c r="F244" s="4">
        <f t="shared" si="17"/>
        <v>3.4669612371962244</v>
      </c>
      <c r="G244" s="4">
        <f t="shared" si="18"/>
        <v>2.8107139949523736</v>
      </c>
      <c r="I244" s="4">
        <f t="shared" si="19"/>
        <v>1.0275460549183177</v>
      </c>
    </row>
    <row r="245" spans="1:9" x14ac:dyDescent="0.2">
      <c r="A245" s="4">
        <f>IF('True_Odds_Calculator_3-way'!A246="","",'True_Odds_Calculator_3-way'!A246)</f>
        <v>3.07</v>
      </c>
      <c r="B245" s="4">
        <f>IF('True_Odds_Calculator_3-way'!B246="","",'True_Odds_Calculator_3-way'!B246)</f>
        <v>3.62</v>
      </c>
      <c r="C245" s="4">
        <f>IF('True_Odds_Calculator_3-way'!C246="","",'True_Odds_Calculator_3-way'!C246)</f>
        <v>2.2400000000000002</v>
      </c>
      <c r="D245" s="4">
        <f t="shared" si="15"/>
        <v>4.8404564374024739E-2</v>
      </c>
      <c r="E245" s="4">
        <f t="shared" si="16"/>
        <v>3.2299945643467511</v>
      </c>
      <c r="F245" s="4">
        <f t="shared" si="17"/>
        <v>3.8445533418692297</v>
      </c>
      <c r="G245" s="4">
        <f t="shared" si="18"/>
        <v>2.3239939635072009</v>
      </c>
      <c r="I245" s="4">
        <f t="shared" si="19"/>
        <v>1.0484045643740247</v>
      </c>
    </row>
    <row r="246" spans="1:9" x14ac:dyDescent="0.2">
      <c r="A246" s="4">
        <f>IF('True_Odds_Calculator_3-way'!A247="","",'True_Odds_Calculator_3-way'!A247)</f>
        <v>4.91</v>
      </c>
      <c r="B246" s="4">
        <f>IF('True_Odds_Calculator_3-way'!B247="","",'True_Odds_Calculator_3-way'!B247)</f>
        <v>4.26</v>
      </c>
      <c r="C246" s="4">
        <f>IF('True_Odds_Calculator_3-way'!C247="","",'True_Odds_Calculator_3-way'!C247)</f>
        <v>1.62</v>
      </c>
      <c r="D246" s="4">
        <f t="shared" si="15"/>
        <v>5.5691722434883406E-2</v>
      </c>
      <c r="E246" s="4">
        <f t="shared" si="16"/>
        <v>5.4024244264021162</v>
      </c>
      <c r="F246" s="4">
        <f t="shared" si="17"/>
        <v>4.6258202546727967</v>
      </c>
      <c r="G246" s="4">
        <f t="shared" si="18"/>
        <v>1.6702297032802953</v>
      </c>
      <c r="I246" s="4">
        <f t="shared" si="19"/>
        <v>1.0556917224348834</v>
      </c>
    </row>
    <row r="247" spans="1:9" x14ac:dyDescent="0.2">
      <c r="A247" s="4">
        <f>IF('True_Odds_Calculator_3-way'!A248="","",'True_Odds_Calculator_3-way'!A248)</f>
        <v>3.45</v>
      </c>
      <c r="B247" s="4">
        <f>IF('True_Odds_Calculator_3-way'!B248="","",'True_Odds_Calculator_3-way'!B248)</f>
        <v>3.05</v>
      </c>
      <c r="C247" s="4">
        <f>IF('True_Odds_Calculator_3-way'!C248="","",'True_Odds_Calculator_3-way'!C248)</f>
        <v>2.4700000000000002</v>
      </c>
      <c r="D247" s="4">
        <f t="shared" si="15"/>
        <v>2.2582224517926353E-2</v>
      </c>
      <c r="E247" s="4">
        <f t="shared" si="16"/>
        <v>3.541983753206829</v>
      </c>
      <c r="F247" s="4">
        <f t="shared" si="17"/>
        <v>3.1216691372160827</v>
      </c>
      <c r="G247" s="4">
        <f t="shared" si="18"/>
        <v>2.5167939910734392</v>
      </c>
      <c r="I247" s="4">
        <f t="shared" si="19"/>
        <v>1.0225822245179264</v>
      </c>
    </row>
    <row r="248" spans="1:9" x14ac:dyDescent="0.2">
      <c r="A248" s="4">
        <f>IF('True_Odds_Calculator_3-way'!A249="","",'True_Odds_Calculator_3-way'!A249)</f>
        <v>3.91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2.1</v>
      </c>
      <c r="D248" s="4">
        <f t="shared" si="15"/>
        <v>2.2642626312405767E-2</v>
      </c>
      <c r="E248" s="4">
        <f t="shared" si="16"/>
        <v>4.0288963144551948</v>
      </c>
      <c r="F248" s="4">
        <f t="shared" si="17"/>
        <v>3.5316953300568827</v>
      </c>
      <c r="G248" s="4">
        <f t="shared" si="18"/>
        <v>2.1338207135237934</v>
      </c>
      <c r="I248" s="4">
        <f t="shared" si="19"/>
        <v>1.0226426263124058</v>
      </c>
    </row>
    <row r="249" spans="1:9" x14ac:dyDescent="0.2">
      <c r="A249" s="4">
        <f>IF('True_Odds_Calculator_3-way'!A250="","",'True_Odds_Calculator_3-way'!A250)</f>
        <v>2.76</v>
      </c>
      <c r="B249" s="4">
        <f>IF('True_Odds_Calculator_3-way'!B250="","",'True_Odds_Calculator_3-way'!B250)</f>
        <v>3.38</v>
      </c>
      <c r="C249" s="4">
        <f>IF('True_Odds_Calculator_3-way'!C250="","",'True_Odds_Calculator_3-way'!C250)</f>
        <v>2.75</v>
      </c>
      <c r="D249" s="4">
        <f t="shared" si="15"/>
        <v>2.1813192381754387E-2</v>
      </c>
      <c r="E249" s="4">
        <f t="shared" si="16"/>
        <v>2.8165223564888344</v>
      </c>
      <c r="F249" s="4">
        <f t="shared" si="17"/>
        <v>3.4651604653675765</v>
      </c>
      <c r="G249" s="4">
        <f t="shared" si="18"/>
        <v>2.806109352895708</v>
      </c>
      <c r="I249" s="4">
        <f t="shared" si="19"/>
        <v>1.0218131923817544</v>
      </c>
    </row>
    <row r="250" spans="1:9" x14ac:dyDescent="0.2">
      <c r="A250" s="4">
        <f>IF('True_Odds_Calculator_3-way'!A251="","",'True_Odds_Calculator_3-way'!A251)</f>
        <v>3.34</v>
      </c>
      <c r="B250" s="4">
        <f>IF('True_Odds_Calculator_3-way'!B251="","",'True_Odds_Calculator_3-way'!B251)</f>
        <v>3.2</v>
      </c>
      <c r="C250" s="4">
        <f>IF('True_Odds_Calculator_3-way'!C251="","",'True_Odds_Calculator_3-way'!C251)</f>
        <v>2.44</v>
      </c>
      <c r="D250" s="4">
        <f t="shared" si="15"/>
        <v>2.1737263178561061E-2</v>
      </c>
      <c r="E250" s="4">
        <f t="shared" si="16"/>
        <v>3.4228354228354232</v>
      </c>
      <c r="F250" s="4">
        <f t="shared" si="17"/>
        <v>3.2759577119427594</v>
      </c>
      <c r="G250" s="4">
        <f t="shared" si="18"/>
        <v>2.4839147198220033</v>
      </c>
      <c r="I250" s="4">
        <f t="shared" si="19"/>
        <v>1.0217372631785611</v>
      </c>
    </row>
    <row r="251" spans="1:9" x14ac:dyDescent="0.2">
      <c r="A251" s="4">
        <f>IF('True_Odds_Calculator_3-way'!A252="","",'True_Odds_Calculator_3-way'!A252)</f>
        <v>7.43</v>
      </c>
      <c r="B251" s="4">
        <f>IF('True_Odds_Calculator_3-way'!B252="","",'True_Odds_Calculator_3-way'!B252)</f>
        <v>5.17</v>
      </c>
      <c r="C251" s="4">
        <f>IF('True_Odds_Calculator_3-way'!C252="","",'True_Odds_Calculator_3-way'!C252)</f>
        <v>1.43</v>
      </c>
      <c r="D251" s="4">
        <f t="shared" si="15"/>
        <v>2.7313798998458871E-2</v>
      </c>
      <c r="E251" s="4">
        <f t="shared" si="16"/>
        <v>7.9690861709354186</v>
      </c>
      <c r="F251" s="4">
        <f t="shared" si="17"/>
        <v>5.4253767152681194</v>
      </c>
      <c r="G251" s="4">
        <f t="shared" si="18"/>
        <v>1.4488635918538115</v>
      </c>
      <c r="I251" s="4">
        <f t="shared" si="19"/>
        <v>1.0273137989984589</v>
      </c>
    </row>
    <row r="252" spans="1:9" x14ac:dyDescent="0.2">
      <c r="A252" s="4">
        <f>IF('True_Odds_Calculator_3-way'!A253="","",'True_Odds_Calculator_3-way'!A253)</f>
        <v>2.02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4.18</v>
      </c>
      <c r="D252" s="4">
        <f t="shared" si="15"/>
        <v>2.4139027175028804E-2</v>
      </c>
      <c r="E252" s="4">
        <f t="shared" si="16"/>
        <v>2.053374755814287</v>
      </c>
      <c r="F252" s="4">
        <f t="shared" si="17"/>
        <v>3.5485061081826026</v>
      </c>
      <c r="G252" s="4">
        <f t="shared" si="18"/>
        <v>4.3254820128074796</v>
      </c>
      <c r="I252" s="4">
        <f t="shared" si="19"/>
        <v>1.0241390271750288</v>
      </c>
    </row>
    <row r="253" spans="1:9" x14ac:dyDescent="0.2">
      <c r="A253" s="4">
        <f>IF('True_Odds_Calculator_3-way'!A254="","",'True_Odds_Calculator_3-way'!A254)</f>
        <v>2.77</v>
      </c>
      <c r="B253" s="4">
        <f>IF('True_Odds_Calculator_3-way'!B254="","",'True_Odds_Calculator_3-way'!B254)</f>
        <v>3.18</v>
      </c>
      <c r="C253" s="4">
        <f>IF('True_Odds_Calculator_3-way'!C254="","",'True_Odds_Calculator_3-way'!C254)</f>
        <v>2.71</v>
      </c>
      <c r="D253" s="4">
        <f t="shared" si="15"/>
        <v>4.4479929166841625E-2</v>
      </c>
      <c r="E253" s="4">
        <f t="shared" si="16"/>
        <v>2.8886356938715472</v>
      </c>
      <c r="F253" s="4">
        <f t="shared" si="17"/>
        <v>3.3373518860249272</v>
      </c>
      <c r="G253" s="4">
        <f t="shared" si="18"/>
        <v>2.8234466590175065</v>
      </c>
      <c r="I253" s="4">
        <f t="shared" si="19"/>
        <v>1.0444799291668416</v>
      </c>
    </row>
    <row r="254" spans="1:9" x14ac:dyDescent="0.2">
      <c r="A254" s="4">
        <f>IF('True_Odds_Calculator_3-way'!A255="","",'True_Odds_Calculator_3-way'!A255)</f>
        <v>1.33</v>
      </c>
      <c r="B254" s="4">
        <f>IF('True_Odds_Calculator_3-way'!B255="","",'True_Odds_Calculator_3-way'!B255)</f>
        <v>5.72</v>
      </c>
      <c r="C254" s="4">
        <f>IF('True_Odds_Calculator_3-way'!C255="","",'True_Odds_Calculator_3-way'!C255)</f>
        <v>9.9</v>
      </c>
      <c r="D254" s="4">
        <f t="shared" si="15"/>
        <v>2.7714975083396043E-2</v>
      </c>
      <c r="E254" s="4">
        <f t="shared" si="16"/>
        <v>1.3465449606142292</v>
      </c>
      <c r="F254" s="4">
        <f t="shared" si="17"/>
        <v>6.0391269066575708</v>
      </c>
      <c r="G254" s="4">
        <f t="shared" si="18"/>
        <v>10.896596358697957</v>
      </c>
      <c r="I254" s="4">
        <f t="shared" si="19"/>
        <v>1.027714975083396</v>
      </c>
    </row>
    <row r="255" spans="1:9" x14ac:dyDescent="0.2">
      <c r="A255" s="4">
        <f>IF('True_Odds_Calculator_3-way'!A256="","",'True_Odds_Calculator_3-way'!A256)</f>
        <v>2.82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2.2406312497934344E-2</v>
      </c>
      <c r="E255" s="4">
        <f t="shared" si="16"/>
        <v>2.8806725340622705</v>
      </c>
      <c r="F255" s="4">
        <f t="shared" si="17"/>
        <v>3.0792240361927727</v>
      </c>
      <c r="G255" s="4">
        <f t="shared" si="18"/>
        <v>3.0478354825696496</v>
      </c>
      <c r="I255" s="4">
        <f t="shared" si="19"/>
        <v>1.0224063124979343</v>
      </c>
    </row>
    <row r="256" spans="1:9" x14ac:dyDescent="0.2">
      <c r="A256" s="4">
        <f>IF('True_Odds_Calculator_3-way'!A257="","",'True_Odds_Calculator_3-way'!A257)</f>
        <v>1.95</v>
      </c>
      <c r="B256" s="4">
        <f>IF('True_Odds_Calculator_3-way'!B257="","",'True_Odds_Calculator_3-way'!B257)</f>
        <v>3.45</v>
      </c>
      <c r="C256" s="4">
        <f>IF('True_Odds_Calculator_3-way'!C257="","",'True_Odds_Calculator_3-way'!C257)</f>
        <v>4.5199999999999996</v>
      </c>
      <c r="D256" s="4">
        <f t="shared" si="15"/>
        <v>2.3914523337378313E-2</v>
      </c>
      <c r="E256" s="4">
        <f t="shared" si="16"/>
        <v>1.9807902759321503</v>
      </c>
      <c r="F256" s="4">
        <f t="shared" si="17"/>
        <v>3.5475640487190261</v>
      </c>
      <c r="G256" s="4">
        <f t="shared" si="18"/>
        <v>4.6889485127445996</v>
      </c>
      <c r="I256" s="4">
        <f t="shared" si="19"/>
        <v>1.0239145233373783</v>
      </c>
    </row>
    <row r="257" spans="1:9" x14ac:dyDescent="0.2">
      <c r="A257" s="4">
        <f>IF('True_Odds_Calculator_3-way'!A258="","",'True_Odds_Calculator_3-way'!A258)</f>
        <v>2.86</v>
      </c>
      <c r="B257" s="4">
        <f>IF('True_Odds_Calculator_3-way'!B258="","",'True_Odds_Calculator_3-way'!B258)</f>
        <v>3.24</v>
      </c>
      <c r="C257" s="4">
        <f>IF('True_Odds_Calculator_3-way'!C258="","",'True_Odds_Calculator_3-way'!C258)</f>
        <v>2.67</v>
      </c>
      <c r="D257" s="4">
        <f t="shared" si="15"/>
        <v>3.2824160164984129E-2</v>
      </c>
      <c r="E257" s="4">
        <f t="shared" si="16"/>
        <v>2.9523871802900588</v>
      </c>
      <c r="F257" s="4">
        <f t="shared" si="17"/>
        <v>3.3590796872335553</v>
      </c>
      <c r="G257" s="4">
        <f t="shared" si="18"/>
        <v>2.750347277186779</v>
      </c>
      <c r="I257" s="4">
        <f t="shared" si="19"/>
        <v>1.0328241601649841</v>
      </c>
    </row>
    <row r="258" spans="1:9" x14ac:dyDescent="0.2">
      <c r="A258" s="4">
        <f>IF('True_Odds_Calculator_3-way'!A259="","",'True_Odds_Calculator_3-way'!A259)</f>
        <v>1.42</v>
      </c>
      <c r="B258" s="4">
        <f>IF('True_Odds_Calculator_3-way'!B259="","",'True_Odds_Calculator_3-way'!B259)</f>
        <v>5.0999999999999996</v>
      </c>
      <c r="C258" s="4">
        <f>IF('True_Odds_Calculator_3-way'!C259="","",'True_Odds_Calculator_3-way'!C259)</f>
        <v>7.29</v>
      </c>
      <c r="D258" s="4">
        <f t="shared" si="15"/>
        <v>3.7477994733510656E-2</v>
      </c>
      <c r="E258" s="4">
        <f t="shared" si="16"/>
        <v>1.4456451437124209</v>
      </c>
      <c r="F258" s="4">
        <f t="shared" si="17"/>
        <v>5.4470453743502576</v>
      </c>
      <c r="G258" s="4">
        <f t="shared" si="18"/>
        <v>8.0204330903643992</v>
      </c>
      <c r="I258" s="4">
        <f t="shared" si="19"/>
        <v>1.0374779947335107</v>
      </c>
    </row>
    <row r="259" spans="1:9" x14ac:dyDescent="0.2">
      <c r="A259" s="4">
        <f>IF('True_Odds_Calculator_3-way'!A260="","",'True_Odds_Calculator_3-way'!A260)</f>
        <v>1.61</v>
      </c>
      <c r="B259" s="4">
        <f>IF('True_Odds_Calculator_3-way'!B260="","",'True_Odds_Calculator_3-way'!B260)</f>
        <v>4.1399999999999997</v>
      </c>
      <c r="C259" s="4">
        <f>IF('True_Odds_Calculator_3-way'!C260="","",'True_Odds_Calculator_3-way'!C260)</f>
        <v>5.58</v>
      </c>
      <c r="D259" s="4">
        <f t="shared" ref="D259:D322" si="20">IF(A259="","",((1/A259)+(1/B259)+(1/C259))-1)</f>
        <v>4.187537567621713E-2</v>
      </c>
      <c r="E259" s="4">
        <f t="shared" ref="E259:E322" si="21">IF(A259="","",(3*A259)/(3-($D259*A259)))</f>
        <v>1.6470135298647013</v>
      </c>
      <c r="F259" s="4">
        <f t="shared" ref="F259:F322" si="22">IF(B259="","",(3*B259)/(3-($D259*B259)))</f>
        <v>4.3939156803286696</v>
      </c>
      <c r="G259" s="4">
        <f t="shared" ref="G259:G322" si="23">IF(C259="","",(3*C259)/(3-($D259*C259)))</f>
        <v>6.0513269567560286</v>
      </c>
      <c r="I259" s="4">
        <f t="shared" ref="I259:I322" si="24">IF(A259="","",D259+1)</f>
        <v>1.0418753756762171</v>
      </c>
    </row>
    <row r="260" spans="1:9" x14ac:dyDescent="0.2">
      <c r="A260" s="4">
        <f>IF('True_Odds_Calculator_3-way'!A261="","",'True_Odds_Calculator_3-way'!A261)</f>
        <v>2.4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3.38</v>
      </c>
      <c r="D260" s="4">
        <f t="shared" si="20"/>
        <v>3.9322040453262153E-2</v>
      </c>
      <c r="E260" s="4">
        <f t="shared" si="21"/>
        <v>2.4779504544075133</v>
      </c>
      <c r="F260" s="4">
        <f t="shared" si="22"/>
        <v>3.187860232398056</v>
      </c>
      <c r="G260" s="4">
        <f t="shared" si="23"/>
        <v>3.5366851697764812</v>
      </c>
      <c r="I260" s="4">
        <f t="shared" si="24"/>
        <v>1.0393220404532622</v>
      </c>
    </row>
    <row r="261" spans="1:9" x14ac:dyDescent="0.2">
      <c r="A261" s="4">
        <f>IF('True_Odds_Calculator_3-way'!A262="","",'True_Odds_Calculator_3-way'!A262)</f>
        <v>2.35</v>
      </c>
      <c r="B261" s="4">
        <f>IF('True_Odds_Calculator_3-way'!B262="","",'True_Odds_Calculator_3-way'!B262)</f>
        <v>3.32</v>
      </c>
      <c r="C261" s="4">
        <f>IF('True_Odds_Calculator_3-way'!C262="","",'True_Odds_Calculator_3-way'!C262)</f>
        <v>3.2</v>
      </c>
      <c r="D261" s="4">
        <f t="shared" si="20"/>
        <v>3.9236734170725374E-2</v>
      </c>
      <c r="E261" s="4">
        <f t="shared" si="21"/>
        <v>2.4245186518366979</v>
      </c>
      <c r="F261" s="4">
        <f t="shared" si="22"/>
        <v>3.4707048988897324</v>
      </c>
      <c r="G261" s="4">
        <f t="shared" si="23"/>
        <v>3.3397781186458815</v>
      </c>
      <c r="I261" s="4">
        <f t="shared" si="24"/>
        <v>1.0392367341707254</v>
      </c>
    </row>
    <row r="262" spans="1:9" x14ac:dyDescent="0.2">
      <c r="A262" s="4">
        <f>IF('True_Odds_Calculator_3-way'!A263="","",'True_Odds_Calculator_3-way'!A263)</f>
        <v>2.54</v>
      </c>
      <c r="B262" s="4">
        <f>IF('True_Odds_Calculator_3-way'!B263="","",'True_Odds_Calculator_3-way'!B263)</f>
        <v>3.41</v>
      </c>
      <c r="C262" s="4">
        <f>IF('True_Odds_Calculator_3-way'!C263="","",'True_Odds_Calculator_3-way'!C263)</f>
        <v>2.84</v>
      </c>
      <c r="D262" s="4">
        <f t="shared" si="20"/>
        <v>3.9068595422722119E-2</v>
      </c>
      <c r="E262" s="4">
        <f t="shared" si="21"/>
        <v>2.6268925554218368</v>
      </c>
      <c r="F262" s="4">
        <f t="shared" si="22"/>
        <v>3.5684684398902577</v>
      </c>
      <c r="G262" s="4">
        <f t="shared" si="23"/>
        <v>2.949071213022679</v>
      </c>
      <c r="I262" s="4">
        <f t="shared" si="24"/>
        <v>1.0390685954227221</v>
      </c>
    </row>
    <row r="263" spans="1:9" x14ac:dyDescent="0.2">
      <c r="A263" s="4">
        <f>IF('True_Odds_Calculator_3-way'!A264="","",'True_Odds_Calculator_3-way'!A264)</f>
        <v>3.32</v>
      </c>
      <c r="B263" s="4">
        <f>IF('True_Odds_Calculator_3-way'!B264="","",'True_Odds_Calculator_3-way'!B264)</f>
        <v>3.35</v>
      </c>
      <c r="C263" s="4">
        <f>IF('True_Odds_Calculator_3-way'!C264="","",'True_Odds_Calculator_3-way'!C264)</f>
        <v>2.2799999999999998</v>
      </c>
      <c r="D263" s="4">
        <f t="shared" si="20"/>
        <v>3.8308773191745749E-2</v>
      </c>
      <c r="E263" s="4">
        <f t="shared" si="21"/>
        <v>3.4669828862265839</v>
      </c>
      <c r="F263" s="4">
        <f t="shared" si="22"/>
        <v>3.4997110964716969</v>
      </c>
      <c r="G263" s="4">
        <f t="shared" si="23"/>
        <v>2.3483720723479498</v>
      </c>
      <c r="I263" s="4">
        <f t="shared" si="24"/>
        <v>1.0383087731917457</v>
      </c>
    </row>
    <row r="264" spans="1:9" x14ac:dyDescent="0.2">
      <c r="A264" s="4">
        <f>IF('True_Odds_Calculator_3-way'!A265="","",'True_Odds_Calculator_3-way'!A265)</f>
        <v>1.88</v>
      </c>
      <c r="B264" s="4">
        <f>IF('True_Odds_Calculator_3-way'!B265="","",'True_Odds_Calculator_3-way'!B265)</f>
        <v>3.52</v>
      </c>
      <c r="C264" s="4">
        <f>IF('True_Odds_Calculator_3-way'!C265="","",'True_Odds_Calculator_3-way'!C265)</f>
        <v>4.42</v>
      </c>
      <c r="D264" s="4">
        <f t="shared" si="20"/>
        <v>4.2250146599333238E-2</v>
      </c>
      <c r="E264" s="4">
        <f t="shared" si="21"/>
        <v>1.9311300644163552</v>
      </c>
      <c r="F264" s="4">
        <f t="shared" si="22"/>
        <v>3.7036004570465404</v>
      </c>
      <c r="G264" s="4">
        <f t="shared" si="23"/>
        <v>4.713402465876336</v>
      </c>
      <c r="I264" s="4">
        <f t="shared" si="24"/>
        <v>1.0422501465993332</v>
      </c>
    </row>
    <row r="265" spans="1:9" x14ac:dyDescent="0.2">
      <c r="A265" s="4">
        <f>IF('True_Odds_Calculator_3-way'!A266="","",'True_Odds_Calculator_3-way'!A266)</f>
        <v>4.34</v>
      </c>
      <c r="B265" s="4">
        <f>IF('True_Odds_Calculator_3-way'!B266="","",'True_Odds_Calculator_3-way'!B266)</f>
        <v>3.92</v>
      </c>
      <c r="C265" s="4">
        <f>IF('True_Odds_Calculator_3-way'!C266="","",'True_Odds_Calculator_3-way'!C266)</f>
        <v>1.8</v>
      </c>
      <c r="D265" s="4">
        <f t="shared" si="20"/>
        <v>4.1072342915660975E-2</v>
      </c>
      <c r="E265" s="4">
        <f t="shared" si="21"/>
        <v>4.6141643696911743</v>
      </c>
      <c r="F265" s="4">
        <f t="shared" si="22"/>
        <v>4.1423088576911429</v>
      </c>
      <c r="G265" s="4">
        <f t="shared" si="23"/>
        <v>1.8454788849641148</v>
      </c>
      <c r="I265" s="4">
        <f t="shared" si="24"/>
        <v>1.041072342915661</v>
      </c>
    </row>
    <row r="266" spans="1:9" x14ac:dyDescent="0.2">
      <c r="A266" s="4">
        <f>IF('True_Odds_Calculator_3-way'!A267="","",'True_Odds_Calculator_3-way'!A267)</f>
        <v>2.27</v>
      </c>
      <c r="B266" s="4">
        <f>IF('True_Odds_Calculator_3-way'!B267="","",'True_Odds_Calculator_3-way'!B267)</f>
        <v>3.2</v>
      </c>
      <c r="C266" s="4">
        <f>IF('True_Odds_Calculator_3-way'!C267="","",'True_Odds_Calculator_3-way'!C267)</f>
        <v>3.49</v>
      </c>
      <c r="D266" s="4">
        <f t="shared" si="20"/>
        <v>3.9561585650631725E-2</v>
      </c>
      <c r="E266" s="4">
        <f t="shared" si="21"/>
        <v>2.3400492168563116</v>
      </c>
      <c r="F266" s="4">
        <f t="shared" si="22"/>
        <v>3.340986366168277</v>
      </c>
      <c r="G266" s="4">
        <f t="shared" si="23"/>
        <v>3.6583703159257799</v>
      </c>
      <c r="I266" s="4">
        <f t="shared" si="24"/>
        <v>1.0395615856506317</v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2.16</v>
      </c>
      <c r="B2" s="4">
        <f>IF('True_Odds_Calculator_2-way'!B3="","",'True_Odds_Calculator_2-way'!B3)</f>
        <v>1.75</v>
      </c>
      <c r="C2" s="4">
        <f>1/A2</f>
        <v>0.46296296296296291</v>
      </c>
      <c r="D2">
        <f>1/B2</f>
        <v>0.5714285714285714</v>
      </c>
      <c r="E2">
        <f>C2+D2-1</f>
        <v>3.4391534391534417E-2</v>
      </c>
      <c r="F2">
        <f>C2+D2-(C2*D2)-1</f>
        <v>-0.23015873015873001</v>
      </c>
      <c r="G2">
        <v>0</v>
      </c>
      <c r="H2">
        <f>C2*D2</f>
        <v>0.26455026455026448</v>
      </c>
      <c r="I2">
        <f>((-4*F2*H2)^0.5)/(2*F2)</f>
        <v>-1.0721125348377951</v>
      </c>
      <c r="J2">
        <f>(-((-4*F2*H2)^0.5))/(2*F2)</f>
        <v>1.0721125348377951</v>
      </c>
      <c r="K2">
        <f>IF(A2="","",(C2/($J2+C2-($J2*C2))))</f>
        <v>0.44570220807044264</v>
      </c>
      <c r="L2">
        <f>IF(B2="","",(D2/($J2+D2-($J2*D2))))</f>
        <v>0.55429779192955719</v>
      </c>
      <c r="M2">
        <f>IF(A2="","",1/K2)</f>
        <v>2.2436505404118421</v>
      </c>
      <c r="N2">
        <f>IF(B2="","",1/L2)</f>
        <v>1.8040844011283466</v>
      </c>
    </row>
    <row r="3" spans="1:14" x14ac:dyDescent="0.25">
      <c r="A3" s="4">
        <f>IF('True_Odds_Calculator_2-way'!A4="","",'True_Odds_Calculator_2-way'!A4)</f>
        <v>2.0699999999999998</v>
      </c>
      <c r="B3" s="4">
        <f>IF('True_Odds_Calculator_2-way'!B4="","",'True_Odds_Calculator_2-way'!B4)</f>
        <v>1.83</v>
      </c>
      <c r="C3" s="4">
        <f t="shared" ref="C3:C66" si="0">1/A3</f>
        <v>0.48309178743961356</v>
      </c>
      <c r="D3">
        <f t="shared" ref="D3:D66" si="1">1/B3</f>
        <v>0.54644808743169393</v>
      </c>
      <c r="E3">
        <f t="shared" ref="E3:E66" si="2">C3+D3-1</f>
        <v>2.9539874871307603E-2</v>
      </c>
      <c r="F3">
        <f t="shared" ref="F3:F66" si="3">C3+D3-(C3*D3)-1</f>
        <v>-0.23444470842902765</v>
      </c>
      <c r="G3">
        <v>0</v>
      </c>
      <c r="H3">
        <f t="shared" ref="H3:H66" si="4">C3*D3</f>
        <v>0.26398458330033525</v>
      </c>
      <c r="I3">
        <f t="shared" ref="I3:I66" si="5">((-4*F3*H3)^0.5)/(2*F3)</f>
        <v>-1.0611311532512866</v>
      </c>
      <c r="J3">
        <f t="shared" ref="J3:J66" si="6">(-((-4*F3*H3)^0.5))/(2*F3)</f>
        <v>1.0611311532512866</v>
      </c>
      <c r="K3">
        <f t="shared" ref="K3:K66" si="7">IF(A3="","",(C3/($J3+C3-($J3*C3))))</f>
        <v>0.46829407167694814</v>
      </c>
      <c r="L3">
        <f t="shared" ref="L3:L66" si="8">IF(B3="","",(D3/($J3+D3-($J3*D3))))</f>
        <v>0.53170592832305175</v>
      </c>
      <c r="M3">
        <f t="shared" ref="M3:M66" si="9">IF(A3="","",1/K3)</f>
        <v>2.1354103339788768</v>
      </c>
      <c r="N3">
        <f t="shared" ref="N3:N66" si="10">IF(B3="","",1/L3)</f>
        <v>1.8807388571985679</v>
      </c>
    </row>
    <row r="4" spans="1:14" x14ac:dyDescent="0.25">
      <c r="A4" s="4">
        <f>IF('True_Odds_Calculator_2-way'!A5="","",'True_Odds_Calculator_2-way'!A5)</f>
        <v>1.94</v>
      </c>
      <c r="B4" s="4">
        <f>IF('True_Odds_Calculator_2-way'!B5="","",'True_Odds_Calculator_2-way'!B5)</f>
        <v>1.93</v>
      </c>
      <c r="C4" s="4">
        <f t="shared" si="0"/>
        <v>0.51546391752577325</v>
      </c>
      <c r="D4">
        <f t="shared" si="1"/>
        <v>0.5181347150259068</v>
      </c>
      <c r="E4">
        <f t="shared" si="2"/>
        <v>3.3598632551679941E-2</v>
      </c>
      <c r="F4">
        <f t="shared" si="3"/>
        <v>-0.2334811174616741</v>
      </c>
      <c r="G4">
        <v>0</v>
      </c>
      <c r="H4">
        <f t="shared" si="4"/>
        <v>0.26707975001335404</v>
      </c>
      <c r="I4">
        <f t="shared" si="5"/>
        <v>-1.0695340092890231</v>
      </c>
      <c r="J4">
        <f t="shared" si="6"/>
        <v>1.0695340092890231</v>
      </c>
      <c r="K4">
        <f t="shared" si="7"/>
        <v>0.49866309204640175</v>
      </c>
      <c r="L4">
        <f t="shared" si="8"/>
        <v>0.50133690795359842</v>
      </c>
      <c r="M4">
        <f t="shared" si="9"/>
        <v>2.0053619687316817</v>
      </c>
      <c r="N4">
        <f t="shared" si="10"/>
        <v>1.9946666286387909</v>
      </c>
    </row>
    <row r="5" spans="1:14" x14ac:dyDescent="0.25">
      <c r="A5" s="4">
        <f>IF('True_Odds_Calculator_2-way'!A6="","",'True_Odds_Calculator_2-way'!A6)</f>
        <v>1.82</v>
      </c>
      <c r="B5" s="4">
        <f>IF('True_Odds_Calculator_2-way'!B6="","",'True_Odds_Calculator_2-way'!B6)</f>
        <v>2.04</v>
      </c>
      <c r="C5" s="4">
        <f t="shared" si="0"/>
        <v>0.54945054945054939</v>
      </c>
      <c r="D5">
        <f t="shared" si="1"/>
        <v>0.49019607843137253</v>
      </c>
      <c r="E5">
        <f t="shared" si="2"/>
        <v>3.9646627881921859E-2</v>
      </c>
      <c r="F5">
        <f t="shared" si="3"/>
        <v>-0.22969187675070035</v>
      </c>
      <c r="G5">
        <v>0</v>
      </c>
      <c r="H5">
        <f t="shared" si="4"/>
        <v>0.26933850463262221</v>
      </c>
      <c r="I5">
        <f t="shared" si="5"/>
        <v>-1.0828702045605247</v>
      </c>
      <c r="J5">
        <f t="shared" si="6"/>
        <v>1.0828702045605247</v>
      </c>
      <c r="K5">
        <f t="shared" si="7"/>
        <v>0.52967404341265611</v>
      </c>
      <c r="L5">
        <f t="shared" si="8"/>
        <v>0.47032595658734389</v>
      </c>
      <c r="M5">
        <f t="shared" si="9"/>
        <v>1.8879535677396304</v>
      </c>
      <c r="N5">
        <f t="shared" si="10"/>
        <v>2.1261850127429458</v>
      </c>
    </row>
    <row r="6" spans="1:14" x14ac:dyDescent="0.25">
      <c r="A6" s="4">
        <f>IF('True_Odds_Calculator_2-way'!A7="","",'True_Odds_Calculator_2-way'!A7)</f>
        <v>2.33</v>
      </c>
      <c r="B6" s="4">
        <f>IF('True_Odds_Calculator_2-way'!B7="","",'True_Odds_Calculator_2-way'!B7)</f>
        <v>1.67</v>
      </c>
      <c r="C6" s="4">
        <f t="shared" si="0"/>
        <v>0.42918454935622319</v>
      </c>
      <c r="D6">
        <f t="shared" si="1"/>
        <v>0.5988023952095809</v>
      </c>
      <c r="E6">
        <f t="shared" si="2"/>
        <v>2.7986944565804084E-2</v>
      </c>
      <c r="F6">
        <f t="shared" si="3"/>
        <v>-0.22900979157564694</v>
      </c>
      <c r="G6">
        <v>0</v>
      </c>
      <c r="H6">
        <f t="shared" si="4"/>
        <v>0.25699673614145102</v>
      </c>
      <c r="I6">
        <f t="shared" si="5"/>
        <v>-1.0593434317257451</v>
      </c>
      <c r="J6">
        <f t="shared" si="6"/>
        <v>1.0593434317257451</v>
      </c>
      <c r="K6">
        <f t="shared" si="7"/>
        <v>0.41512262425880503</v>
      </c>
      <c r="L6">
        <f t="shared" si="8"/>
        <v>0.58487737574119503</v>
      </c>
      <c r="M6">
        <f t="shared" si="9"/>
        <v>2.408926764195241</v>
      </c>
      <c r="N6">
        <f t="shared" si="10"/>
        <v>1.7097600992562489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2.11</v>
      </c>
      <c r="C7" s="4">
        <f t="shared" si="0"/>
        <v>0.55555555555555558</v>
      </c>
      <c r="D7">
        <f t="shared" si="1"/>
        <v>0.47393364928909953</v>
      </c>
      <c r="E7">
        <f t="shared" si="2"/>
        <v>2.9489204844655115E-2</v>
      </c>
      <c r="F7">
        <f t="shared" si="3"/>
        <v>-0.23380726698262244</v>
      </c>
      <c r="G7">
        <v>0</v>
      </c>
      <c r="H7">
        <f t="shared" si="4"/>
        <v>0.26329647182727756</v>
      </c>
      <c r="I7">
        <f t="shared" si="5"/>
        <v>-1.0611908999450221</v>
      </c>
      <c r="J7">
        <f t="shared" si="6"/>
        <v>1.0611908999450221</v>
      </c>
      <c r="K7">
        <f t="shared" si="7"/>
        <v>0.54084671241554938</v>
      </c>
      <c r="L7">
        <f t="shared" si="8"/>
        <v>0.45915328758445073</v>
      </c>
      <c r="M7">
        <f t="shared" si="9"/>
        <v>1.8489527199560174</v>
      </c>
      <c r="N7">
        <f t="shared" si="10"/>
        <v>2.1779218989389744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1.94</v>
      </c>
      <c r="B9" s="4">
        <f>IF('True_Odds_Calculator_2-way'!B10="","",'True_Odds_Calculator_2-way'!B10)</f>
        <v>1.96</v>
      </c>
      <c r="C9" s="4">
        <f t="shared" si="0"/>
        <v>0.51546391752577325</v>
      </c>
      <c r="D9">
        <f t="shared" si="1"/>
        <v>0.51020408163265307</v>
      </c>
      <c r="E9">
        <f t="shared" si="2"/>
        <v>2.5667999158426325E-2</v>
      </c>
      <c r="F9">
        <f t="shared" si="3"/>
        <v>-0.23732379549758043</v>
      </c>
      <c r="G9">
        <v>0</v>
      </c>
      <c r="H9">
        <f t="shared" si="4"/>
        <v>0.26299179465600675</v>
      </c>
      <c r="I9">
        <f t="shared" si="5"/>
        <v>-1.052689901333149</v>
      </c>
      <c r="J9">
        <f t="shared" si="6"/>
        <v>1.052689901333149</v>
      </c>
      <c r="K9">
        <f t="shared" si="7"/>
        <v>0.50263165184833114</v>
      </c>
      <c r="L9">
        <f t="shared" si="8"/>
        <v>0.49736834815166897</v>
      </c>
      <c r="M9">
        <f t="shared" si="9"/>
        <v>1.9895285072531594</v>
      </c>
      <c r="N9">
        <f t="shared" si="10"/>
        <v>2.0105823052798226</v>
      </c>
    </row>
    <row r="10" spans="1:14" x14ac:dyDescent="0.25">
      <c r="A10" s="4">
        <f>IF('True_Odds_Calculator_2-way'!A11="","",'True_Odds_Calculator_2-way'!A11)</f>
        <v>2.15</v>
      </c>
      <c r="B10" s="4">
        <f>IF('True_Odds_Calculator_2-way'!B11="","",'True_Odds_Calculator_2-way'!B11)</f>
        <v>1.77</v>
      </c>
      <c r="C10" s="4">
        <f t="shared" si="0"/>
        <v>0.46511627906976744</v>
      </c>
      <c r="D10">
        <f t="shared" si="1"/>
        <v>0.56497175141242939</v>
      </c>
      <c r="E10">
        <f t="shared" si="2"/>
        <v>3.0088030482196881E-2</v>
      </c>
      <c r="F10">
        <f t="shared" si="3"/>
        <v>-0.23268952831428191</v>
      </c>
      <c r="G10">
        <v>0</v>
      </c>
      <c r="H10">
        <f t="shared" si="4"/>
        <v>0.26277755879647879</v>
      </c>
      <c r="I10">
        <f t="shared" si="5"/>
        <v>-1.0626878549845031</v>
      </c>
      <c r="J10">
        <f t="shared" si="6"/>
        <v>1.0626878549845031</v>
      </c>
      <c r="K10">
        <f t="shared" si="7"/>
        <v>0.45002656733888785</v>
      </c>
      <c r="L10">
        <f t="shared" si="8"/>
        <v>0.54997343266111198</v>
      </c>
      <c r="M10">
        <f t="shared" si="9"/>
        <v>2.2220910332321786</v>
      </c>
      <c r="N10">
        <f t="shared" si="10"/>
        <v>1.8182696483380676</v>
      </c>
    </row>
    <row r="11" spans="1:14" x14ac:dyDescent="0.25">
      <c r="A11" s="4">
        <f>IF('True_Odds_Calculator_2-way'!A12="","",'True_Odds_Calculator_2-way'!A12)</f>
        <v>2.29</v>
      </c>
      <c r="B11" s="4">
        <f>IF('True_Odds_Calculator_2-way'!B12="","",'True_Odds_Calculator_2-way'!B12)</f>
        <v>1.68</v>
      </c>
      <c r="C11" s="4">
        <f t="shared" si="0"/>
        <v>0.4366812227074236</v>
      </c>
      <c r="D11">
        <f t="shared" si="1"/>
        <v>0.59523809523809523</v>
      </c>
      <c r="E11">
        <f t="shared" si="2"/>
        <v>3.1919317945518833E-2</v>
      </c>
      <c r="F11">
        <f t="shared" si="3"/>
        <v>-0.22800998128509042</v>
      </c>
      <c r="G11">
        <v>0</v>
      </c>
      <c r="H11">
        <f t="shared" si="4"/>
        <v>0.25992929923060926</v>
      </c>
      <c r="I11">
        <f t="shared" si="5"/>
        <v>-1.0677035543974551</v>
      </c>
      <c r="J11">
        <f t="shared" si="6"/>
        <v>1.0677035543974551</v>
      </c>
      <c r="K11">
        <f t="shared" si="7"/>
        <v>0.42063861953679943</v>
      </c>
      <c r="L11">
        <f t="shared" si="8"/>
        <v>0.57936138046320074</v>
      </c>
      <c r="M11">
        <f t="shared" si="9"/>
        <v>2.3773375851727168</v>
      </c>
      <c r="N11">
        <f t="shared" si="10"/>
        <v>1.7260384169902692</v>
      </c>
    </row>
    <row r="12" spans="1:14" x14ac:dyDescent="0.25">
      <c r="A12" s="4">
        <f>IF('True_Odds_Calculator_2-way'!A13="","",'True_Odds_Calculator_2-way'!A13)</f>
        <v>1.55</v>
      </c>
      <c r="B12" s="4">
        <f>IF('True_Odds_Calculator_2-way'!B13="","",'True_Odds_Calculator_2-way'!B13)</f>
        <v>2.5499999999999998</v>
      </c>
      <c r="C12" s="4">
        <f t="shared" si="0"/>
        <v>0.64516129032258063</v>
      </c>
      <c r="D12">
        <f t="shared" si="1"/>
        <v>0.39215686274509809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0.62669073436903067</v>
      </c>
      <c r="L12">
        <f t="shared" si="8"/>
        <v>0.37330926563096944</v>
      </c>
      <c r="M12">
        <f t="shared" si="9"/>
        <v>1.5956833971812705</v>
      </c>
      <c r="N12">
        <f t="shared" si="10"/>
        <v>2.6787441193290351</v>
      </c>
    </row>
    <row r="13" spans="1:14" x14ac:dyDescent="0.25">
      <c r="A13" s="4">
        <f>IF('True_Odds_Calculator_2-way'!A14="","",'True_Odds_Calculator_2-way'!A14)</f>
        <v>1.68</v>
      </c>
      <c r="B13" s="4">
        <f>IF('True_Odds_Calculator_2-way'!B14="","",'True_Odds_Calculator_2-way'!B14)</f>
        <v>2.2999999999999998</v>
      </c>
      <c r="C13" s="4">
        <f t="shared" si="0"/>
        <v>0.59523809523809523</v>
      </c>
      <c r="D13">
        <f t="shared" si="1"/>
        <v>0.43478260869565222</v>
      </c>
      <c r="E13">
        <f t="shared" si="2"/>
        <v>3.002070393374745E-2</v>
      </c>
      <c r="F13">
        <f t="shared" si="3"/>
        <v>-0.22877846790890266</v>
      </c>
      <c r="G13">
        <v>0</v>
      </c>
      <c r="H13">
        <f t="shared" si="4"/>
        <v>0.25879917184265011</v>
      </c>
      <c r="I13">
        <f t="shared" si="5"/>
        <v>-1.0635890745287928</v>
      </c>
      <c r="J13">
        <f t="shared" si="6"/>
        <v>1.0635890745287928</v>
      </c>
      <c r="K13">
        <f t="shared" si="7"/>
        <v>0.58030202922023755</v>
      </c>
      <c r="L13">
        <f t="shared" si="8"/>
        <v>0.41969797077976234</v>
      </c>
      <c r="M13">
        <f t="shared" si="9"/>
        <v>1.7232405706795793</v>
      </c>
      <c r="N13">
        <f t="shared" si="10"/>
        <v>2.3826657968874305</v>
      </c>
    </row>
    <row r="14" spans="1:14" x14ac:dyDescent="0.25">
      <c r="A14" s="4">
        <f>IF('True_Odds_Calculator_2-way'!A15="","",'True_Odds_Calculator_2-way'!A15)</f>
        <v>2.2000000000000002</v>
      </c>
      <c r="B14" s="4">
        <f>IF('True_Odds_Calculator_2-way'!B15="","",'True_Odds_Calculator_2-way'!B15)</f>
        <v>1.74</v>
      </c>
      <c r="C14" s="4">
        <f t="shared" si="0"/>
        <v>0.45454545454545453</v>
      </c>
      <c r="D14">
        <f t="shared" si="1"/>
        <v>0.57471264367816088</v>
      </c>
      <c r="E14">
        <f t="shared" si="2"/>
        <v>2.925809822361547E-2</v>
      </c>
      <c r="F14">
        <f t="shared" si="3"/>
        <v>-0.23197492163009403</v>
      </c>
      <c r="G14">
        <v>0</v>
      </c>
      <c r="H14">
        <f t="shared" si="4"/>
        <v>0.2612330198537095</v>
      </c>
      <c r="I14">
        <f t="shared" si="5"/>
        <v>-1.0611908999450221</v>
      </c>
      <c r="J14">
        <f t="shared" si="6"/>
        <v>1.0611908999450221</v>
      </c>
      <c r="K14">
        <f t="shared" si="7"/>
        <v>0.43986417206778194</v>
      </c>
      <c r="L14">
        <f t="shared" si="8"/>
        <v>0.56013582793221794</v>
      </c>
      <c r="M14">
        <f t="shared" si="9"/>
        <v>2.2734290799340271</v>
      </c>
      <c r="N14">
        <f t="shared" si="10"/>
        <v>1.7852812659593167</v>
      </c>
    </row>
    <row r="15" spans="1:14" x14ac:dyDescent="0.25">
      <c r="A15" s="4">
        <f>IF('True_Odds_Calculator_2-way'!A16="","",'True_Odds_Calculator_2-way'!A16)</f>
        <v>1.47</v>
      </c>
      <c r="B15" s="4">
        <f>IF('True_Odds_Calculator_2-way'!B16="","",'True_Odds_Calculator_2-way'!B16)</f>
        <v>2.82</v>
      </c>
      <c r="C15" s="4">
        <f t="shared" si="0"/>
        <v>0.68027210884353739</v>
      </c>
      <c r="D15">
        <f t="shared" si="1"/>
        <v>0.3546099290780142</v>
      </c>
      <c r="E15">
        <f t="shared" si="2"/>
        <v>3.4882037921551534E-2</v>
      </c>
      <c r="F15">
        <f t="shared" si="3"/>
        <v>-0.20634920634920639</v>
      </c>
      <c r="G15">
        <v>0</v>
      </c>
      <c r="H15">
        <f t="shared" si="4"/>
        <v>0.24123124427075796</v>
      </c>
      <c r="I15">
        <f t="shared" si="5"/>
        <v>-1.0812232527259167</v>
      </c>
      <c r="J15">
        <f t="shared" si="6"/>
        <v>1.0812232527259167</v>
      </c>
      <c r="K15">
        <f t="shared" si="7"/>
        <v>0.66305305897648215</v>
      </c>
      <c r="L15">
        <f t="shared" si="8"/>
        <v>0.33694694102351791</v>
      </c>
      <c r="M15">
        <f t="shared" si="9"/>
        <v>1.5081749287811808</v>
      </c>
      <c r="N15">
        <f t="shared" si="10"/>
        <v>2.9678263199611683</v>
      </c>
    </row>
    <row r="16" spans="1:14" x14ac:dyDescent="0.25">
      <c r="A16" s="4">
        <f>IF('True_Odds_Calculator_2-way'!A17="","",'True_Odds_Calculator_2-way'!A17)</f>
        <v>2.67</v>
      </c>
      <c r="B16" s="4">
        <f>IF('True_Odds_Calculator_2-way'!B17="","",'True_Odds_Calculator_2-way'!B17)</f>
        <v>1.51</v>
      </c>
      <c r="C16" s="4">
        <f t="shared" si="0"/>
        <v>0.37453183520599254</v>
      </c>
      <c r="D16">
        <f t="shared" si="1"/>
        <v>0.66225165562913912</v>
      </c>
      <c r="E16">
        <f t="shared" si="2"/>
        <v>3.678349083513166E-2</v>
      </c>
      <c r="F16">
        <f t="shared" si="3"/>
        <v>-0.21125083711585679</v>
      </c>
      <c r="G16">
        <v>0</v>
      </c>
      <c r="H16">
        <f t="shared" si="4"/>
        <v>0.24803432795098845</v>
      </c>
      <c r="I16">
        <f t="shared" si="5"/>
        <v>-1.0835692610757275</v>
      </c>
      <c r="J16">
        <f t="shared" si="6"/>
        <v>1.0835692610757275</v>
      </c>
      <c r="K16">
        <f t="shared" si="7"/>
        <v>0.3559275341881008</v>
      </c>
      <c r="L16">
        <f t="shared" si="8"/>
        <v>0.64407246581189925</v>
      </c>
      <c r="M16">
        <f t="shared" si="9"/>
        <v>2.8095606659964649</v>
      </c>
      <c r="N16">
        <f t="shared" si="10"/>
        <v>1.5526203231486206</v>
      </c>
    </row>
    <row r="17" spans="1:14" x14ac:dyDescent="0.25">
      <c r="A17" s="4">
        <f>IF('True_Odds_Calculator_2-way'!A18="","",'True_Odds_Calculator_2-way'!A18)</f>
        <v>3.11</v>
      </c>
      <c r="B17" s="4">
        <f>IF('True_Odds_Calculator_2-way'!B18="","",'True_Odds_Calculator_2-way'!B18)</f>
        <v>1.39</v>
      </c>
      <c r="C17" s="4">
        <f t="shared" si="0"/>
        <v>0.32154340836012862</v>
      </c>
      <c r="D17">
        <f t="shared" si="1"/>
        <v>0.71942446043165476</v>
      </c>
      <c r="E17">
        <f t="shared" si="2"/>
        <v>4.0967868791783379E-2</v>
      </c>
      <c r="F17">
        <f t="shared" si="3"/>
        <v>-0.19035832427305732</v>
      </c>
      <c r="G17">
        <v>0</v>
      </c>
      <c r="H17">
        <f t="shared" si="4"/>
        <v>0.23132619306484076</v>
      </c>
      <c r="I17">
        <f t="shared" si="5"/>
        <v>-1.1023676724925608</v>
      </c>
      <c r="J17">
        <f t="shared" si="6"/>
        <v>1.1023676724925608</v>
      </c>
      <c r="K17">
        <f t="shared" si="7"/>
        <v>0.30066183586867912</v>
      </c>
      <c r="L17">
        <f t="shared" si="8"/>
        <v>0.69933816413132099</v>
      </c>
      <c r="M17">
        <f t="shared" si="9"/>
        <v>3.3259957889593035</v>
      </c>
      <c r="N17">
        <f t="shared" si="10"/>
        <v>1.4299233922720984</v>
      </c>
    </row>
    <row r="18" spans="1:14" x14ac:dyDescent="0.25">
      <c r="A18" s="4">
        <f>IF('True_Odds_Calculator_2-way'!A19="","",'True_Odds_Calculator_2-way'!A19)</f>
        <v>2.15</v>
      </c>
      <c r="B18" s="4">
        <f>IF('True_Odds_Calculator_2-way'!B19="","",'True_Odds_Calculator_2-way'!B19)</f>
        <v>1.75</v>
      </c>
      <c r="C18" s="4">
        <f t="shared" si="0"/>
        <v>0.46511627906976744</v>
      </c>
      <c r="D18">
        <f t="shared" si="1"/>
        <v>0.5714285714285714</v>
      </c>
      <c r="E18">
        <f t="shared" si="2"/>
        <v>3.6544850498338777E-2</v>
      </c>
      <c r="F18">
        <f t="shared" si="3"/>
        <v>-0.22923588039867115</v>
      </c>
      <c r="G18">
        <v>0</v>
      </c>
      <c r="H18">
        <f t="shared" si="4"/>
        <v>0.26578073089700993</v>
      </c>
      <c r="I18">
        <f t="shared" si="5"/>
        <v>-1.0767638041163308</v>
      </c>
      <c r="J18">
        <f t="shared" si="6"/>
        <v>1.0767638041163308</v>
      </c>
      <c r="K18">
        <f t="shared" si="7"/>
        <v>0.44677195262583885</v>
      </c>
      <c r="L18">
        <f t="shared" si="8"/>
        <v>0.5532280473741612</v>
      </c>
      <c r="M18">
        <f t="shared" si="9"/>
        <v>2.2382783747337802</v>
      </c>
      <c r="N18">
        <f t="shared" si="10"/>
        <v>1.8075728530872484</v>
      </c>
    </row>
    <row r="19" spans="1:14" x14ac:dyDescent="0.25">
      <c r="A19" s="4">
        <f>IF('True_Odds_Calculator_2-way'!A20="","",'True_Odds_Calculator_2-way'!A20)</f>
        <v>2.13</v>
      </c>
      <c r="B19" s="4">
        <f>IF('True_Odds_Calculator_2-way'!B20="","",'True_Odds_Calculator_2-way'!B20)</f>
        <v>1.76</v>
      </c>
      <c r="C19" s="4">
        <f t="shared" si="0"/>
        <v>0.46948356807511737</v>
      </c>
      <c r="D19">
        <f t="shared" si="1"/>
        <v>0.56818181818181823</v>
      </c>
      <c r="E19">
        <f t="shared" si="2"/>
        <v>3.7665386256935607E-2</v>
      </c>
      <c r="F19">
        <f t="shared" si="3"/>
        <v>-0.22908664105847198</v>
      </c>
      <c r="G19">
        <v>0</v>
      </c>
      <c r="H19">
        <f t="shared" si="4"/>
        <v>0.26675202731540765</v>
      </c>
      <c r="I19">
        <f t="shared" si="5"/>
        <v>-1.0790808419378759</v>
      </c>
      <c r="J19">
        <f t="shared" si="6"/>
        <v>1.0790808419378759</v>
      </c>
      <c r="K19">
        <f t="shared" si="7"/>
        <v>0.45058007312499337</v>
      </c>
      <c r="L19">
        <f t="shared" si="8"/>
        <v>0.54941992687500663</v>
      </c>
      <c r="M19">
        <f t="shared" si="9"/>
        <v>2.2193613513897996</v>
      </c>
      <c r="N19">
        <f t="shared" si="10"/>
        <v>1.8201014398727853</v>
      </c>
    </row>
    <row r="20" spans="1:14" x14ac:dyDescent="0.25">
      <c r="A20" s="4">
        <f>IF('True_Odds_Calculator_2-way'!A21="","",'True_Odds_Calculator_2-way'!A21)</f>
        <v>2.46</v>
      </c>
      <c r="B20" s="4">
        <f>IF('True_Odds_Calculator_2-way'!B21="","",'True_Odds_Calculator_2-way'!B21)</f>
        <v>1.58</v>
      </c>
      <c r="C20" s="4">
        <f t="shared" si="0"/>
        <v>0.4065040650406504</v>
      </c>
      <c r="D20">
        <f t="shared" si="1"/>
        <v>0.63291139240506322</v>
      </c>
      <c r="E20">
        <f t="shared" si="2"/>
        <v>3.9415457445713731E-2</v>
      </c>
      <c r="F20">
        <f t="shared" si="3"/>
        <v>-0.21786559637748271</v>
      </c>
      <c r="G20">
        <v>0</v>
      </c>
      <c r="H20">
        <f t="shared" si="4"/>
        <v>0.25728105382319644</v>
      </c>
      <c r="I20">
        <f t="shared" si="5"/>
        <v>-1.0866997704607786</v>
      </c>
      <c r="J20">
        <f t="shared" si="6"/>
        <v>1.0866997704607786</v>
      </c>
      <c r="K20">
        <f t="shared" si="7"/>
        <v>0.38661064275703094</v>
      </c>
      <c r="L20">
        <f t="shared" si="8"/>
        <v>0.61338935724296906</v>
      </c>
      <c r="M20">
        <f t="shared" si="9"/>
        <v>2.5865816648727367</v>
      </c>
      <c r="N20">
        <f t="shared" si="10"/>
        <v>1.6302858668672515</v>
      </c>
    </row>
    <row r="21" spans="1:14" x14ac:dyDescent="0.25">
      <c r="A21" s="4">
        <f>IF('True_Odds_Calculator_2-way'!A22="","",'True_Odds_Calculator_2-way'!A22)</f>
        <v>2.61</v>
      </c>
      <c r="B21" s="4">
        <f>IF('True_Odds_Calculator_2-way'!B22="","",'True_Odds_Calculator_2-way'!B22)</f>
        <v>1.53</v>
      </c>
      <c r="C21" s="4">
        <f t="shared" si="0"/>
        <v>0.38314176245210729</v>
      </c>
      <c r="D21">
        <f t="shared" si="1"/>
        <v>0.65359477124183007</v>
      </c>
      <c r="E21">
        <f t="shared" si="2"/>
        <v>3.6736533693937368E-2</v>
      </c>
      <c r="F21">
        <f t="shared" si="3"/>
        <v>-0.21368291888913937</v>
      </c>
      <c r="G21">
        <v>0</v>
      </c>
      <c r="H21">
        <f t="shared" si="4"/>
        <v>0.25041945258307668</v>
      </c>
      <c r="I21">
        <f t="shared" si="5"/>
        <v>-1.0825528985483326</v>
      </c>
      <c r="J21">
        <f t="shared" si="6"/>
        <v>1.0825528985483326</v>
      </c>
      <c r="K21">
        <f t="shared" si="7"/>
        <v>0.36457628549193738</v>
      </c>
      <c r="L21">
        <f t="shared" si="8"/>
        <v>0.63542371450806256</v>
      </c>
      <c r="M21">
        <f t="shared" si="9"/>
        <v>2.7429101666628148</v>
      </c>
      <c r="N21">
        <f t="shared" si="10"/>
        <v>1.5737530362306167</v>
      </c>
    </row>
    <row r="22" spans="1:14" x14ac:dyDescent="0.25">
      <c r="A22" s="4">
        <f>IF('True_Odds_Calculator_2-way'!A23="","",'True_Odds_Calculator_2-way'!A23)</f>
        <v>2.62</v>
      </c>
      <c r="B22" s="4">
        <f>IF('True_Odds_Calculator_2-way'!B23="","",'True_Odds_Calculator_2-way'!B23)</f>
        <v>1.52</v>
      </c>
      <c r="C22" s="4">
        <f t="shared" si="0"/>
        <v>0.38167938931297707</v>
      </c>
      <c r="D22">
        <f t="shared" si="1"/>
        <v>0.65789473684210531</v>
      </c>
      <c r="E22">
        <f t="shared" si="2"/>
        <v>3.9574126155082379E-2</v>
      </c>
      <c r="F22">
        <f t="shared" si="3"/>
        <v>-0.21153073523503418</v>
      </c>
      <c r="G22">
        <v>0</v>
      </c>
      <c r="H22">
        <f t="shared" si="4"/>
        <v>0.25110486139011651</v>
      </c>
      <c r="I22">
        <f t="shared" si="5"/>
        <v>-1.0895340841010224</v>
      </c>
      <c r="J22">
        <f t="shared" si="6"/>
        <v>1.0895340841010224</v>
      </c>
      <c r="K22">
        <f t="shared" si="7"/>
        <v>0.36165773858791023</v>
      </c>
      <c r="L22">
        <f t="shared" si="8"/>
        <v>0.63834226141208994</v>
      </c>
      <c r="M22">
        <f t="shared" si="9"/>
        <v>2.7650452162436565</v>
      </c>
      <c r="N22">
        <f t="shared" si="10"/>
        <v>1.5665577237325312</v>
      </c>
    </row>
    <row r="23" spans="1:14" x14ac:dyDescent="0.25">
      <c r="A23" s="4">
        <f>IF('True_Odds_Calculator_2-way'!A24="","",'True_Odds_Calculator_2-way'!A24)</f>
        <v>2.19</v>
      </c>
      <c r="B23" s="4">
        <f>IF('True_Odds_Calculator_2-way'!B24="","",'True_Odds_Calculator_2-way'!B24)</f>
        <v>1.71</v>
      </c>
      <c r="C23" s="4">
        <f t="shared" si="0"/>
        <v>0.45662100456621008</v>
      </c>
      <c r="D23">
        <f t="shared" si="1"/>
        <v>0.58479532163742687</v>
      </c>
      <c r="E23">
        <f t="shared" si="2"/>
        <v>4.1416326203636888E-2</v>
      </c>
      <c r="F23">
        <f t="shared" si="3"/>
        <v>-0.22561350102806488</v>
      </c>
      <c r="G23">
        <v>0</v>
      </c>
      <c r="H23">
        <f t="shared" si="4"/>
        <v>0.26702982723170177</v>
      </c>
      <c r="I23">
        <f t="shared" si="5"/>
        <v>-1.0879209623669537</v>
      </c>
      <c r="J23">
        <f t="shared" si="6"/>
        <v>1.0879209623669537</v>
      </c>
      <c r="K23">
        <f t="shared" si="7"/>
        <v>0.43580087729966505</v>
      </c>
      <c r="L23">
        <f t="shared" si="8"/>
        <v>0.5641991227003349</v>
      </c>
      <c r="M23">
        <f t="shared" si="9"/>
        <v>2.2946259452166746</v>
      </c>
      <c r="N23">
        <f t="shared" si="10"/>
        <v>1.7724238832805375</v>
      </c>
    </row>
    <row r="24" spans="1:14" x14ac:dyDescent="0.25">
      <c r="A24" s="4">
        <f>IF('True_Odds_Calculator_2-way'!A25="","",'True_Odds_Calculator_2-way'!A25)</f>
        <v>2.25</v>
      </c>
      <c r="B24" s="4">
        <f>IF('True_Odds_Calculator_2-way'!B25="","",'True_Odds_Calculator_2-way'!B25)</f>
        <v>1.68</v>
      </c>
      <c r="C24" s="4">
        <f t="shared" si="0"/>
        <v>0.44444444444444442</v>
      </c>
      <c r="D24">
        <f t="shared" si="1"/>
        <v>0.59523809523809523</v>
      </c>
      <c r="E24">
        <f t="shared" si="2"/>
        <v>3.9682539682539542E-2</v>
      </c>
      <c r="F24">
        <f t="shared" si="3"/>
        <v>-0.22486772486772499</v>
      </c>
      <c r="G24">
        <v>0</v>
      </c>
      <c r="H24">
        <f t="shared" si="4"/>
        <v>0.26455026455026454</v>
      </c>
      <c r="I24">
        <f t="shared" si="5"/>
        <v>-1.0846522890932806</v>
      </c>
      <c r="J24">
        <f t="shared" si="6"/>
        <v>1.0846522890932806</v>
      </c>
      <c r="K24">
        <f t="shared" si="7"/>
        <v>0.42448148373559424</v>
      </c>
      <c r="L24">
        <f t="shared" si="8"/>
        <v>0.57551851626440576</v>
      </c>
      <c r="M24">
        <f t="shared" si="9"/>
        <v>2.3558153613666013</v>
      </c>
      <c r="N24">
        <f t="shared" si="10"/>
        <v>1.7375635565834309</v>
      </c>
    </row>
    <row r="25" spans="1:14" x14ac:dyDescent="0.25">
      <c r="A25" s="4">
        <f>IF('True_Odds_Calculator_2-way'!A26="","",'True_Odds_Calculator_2-way'!A26)</f>
        <v>2.11</v>
      </c>
      <c r="B25" s="4">
        <f>IF('True_Odds_Calculator_2-way'!B26="","",'True_Odds_Calculator_2-way'!B26)</f>
        <v>1.77</v>
      </c>
      <c r="C25" s="4">
        <f t="shared" si="0"/>
        <v>0.47393364928909953</v>
      </c>
      <c r="D25">
        <f t="shared" si="1"/>
        <v>0.56497175141242939</v>
      </c>
      <c r="E25">
        <f t="shared" si="2"/>
        <v>3.8905400701529036E-2</v>
      </c>
      <c r="F25">
        <f t="shared" si="3"/>
        <v>-0.22885372319061759</v>
      </c>
      <c r="G25">
        <v>0</v>
      </c>
      <c r="H25">
        <f t="shared" si="4"/>
        <v>0.26775912389214662</v>
      </c>
      <c r="I25">
        <f t="shared" si="5"/>
        <v>-1.0816659234722941</v>
      </c>
      <c r="J25">
        <f t="shared" si="6"/>
        <v>1.0816659234722941</v>
      </c>
      <c r="K25">
        <f t="shared" si="7"/>
        <v>0.45441136703461599</v>
      </c>
      <c r="L25">
        <f t="shared" si="8"/>
        <v>0.54558863296538396</v>
      </c>
      <c r="M25">
        <f t="shared" si="9"/>
        <v>2.2006491750542465</v>
      </c>
      <c r="N25">
        <f t="shared" si="10"/>
        <v>1.8328827610736662</v>
      </c>
    </row>
    <row r="26" spans="1:14" x14ac:dyDescent="0.25">
      <c r="A26" s="4">
        <f>IF('True_Odds_Calculator_2-way'!A27="","",'True_Odds_Calculator_2-way'!A27)</f>
        <v>2.0499999999999998</v>
      </c>
      <c r="B26" s="4">
        <f>IF('True_Odds_Calculator_2-way'!B27="","",'True_Odds_Calculator_2-way'!B27)</f>
        <v>1.86</v>
      </c>
      <c r="C26" s="4">
        <f t="shared" si="0"/>
        <v>0.48780487804878053</v>
      </c>
      <c r="D26">
        <f t="shared" si="1"/>
        <v>0.5376344086021505</v>
      </c>
      <c r="E26">
        <f t="shared" si="2"/>
        <v>2.5439286650930981E-2</v>
      </c>
      <c r="F26">
        <f t="shared" si="3"/>
        <v>-0.23682140047206923</v>
      </c>
      <c r="G26">
        <v>0</v>
      </c>
      <c r="H26">
        <f t="shared" si="4"/>
        <v>0.26226068712300027</v>
      </c>
      <c r="I26">
        <f t="shared" si="5"/>
        <v>-1.0523401123547818</v>
      </c>
      <c r="J26">
        <f t="shared" si="6"/>
        <v>1.0523401123547818</v>
      </c>
      <c r="K26">
        <f t="shared" si="7"/>
        <v>0.47506906029667378</v>
      </c>
      <c r="L26">
        <f t="shared" si="8"/>
        <v>0.52493093970332627</v>
      </c>
      <c r="M26">
        <f t="shared" si="9"/>
        <v>2.1049571179725204</v>
      </c>
      <c r="N26">
        <f t="shared" si="10"/>
        <v>1.9050124966251125</v>
      </c>
    </row>
    <row r="27" spans="1:14" x14ac:dyDescent="0.25">
      <c r="A27" s="4">
        <f>IF('True_Odds_Calculator_2-way'!A28="","",'True_Odds_Calculator_2-way'!A28)</f>
        <v>1.65</v>
      </c>
      <c r="B27" s="4">
        <f>IF('True_Odds_Calculator_2-way'!B28="","",'True_Odds_Calculator_2-way'!B28)</f>
        <v>2.36</v>
      </c>
      <c r="C27" s="4">
        <f t="shared" si="0"/>
        <v>0.60606060606060608</v>
      </c>
      <c r="D27">
        <f t="shared" si="1"/>
        <v>0.42372881355932207</v>
      </c>
      <c r="E27">
        <f t="shared" si="2"/>
        <v>2.9789419619928204E-2</v>
      </c>
      <c r="F27">
        <f t="shared" si="3"/>
        <v>-0.22701592193117603</v>
      </c>
      <c r="G27">
        <v>0</v>
      </c>
      <c r="H27">
        <f t="shared" si="4"/>
        <v>0.25680534155110429</v>
      </c>
      <c r="I27">
        <f t="shared" si="5"/>
        <v>-1.063589074528793</v>
      </c>
      <c r="J27">
        <f t="shared" si="6"/>
        <v>1.063589074528793</v>
      </c>
      <c r="K27">
        <f t="shared" si="7"/>
        <v>0.59124965931908058</v>
      </c>
      <c r="L27">
        <f t="shared" si="8"/>
        <v>0.4087503406809192</v>
      </c>
      <c r="M27">
        <f t="shared" si="9"/>
        <v>1.6913328984437157</v>
      </c>
      <c r="N27">
        <f t="shared" si="10"/>
        <v>2.4464811413591585</v>
      </c>
    </row>
    <row r="28" spans="1:14" x14ac:dyDescent="0.25">
      <c r="A28" s="4">
        <f>IF('True_Odds_Calculator_2-way'!A29="","",'True_Odds_Calculator_2-way'!A29)</f>
        <v>1.75</v>
      </c>
      <c r="B28" s="4">
        <f>IF('True_Odds_Calculator_2-way'!B29="","",'True_Odds_Calculator_2-way'!B29)</f>
        <v>2.19</v>
      </c>
      <c r="C28" s="4">
        <f t="shared" si="0"/>
        <v>0.5714285714285714</v>
      </c>
      <c r="D28">
        <f t="shared" si="1"/>
        <v>0.45662100456621008</v>
      </c>
      <c r="E28">
        <f t="shared" si="2"/>
        <v>2.8049575994781417E-2</v>
      </c>
      <c r="F28">
        <f t="shared" si="3"/>
        <v>-0.23287671232876717</v>
      </c>
      <c r="G28">
        <v>0</v>
      </c>
      <c r="H28">
        <f t="shared" si="4"/>
        <v>0.26092628832354858</v>
      </c>
      <c r="I28">
        <f t="shared" si="5"/>
        <v>-1.0585122480499263</v>
      </c>
      <c r="J28">
        <f t="shared" si="6"/>
        <v>1.0585122480499263</v>
      </c>
      <c r="K28">
        <f t="shared" si="7"/>
        <v>0.55744958776236542</v>
      </c>
      <c r="L28">
        <f t="shared" si="8"/>
        <v>0.44255041223763469</v>
      </c>
      <c r="M28">
        <f t="shared" si="9"/>
        <v>1.7938841860374448</v>
      </c>
      <c r="N28">
        <f t="shared" si="10"/>
        <v>2.2596295751794115</v>
      </c>
    </row>
    <row r="29" spans="1:14" x14ac:dyDescent="0.25">
      <c r="A29" s="4">
        <f>IF('True_Odds_Calculator_2-way'!A30="","",'True_Odds_Calculator_2-way'!A30)</f>
        <v>1.55</v>
      </c>
      <c r="B29" s="4">
        <f>IF('True_Odds_Calculator_2-way'!B30="","",'True_Odds_Calculator_2-way'!B30)</f>
        <v>2.61</v>
      </c>
      <c r="C29" s="4">
        <f t="shared" si="0"/>
        <v>0.64516129032258063</v>
      </c>
      <c r="D29">
        <f t="shared" si="1"/>
        <v>0.38314176245210729</v>
      </c>
      <c r="E29">
        <f t="shared" si="2"/>
        <v>2.830305277468792E-2</v>
      </c>
      <c r="F29">
        <f t="shared" si="3"/>
        <v>-0.21888518106538135</v>
      </c>
      <c r="G29">
        <v>0</v>
      </c>
      <c r="H29">
        <f t="shared" si="4"/>
        <v>0.24718823384006922</v>
      </c>
      <c r="I29">
        <f t="shared" si="5"/>
        <v>-1.0626878549845029</v>
      </c>
      <c r="J29">
        <f t="shared" si="6"/>
        <v>1.0626878549845029</v>
      </c>
      <c r="K29">
        <f t="shared" si="7"/>
        <v>0.63112255133134187</v>
      </c>
      <c r="L29">
        <f t="shared" si="8"/>
        <v>0.36887744866865801</v>
      </c>
      <c r="M29">
        <f t="shared" si="9"/>
        <v>1.5844783202414772</v>
      </c>
      <c r="N29">
        <f t="shared" si="10"/>
        <v>2.7109274465250492</v>
      </c>
    </row>
    <row r="30" spans="1:14" x14ac:dyDescent="0.25">
      <c r="A30" s="4">
        <f>IF('True_Odds_Calculator_2-way'!A31="","",'True_Odds_Calculator_2-way'!A31)</f>
        <v>1.76</v>
      </c>
      <c r="B30" s="4">
        <f>IF('True_Odds_Calculator_2-way'!B31="","",'True_Odds_Calculator_2-way'!B31)</f>
        <v>2.17</v>
      </c>
      <c r="C30" s="4">
        <f t="shared" si="0"/>
        <v>0.56818181818181823</v>
      </c>
      <c r="D30">
        <f t="shared" si="1"/>
        <v>0.46082949308755761</v>
      </c>
      <c r="E30">
        <f t="shared" si="2"/>
        <v>2.9011311269375728E-2</v>
      </c>
      <c r="F30">
        <f t="shared" si="3"/>
        <v>-0.2328236279849184</v>
      </c>
      <c r="G30">
        <v>0</v>
      </c>
      <c r="H30">
        <f t="shared" si="4"/>
        <v>0.26183493925429413</v>
      </c>
      <c r="I30">
        <f t="shared" si="5"/>
        <v>-1.0604746049596294</v>
      </c>
      <c r="J30">
        <f t="shared" si="6"/>
        <v>1.0604746049596294</v>
      </c>
      <c r="K30">
        <f t="shared" si="7"/>
        <v>0.55372190553633505</v>
      </c>
      <c r="L30">
        <f t="shared" si="8"/>
        <v>0.44627809446366512</v>
      </c>
      <c r="M30">
        <f t="shared" si="9"/>
        <v>1.8059606997693183</v>
      </c>
      <c r="N30">
        <f t="shared" si="10"/>
        <v>2.2407552878027661</v>
      </c>
    </row>
    <row r="31" spans="1:14" x14ac:dyDescent="0.25">
      <c r="A31" s="4">
        <f>IF('True_Odds_Calculator_2-way'!A32="","",'True_Odds_Calculator_2-way'!A32)</f>
        <v>1.51</v>
      </c>
      <c r="B31" s="4">
        <f>IF('True_Odds_Calculator_2-way'!B32="","",'True_Odds_Calculator_2-way'!B32)</f>
        <v>2.7</v>
      </c>
      <c r="C31" s="4">
        <f t="shared" si="0"/>
        <v>0.66225165562913912</v>
      </c>
      <c r="D31">
        <f t="shared" si="1"/>
        <v>0.37037037037037035</v>
      </c>
      <c r="E31">
        <f t="shared" si="2"/>
        <v>3.2622025999509585E-2</v>
      </c>
      <c r="F31">
        <f t="shared" si="3"/>
        <v>-0.21265636497424567</v>
      </c>
      <c r="G31">
        <v>0</v>
      </c>
      <c r="H31">
        <f t="shared" si="4"/>
        <v>0.24527839097375523</v>
      </c>
      <c r="I31">
        <f t="shared" si="5"/>
        <v>-1.0739657990297378</v>
      </c>
      <c r="J31">
        <f t="shared" si="6"/>
        <v>1.0739657990297378</v>
      </c>
      <c r="K31">
        <f t="shared" si="7"/>
        <v>0.64611063213547693</v>
      </c>
      <c r="L31">
        <f t="shared" si="8"/>
        <v>0.35388936786452291</v>
      </c>
      <c r="M31">
        <f t="shared" si="9"/>
        <v>1.5477225575051663</v>
      </c>
      <c r="N31">
        <f t="shared" si="10"/>
        <v>2.8257418583505545</v>
      </c>
    </row>
    <row r="32" spans="1:14" x14ac:dyDescent="0.25">
      <c r="A32" s="4">
        <f>IF('True_Odds_Calculator_2-way'!A33="","",'True_Odds_Calculator_2-way'!A33)</f>
        <v>1.41</v>
      </c>
      <c r="B32" s="4">
        <f>IF('True_Odds_Calculator_2-way'!B33="","",'True_Odds_Calculator_2-way'!B33)</f>
        <v>3.07</v>
      </c>
      <c r="C32" s="4">
        <f t="shared" si="0"/>
        <v>0.70921985815602839</v>
      </c>
      <c r="D32">
        <f t="shared" si="1"/>
        <v>0.32573289902280134</v>
      </c>
      <c r="E32">
        <f t="shared" si="2"/>
        <v>3.495275717882973E-2</v>
      </c>
      <c r="F32">
        <f t="shared" si="3"/>
        <v>-0.19606348326287337</v>
      </c>
      <c r="G32">
        <v>0</v>
      </c>
      <c r="H32">
        <f t="shared" si="4"/>
        <v>0.23101624044170307</v>
      </c>
      <c r="I32">
        <f t="shared" si="5"/>
        <v>-1.0854826817097269</v>
      </c>
      <c r="J32">
        <f t="shared" si="6"/>
        <v>1.0854826817097269</v>
      </c>
      <c r="K32">
        <f t="shared" si="7"/>
        <v>0.69201858315238252</v>
      </c>
      <c r="L32">
        <f t="shared" si="8"/>
        <v>0.30798141684761765</v>
      </c>
      <c r="M32">
        <f t="shared" si="9"/>
        <v>1.4450478995009877</v>
      </c>
      <c r="N32">
        <f t="shared" si="10"/>
        <v>3.2469491511391344</v>
      </c>
    </row>
    <row r="33" spans="1:14" x14ac:dyDescent="0.25">
      <c r="A33" s="4">
        <f>IF('True_Odds_Calculator_2-way'!A34="","",'True_Odds_Calculator_2-way'!A34)</f>
        <v>1.76</v>
      </c>
      <c r="B33" s="4">
        <f>IF('True_Odds_Calculator_2-way'!B34="","",'True_Odds_Calculator_2-way'!B34)</f>
        <v>2.17</v>
      </c>
      <c r="C33" s="4">
        <f t="shared" si="0"/>
        <v>0.56818181818181823</v>
      </c>
      <c r="D33">
        <f t="shared" si="1"/>
        <v>0.46082949308755761</v>
      </c>
      <c r="E33">
        <f t="shared" si="2"/>
        <v>2.9011311269375728E-2</v>
      </c>
      <c r="F33">
        <f t="shared" si="3"/>
        <v>-0.2328236279849184</v>
      </c>
      <c r="G33">
        <v>0</v>
      </c>
      <c r="H33">
        <f t="shared" si="4"/>
        <v>0.26183493925429413</v>
      </c>
      <c r="I33">
        <f t="shared" si="5"/>
        <v>-1.0604746049596294</v>
      </c>
      <c r="J33">
        <f t="shared" si="6"/>
        <v>1.0604746049596294</v>
      </c>
      <c r="K33">
        <f t="shared" si="7"/>
        <v>0.55372190553633505</v>
      </c>
      <c r="L33">
        <f t="shared" si="8"/>
        <v>0.44627809446366512</v>
      </c>
      <c r="M33">
        <f t="shared" si="9"/>
        <v>1.8059606997693183</v>
      </c>
      <c r="N33">
        <f t="shared" si="10"/>
        <v>2.2407552878027661</v>
      </c>
    </row>
    <row r="34" spans="1:14" x14ac:dyDescent="0.25">
      <c r="A34" s="4">
        <f>IF('True_Odds_Calculator_2-way'!A35="","",'True_Odds_Calculator_2-way'!A35)</f>
        <v>1.93</v>
      </c>
      <c r="B34" s="4">
        <f>IF('True_Odds_Calculator_2-way'!B35="","",'True_Odds_Calculator_2-way'!B35)</f>
        <v>1.98</v>
      </c>
      <c r="C34" s="4">
        <f t="shared" si="0"/>
        <v>0.5181347150259068</v>
      </c>
      <c r="D34">
        <f t="shared" si="1"/>
        <v>0.50505050505050508</v>
      </c>
      <c r="E34">
        <f t="shared" si="2"/>
        <v>2.3185220076411994E-2</v>
      </c>
      <c r="F34">
        <f t="shared" si="3"/>
        <v>-0.23849897943162168</v>
      </c>
      <c r="G34">
        <v>0</v>
      </c>
      <c r="H34">
        <f t="shared" si="4"/>
        <v>0.26168419950803373</v>
      </c>
      <c r="I34">
        <f t="shared" si="5"/>
        <v>-1.0474793930096669</v>
      </c>
      <c r="J34">
        <f t="shared" si="6"/>
        <v>1.0474793930096669</v>
      </c>
      <c r="K34">
        <f t="shared" si="7"/>
        <v>0.50654562421980165</v>
      </c>
      <c r="L34">
        <f t="shared" si="8"/>
        <v>0.49345437578019818</v>
      </c>
      <c r="M34">
        <f t="shared" si="9"/>
        <v>1.9741558354989901</v>
      </c>
      <c r="N34">
        <f t="shared" si="10"/>
        <v>2.0265298051494733</v>
      </c>
    </row>
    <row r="35" spans="1:14" x14ac:dyDescent="0.25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1.74</v>
      </c>
      <c r="C35" s="4">
        <f t="shared" si="0"/>
        <v>0.45454545454545453</v>
      </c>
      <c r="D35">
        <f t="shared" si="1"/>
        <v>0.57471264367816088</v>
      </c>
      <c r="E35">
        <f t="shared" si="2"/>
        <v>2.925809822361547E-2</v>
      </c>
      <c r="F35">
        <f t="shared" si="3"/>
        <v>-0.23197492163009403</v>
      </c>
      <c r="G35">
        <v>0</v>
      </c>
      <c r="H35">
        <f t="shared" si="4"/>
        <v>0.2612330198537095</v>
      </c>
      <c r="I35">
        <f t="shared" si="5"/>
        <v>-1.0611908999450221</v>
      </c>
      <c r="J35">
        <f t="shared" si="6"/>
        <v>1.0611908999450221</v>
      </c>
      <c r="K35">
        <f t="shared" si="7"/>
        <v>0.43986417206778194</v>
      </c>
      <c r="L35">
        <f t="shared" si="8"/>
        <v>0.56013582793221794</v>
      </c>
      <c r="M35">
        <f t="shared" si="9"/>
        <v>2.2734290799340271</v>
      </c>
      <c r="N35">
        <f t="shared" si="10"/>
        <v>1.7852812659593167</v>
      </c>
    </row>
    <row r="36" spans="1:14" x14ac:dyDescent="0.25">
      <c r="A36" s="4">
        <f>IF('True_Odds_Calculator_2-way'!A37="","",'True_Odds_Calculator_2-way'!A37)</f>
        <v>2.33</v>
      </c>
      <c r="B36" s="4">
        <f>IF('True_Odds_Calculator_2-way'!B37="","",'True_Odds_Calculator_2-way'!B37)</f>
        <v>1.65</v>
      </c>
      <c r="C36" s="4">
        <f t="shared" si="0"/>
        <v>0.42918454935622319</v>
      </c>
      <c r="D36">
        <f t="shared" si="1"/>
        <v>0.60606060606060608</v>
      </c>
      <c r="E36">
        <f t="shared" si="2"/>
        <v>3.5245155416829377E-2</v>
      </c>
      <c r="F36">
        <f t="shared" si="3"/>
        <v>-0.22486669267785131</v>
      </c>
      <c r="G36">
        <v>0</v>
      </c>
      <c r="H36">
        <f t="shared" si="4"/>
        <v>0.26011184809468074</v>
      </c>
      <c r="I36">
        <f t="shared" si="5"/>
        <v>-1.0755175492958089</v>
      </c>
      <c r="J36">
        <f t="shared" si="6"/>
        <v>1.0755175492958089</v>
      </c>
      <c r="K36">
        <f t="shared" si="7"/>
        <v>0.41144841377386249</v>
      </c>
      <c r="L36">
        <f t="shared" si="8"/>
        <v>0.58855158622613757</v>
      </c>
      <c r="M36">
        <f t="shared" si="9"/>
        <v>2.4304383405634256</v>
      </c>
      <c r="N36">
        <f t="shared" si="10"/>
        <v>1.6990864070422753</v>
      </c>
    </row>
    <row r="37" spans="1:14" x14ac:dyDescent="0.25">
      <c r="A37" s="4">
        <f>IF('True_Odds_Calculator_2-way'!A38="","",'True_Odds_Calculator_2-way'!A38)</f>
        <v>2.33</v>
      </c>
      <c r="B37" s="4">
        <f>IF('True_Odds_Calculator_2-way'!B38="","",'True_Odds_Calculator_2-way'!B38)</f>
        <v>1.65</v>
      </c>
      <c r="C37" s="4">
        <f t="shared" si="0"/>
        <v>0.42918454935622319</v>
      </c>
      <c r="D37">
        <f t="shared" si="1"/>
        <v>0.60606060606060608</v>
      </c>
      <c r="E37">
        <f t="shared" si="2"/>
        <v>3.5245155416829377E-2</v>
      </c>
      <c r="F37">
        <f t="shared" si="3"/>
        <v>-0.22486669267785131</v>
      </c>
      <c r="G37">
        <v>0</v>
      </c>
      <c r="H37">
        <f t="shared" si="4"/>
        <v>0.26011184809468074</v>
      </c>
      <c r="I37">
        <f t="shared" si="5"/>
        <v>-1.0755175492958089</v>
      </c>
      <c r="J37">
        <f t="shared" si="6"/>
        <v>1.0755175492958089</v>
      </c>
      <c r="K37">
        <f t="shared" si="7"/>
        <v>0.41144841377386249</v>
      </c>
      <c r="L37">
        <f t="shared" si="8"/>
        <v>0.58855158622613757</v>
      </c>
      <c r="M37">
        <f t="shared" si="9"/>
        <v>2.4304383405634256</v>
      </c>
      <c r="N37">
        <f t="shared" si="10"/>
        <v>1.6990864070422753</v>
      </c>
    </row>
    <row r="38" spans="1:14" x14ac:dyDescent="0.25">
      <c r="A38" s="4">
        <f>IF('True_Odds_Calculator_2-way'!A39="","",'True_Odds_Calculator_2-way'!A39)</f>
        <v>1.76</v>
      </c>
      <c r="B38" s="4">
        <f>IF('True_Odds_Calculator_2-way'!B39="","",'True_Odds_Calculator_2-way'!B39)</f>
        <v>2.14</v>
      </c>
      <c r="C38" s="4">
        <f t="shared" si="0"/>
        <v>0.56818181818181823</v>
      </c>
      <c r="D38">
        <f t="shared" si="1"/>
        <v>0.46728971962616822</v>
      </c>
      <c r="E38">
        <f t="shared" si="2"/>
        <v>3.5471537807986397E-2</v>
      </c>
      <c r="F38">
        <f t="shared" si="3"/>
        <v>-0.23003398470688197</v>
      </c>
      <c r="G38">
        <v>0</v>
      </c>
      <c r="H38">
        <f t="shared" si="4"/>
        <v>0.26550552251486831</v>
      </c>
      <c r="I38">
        <f t="shared" si="5"/>
        <v>-1.0743376064838499</v>
      </c>
      <c r="J38">
        <f t="shared" si="6"/>
        <v>1.0743376064838499</v>
      </c>
      <c r="K38">
        <f t="shared" si="7"/>
        <v>0.55051025721682212</v>
      </c>
      <c r="L38">
        <f t="shared" si="8"/>
        <v>0.4494897427831781</v>
      </c>
      <c r="M38">
        <f t="shared" si="9"/>
        <v>1.8164965809277254</v>
      </c>
      <c r="N38">
        <f t="shared" si="10"/>
        <v>2.2247448713915889</v>
      </c>
    </row>
    <row r="39" spans="1:14" x14ac:dyDescent="0.25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0.50505050505050508</v>
      </c>
      <c r="D39">
        <f t="shared" si="1"/>
        <v>0.52356020942408377</v>
      </c>
      <c r="E39">
        <f t="shared" si="2"/>
        <v>2.861071447458885E-2</v>
      </c>
      <c r="F39">
        <f t="shared" si="3"/>
        <v>-0.23581363371939279</v>
      </c>
      <c r="G39">
        <v>0</v>
      </c>
      <c r="H39">
        <f t="shared" si="4"/>
        <v>0.2644243481939817</v>
      </c>
      <c r="I39">
        <f t="shared" si="5"/>
        <v>-1.0589275952301447</v>
      </c>
      <c r="J39">
        <f t="shared" si="6"/>
        <v>1.0589275952301447</v>
      </c>
      <c r="K39">
        <f t="shared" si="7"/>
        <v>0.4907375632320416</v>
      </c>
      <c r="L39">
        <f t="shared" si="8"/>
        <v>0.50926243676795835</v>
      </c>
      <c r="M39">
        <f t="shared" si="9"/>
        <v>2.0377490433255412</v>
      </c>
      <c r="N39">
        <f t="shared" si="10"/>
        <v>1.9636241116594322</v>
      </c>
    </row>
    <row r="40" spans="1:14" x14ac:dyDescent="0.25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0.46082949308755761</v>
      </c>
      <c r="D40">
        <f t="shared" si="1"/>
        <v>0.5714285714285714</v>
      </c>
      <c r="E40">
        <f t="shared" si="2"/>
        <v>3.2258064516129004E-2</v>
      </c>
      <c r="F40">
        <f t="shared" si="3"/>
        <v>-0.23107307439104674</v>
      </c>
      <c r="G40">
        <v>0</v>
      </c>
      <c r="H40">
        <f t="shared" si="4"/>
        <v>0.26333113890717574</v>
      </c>
      <c r="I40">
        <f t="shared" si="5"/>
        <v>-1.0675210253672476</v>
      </c>
      <c r="J40">
        <f t="shared" si="6"/>
        <v>1.0675210253672476</v>
      </c>
      <c r="K40">
        <f t="shared" si="7"/>
        <v>0.44464214228514221</v>
      </c>
      <c r="L40">
        <f t="shared" si="8"/>
        <v>0.55535785771485779</v>
      </c>
      <c r="M40">
        <f t="shared" si="9"/>
        <v>2.2489995996796797</v>
      </c>
      <c r="N40">
        <f t="shared" si="10"/>
        <v>1.8006407690254356</v>
      </c>
    </row>
    <row r="41" spans="1:14" x14ac:dyDescent="0.25">
      <c r="A41" s="4">
        <f>IF('True_Odds_Calculator_2-way'!A42="","",'True_Odds_Calculator_2-way'!A42)</f>
        <v>2.17</v>
      </c>
      <c r="B41" s="4">
        <f>IF('True_Odds_Calculator_2-way'!B42="","",'True_Odds_Calculator_2-way'!B42)</f>
        <v>1.75</v>
      </c>
      <c r="C41" s="4">
        <f t="shared" si="0"/>
        <v>0.46082949308755761</v>
      </c>
      <c r="D41">
        <f t="shared" si="1"/>
        <v>0.5714285714285714</v>
      </c>
      <c r="E41">
        <f t="shared" si="2"/>
        <v>3.2258064516129004E-2</v>
      </c>
      <c r="F41">
        <f t="shared" si="3"/>
        <v>-0.23107307439104674</v>
      </c>
      <c r="G41">
        <v>0</v>
      </c>
      <c r="H41">
        <f t="shared" si="4"/>
        <v>0.26333113890717574</v>
      </c>
      <c r="I41">
        <f t="shared" si="5"/>
        <v>-1.0675210253672476</v>
      </c>
      <c r="J41">
        <f t="shared" si="6"/>
        <v>1.0675210253672476</v>
      </c>
      <c r="K41">
        <f t="shared" si="7"/>
        <v>0.44464214228514221</v>
      </c>
      <c r="L41">
        <f t="shared" si="8"/>
        <v>0.55535785771485779</v>
      </c>
      <c r="M41">
        <f t="shared" si="9"/>
        <v>2.2489995996796797</v>
      </c>
      <c r="N41">
        <f t="shared" si="10"/>
        <v>1.8006407690254356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2.16</v>
      </c>
      <c r="C42" s="4">
        <f t="shared" si="0"/>
        <v>0.5714285714285714</v>
      </c>
      <c r="D42">
        <f t="shared" si="1"/>
        <v>0.46296296296296291</v>
      </c>
      <c r="E42">
        <f t="shared" si="2"/>
        <v>3.4391534391534417E-2</v>
      </c>
      <c r="F42">
        <f t="shared" si="3"/>
        <v>-0.23015873015873001</v>
      </c>
      <c r="G42">
        <v>0</v>
      </c>
      <c r="H42">
        <f t="shared" si="4"/>
        <v>0.26455026455026448</v>
      </c>
      <c r="I42">
        <f t="shared" si="5"/>
        <v>-1.0721125348377951</v>
      </c>
      <c r="J42">
        <f t="shared" si="6"/>
        <v>1.0721125348377951</v>
      </c>
      <c r="K42">
        <f t="shared" si="7"/>
        <v>0.55429779192955719</v>
      </c>
      <c r="L42">
        <f t="shared" si="8"/>
        <v>0.44570220807044264</v>
      </c>
      <c r="M42">
        <f t="shared" si="9"/>
        <v>1.8040844011283466</v>
      </c>
      <c r="N42">
        <f t="shared" si="10"/>
        <v>2.2436505404118421</v>
      </c>
    </row>
    <row r="43" spans="1:14" x14ac:dyDescent="0.25">
      <c r="A43" s="4">
        <f>IF('True_Odds_Calculator_2-way'!A44="","",'True_Odds_Calculator_2-way'!A44)</f>
        <v>2.2000000000000002</v>
      </c>
      <c r="B43" s="4">
        <f>IF('True_Odds_Calculator_2-way'!B44="","",'True_Odds_Calculator_2-way'!B44)</f>
        <v>1.72</v>
      </c>
      <c r="C43" s="4">
        <f t="shared" si="0"/>
        <v>0.45454545454545453</v>
      </c>
      <c r="D43">
        <f t="shared" si="1"/>
        <v>0.58139534883720934</v>
      </c>
      <c r="E43">
        <f t="shared" si="2"/>
        <v>3.5940803382663811E-2</v>
      </c>
      <c r="F43">
        <f t="shared" si="3"/>
        <v>-0.22832980972515859</v>
      </c>
      <c r="G43">
        <v>0</v>
      </c>
      <c r="H43">
        <f t="shared" si="4"/>
        <v>0.26427061310782241</v>
      </c>
      <c r="I43">
        <f t="shared" si="5"/>
        <v>-1.075828707279838</v>
      </c>
      <c r="J43">
        <f t="shared" si="6"/>
        <v>1.075828707279838</v>
      </c>
      <c r="K43">
        <f t="shared" si="7"/>
        <v>0.4364916731037084</v>
      </c>
      <c r="L43">
        <f t="shared" si="8"/>
        <v>0.5635083268962916</v>
      </c>
      <c r="M43">
        <f t="shared" si="9"/>
        <v>2.2909944487358058</v>
      </c>
      <c r="N43">
        <f t="shared" si="10"/>
        <v>1.7745966692414832</v>
      </c>
    </row>
    <row r="44" spans="1:14" x14ac:dyDescent="0.25">
      <c r="A44" s="4">
        <f>IF('True_Odds_Calculator_2-way'!A45="","",'True_Odds_Calculator_2-way'!A45)</f>
        <v>1.67</v>
      </c>
      <c r="B44" s="4">
        <f>IF('True_Odds_Calculator_2-way'!B45="","",'True_Odds_Calculator_2-way'!B45)</f>
        <v>2.2999999999999998</v>
      </c>
      <c r="C44" s="4">
        <f t="shared" si="0"/>
        <v>0.5988023952095809</v>
      </c>
      <c r="D44">
        <f t="shared" si="1"/>
        <v>0.43478260869565222</v>
      </c>
      <c r="E44">
        <f t="shared" si="2"/>
        <v>3.3585003905233002E-2</v>
      </c>
      <c r="F44">
        <f t="shared" si="3"/>
        <v>-0.22676386357719358</v>
      </c>
      <c r="G44">
        <v>0</v>
      </c>
      <c r="H44">
        <f t="shared" si="4"/>
        <v>0.26034886748242653</v>
      </c>
      <c r="I44">
        <f t="shared" si="5"/>
        <v>-1.0714969088698136</v>
      </c>
      <c r="J44">
        <f t="shared" si="6"/>
        <v>1.0714969088698136</v>
      </c>
      <c r="K44">
        <f t="shared" si="7"/>
        <v>0.58210506726094002</v>
      </c>
      <c r="L44">
        <f t="shared" si="8"/>
        <v>0.41789493273906014</v>
      </c>
      <c r="M44">
        <f t="shared" si="9"/>
        <v>1.7179029289427752</v>
      </c>
      <c r="N44">
        <f t="shared" si="10"/>
        <v>2.3929459815307572</v>
      </c>
    </row>
    <row r="45" spans="1:14" x14ac:dyDescent="0.25">
      <c r="A45" s="4">
        <f>IF('True_Odds_Calculator_2-way'!A46="","",'True_Odds_Calculator_2-way'!A46)</f>
        <v>1.58</v>
      </c>
      <c r="B45" s="4">
        <f>IF('True_Odds_Calculator_2-way'!B46="","",'True_Odds_Calculator_2-way'!B46)</f>
        <v>2.4900000000000002</v>
      </c>
      <c r="C45" s="4">
        <f t="shared" si="0"/>
        <v>0.63291139240506322</v>
      </c>
      <c r="D45">
        <f t="shared" si="1"/>
        <v>0.40160642570281119</v>
      </c>
      <c r="E45">
        <f t="shared" si="2"/>
        <v>3.4517818107874465E-2</v>
      </c>
      <c r="F45">
        <f t="shared" si="3"/>
        <v>-0.21966346398251235</v>
      </c>
      <c r="G45">
        <v>0</v>
      </c>
      <c r="H45">
        <f t="shared" si="4"/>
        <v>0.25418128209038682</v>
      </c>
      <c r="I45">
        <f t="shared" si="5"/>
        <v>-1.0757042116817492</v>
      </c>
      <c r="J45">
        <f t="shared" si="6"/>
        <v>1.0757042116817492</v>
      </c>
      <c r="K45">
        <f t="shared" si="7"/>
        <v>0.61579826402706817</v>
      </c>
      <c r="L45">
        <f t="shared" si="8"/>
        <v>0.38420173597293183</v>
      </c>
      <c r="M45">
        <f t="shared" si="9"/>
        <v>1.6239084427754149</v>
      </c>
      <c r="N45">
        <f t="shared" si="10"/>
        <v>2.6027992754058067</v>
      </c>
    </row>
    <row r="46" spans="1:14" x14ac:dyDescent="0.25">
      <c r="A46" s="4">
        <f>IF('True_Odds_Calculator_2-way'!A47="","",'True_Odds_Calculator_2-way'!A47)</f>
        <v>1.57</v>
      </c>
      <c r="B46" s="4">
        <f>IF('True_Odds_Calculator_2-way'!B47="","",'True_Odds_Calculator_2-way'!B47)</f>
        <v>2.52</v>
      </c>
      <c r="C46" s="4">
        <f t="shared" si="0"/>
        <v>0.63694267515923564</v>
      </c>
      <c r="D46">
        <f t="shared" si="1"/>
        <v>0.3968253968253968</v>
      </c>
      <c r="E46">
        <f t="shared" si="2"/>
        <v>3.3768071984632497E-2</v>
      </c>
      <c r="F46">
        <f t="shared" si="3"/>
        <v>-0.21898695784046107</v>
      </c>
      <c r="G46">
        <v>0</v>
      </c>
      <c r="H46">
        <f t="shared" si="4"/>
        <v>0.25275502982509351</v>
      </c>
      <c r="I46">
        <f t="shared" si="5"/>
        <v>-1.0743376064838499</v>
      </c>
      <c r="J46">
        <f t="shared" si="6"/>
        <v>1.0743376064838499</v>
      </c>
      <c r="K46">
        <f t="shared" si="7"/>
        <v>0.62020410288672867</v>
      </c>
      <c r="L46">
        <f t="shared" si="8"/>
        <v>0.37979589711327127</v>
      </c>
      <c r="M46">
        <f t="shared" si="9"/>
        <v>1.6123724356957947</v>
      </c>
      <c r="N46">
        <f t="shared" si="10"/>
        <v>2.6329931618554516</v>
      </c>
    </row>
    <row r="47" spans="1:14" x14ac:dyDescent="0.25">
      <c r="A47" s="4">
        <f>IF('True_Odds_Calculator_2-way'!A48="","",'True_Odds_Calculator_2-way'!A48)</f>
        <v>1.32</v>
      </c>
      <c r="B47" s="4">
        <f>IF('True_Odds_Calculator_2-way'!B48="","",'True_Odds_Calculator_2-way'!B48)</f>
        <v>3.49</v>
      </c>
      <c r="C47" s="4">
        <f t="shared" si="0"/>
        <v>0.75757575757575757</v>
      </c>
      <c r="D47">
        <f t="shared" si="1"/>
        <v>0.28653295128939826</v>
      </c>
      <c r="E47">
        <f t="shared" si="2"/>
        <v>4.4108708865155943E-2</v>
      </c>
      <c r="F47">
        <f t="shared" si="3"/>
        <v>-0.17296170877832762</v>
      </c>
      <c r="G47">
        <v>0</v>
      </c>
      <c r="H47">
        <f t="shared" si="4"/>
        <v>0.21707041764348353</v>
      </c>
      <c r="I47">
        <f t="shared" si="5"/>
        <v>-1.1202767873705524</v>
      </c>
      <c r="J47">
        <f t="shared" si="6"/>
        <v>1.1202767873705524</v>
      </c>
      <c r="K47">
        <f t="shared" si="7"/>
        <v>0.73611219162356867</v>
      </c>
      <c r="L47">
        <f t="shared" si="8"/>
        <v>0.26388780837643128</v>
      </c>
      <c r="M47">
        <f t="shared" si="9"/>
        <v>1.3584885719585766</v>
      </c>
      <c r="N47">
        <f t="shared" si="10"/>
        <v>3.789489200552675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2.33</v>
      </c>
      <c r="C48" s="4">
        <f t="shared" si="0"/>
        <v>0.60606060606060608</v>
      </c>
      <c r="D48">
        <f t="shared" si="1"/>
        <v>0.42918454935622319</v>
      </c>
      <c r="E48">
        <f t="shared" si="2"/>
        <v>3.5245155416829377E-2</v>
      </c>
      <c r="F48">
        <f t="shared" si="3"/>
        <v>-0.22486669267785131</v>
      </c>
      <c r="G48">
        <v>0</v>
      </c>
      <c r="H48">
        <f t="shared" si="4"/>
        <v>0.26011184809468074</v>
      </c>
      <c r="I48">
        <f t="shared" si="5"/>
        <v>-1.0755175492958089</v>
      </c>
      <c r="J48">
        <f t="shared" si="6"/>
        <v>1.0755175492958089</v>
      </c>
      <c r="K48">
        <f t="shared" si="7"/>
        <v>0.58855158622613757</v>
      </c>
      <c r="L48">
        <f t="shared" si="8"/>
        <v>0.41144841377386249</v>
      </c>
      <c r="M48">
        <f t="shared" si="9"/>
        <v>1.6990864070422753</v>
      </c>
      <c r="N48">
        <f t="shared" si="10"/>
        <v>2.4304383405634256</v>
      </c>
    </row>
    <row r="49" spans="1:14" x14ac:dyDescent="0.25">
      <c r="A49" s="4">
        <f>IF('True_Odds_Calculator_2-way'!A50="","",'True_Odds_Calculator_2-way'!A50)</f>
        <v>1.68</v>
      </c>
      <c r="B49" s="4">
        <f>IF('True_Odds_Calculator_2-way'!B50="","",'True_Odds_Calculator_2-way'!B50)</f>
        <v>2.27</v>
      </c>
      <c r="C49" s="4">
        <f t="shared" si="0"/>
        <v>0.59523809523809523</v>
      </c>
      <c r="D49">
        <f t="shared" si="1"/>
        <v>0.44052863436123346</v>
      </c>
      <c r="E49">
        <f t="shared" si="2"/>
        <v>3.5766729599328695E-2</v>
      </c>
      <c r="F49">
        <f t="shared" si="3"/>
        <v>-0.22645269561569115</v>
      </c>
      <c r="G49">
        <v>0</v>
      </c>
      <c r="H49">
        <f t="shared" si="4"/>
        <v>0.2622194252150199</v>
      </c>
      <c r="I49">
        <f t="shared" si="5"/>
        <v>-1.0760778282064791</v>
      </c>
      <c r="J49">
        <f t="shared" si="6"/>
        <v>1.0760778282064791</v>
      </c>
      <c r="K49">
        <f t="shared" si="7"/>
        <v>0.57745625010319412</v>
      </c>
      <c r="L49">
        <f t="shared" si="8"/>
        <v>0.42254374989680582</v>
      </c>
      <c r="M49">
        <f t="shared" si="9"/>
        <v>1.7317329231804059</v>
      </c>
      <c r="N49">
        <f t="shared" si="10"/>
        <v>2.3666188418222287</v>
      </c>
    </row>
    <row r="50" spans="1:14" x14ac:dyDescent="0.25">
      <c r="A50" s="4">
        <f>IF('True_Odds_Calculator_2-way'!A51="","",'True_Odds_Calculator_2-way'!A51)</f>
        <v>1.26</v>
      </c>
      <c r="B50" s="4">
        <f>IF('True_Odds_Calculator_2-way'!B51="","",'True_Odds_Calculator_2-way'!B51)</f>
        <v>4.04</v>
      </c>
      <c r="C50" s="4">
        <f t="shared" si="0"/>
        <v>0.79365079365079361</v>
      </c>
      <c r="D50">
        <f t="shared" si="1"/>
        <v>0.24752475247524752</v>
      </c>
      <c r="E50">
        <f t="shared" si="2"/>
        <v>4.117554612604124E-2</v>
      </c>
      <c r="F50">
        <f t="shared" si="3"/>
        <v>-0.15527267012415513</v>
      </c>
      <c r="G50">
        <v>0</v>
      </c>
      <c r="H50">
        <f t="shared" si="4"/>
        <v>0.19644821625019643</v>
      </c>
      <c r="I50">
        <f t="shared" si="5"/>
        <v>-1.1248031766646194</v>
      </c>
      <c r="J50">
        <f t="shared" si="6"/>
        <v>1.1248031766646194</v>
      </c>
      <c r="K50">
        <f t="shared" si="7"/>
        <v>0.77372502487923922</v>
      </c>
      <c r="L50">
        <f t="shared" si="8"/>
        <v>0.22627497512076061</v>
      </c>
      <c r="M50">
        <f t="shared" si="9"/>
        <v>1.2924488259328011</v>
      </c>
      <c r="N50">
        <f t="shared" si="10"/>
        <v>4.4194016570604431</v>
      </c>
    </row>
    <row r="51" spans="1:14" x14ac:dyDescent="0.25">
      <c r="A51" s="4">
        <f>IF('True_Odds_Calculator_2-way'!A52="","",'True_Odds_Calculator_2-way'!A52)</f>
        <v>1.69</v>
      </c>
      <c r="B51" s="4">
        <f>IF('True_Odds_Calculator_2-way'!B52="","",'True_Odds_Calculator_2-way'!B52)</f>
        <v>2.2599999999999998</v>
      </c>
      <c r="C51" s="4">
        <f t="shared" si="0"/>
        <v>0.59171597633136097</v>
      </c>
      <c r="D51">
        <f t="shared" si="1"/>
        <v>0.44247787610619471</v>
      </c>
      <c r="E51">
        <f t="shared" si="2"/>
        <v>3.4193852437555794E-2</v>
      </c>
      <c r="F51">
        <f t="shared" si="3"/>
        <v>-0.22762737602764815</v>
      </c>
      <c r="G51">
        <v>0</v>
      </c>
      <c r="H51">
        <f t="shared" si="4"/>
        <v>0.261821228465204</v>
      </c>
      <c r="I51">
        <f t="shared" si="5"/>
        <v>-1.0724824201463119</v>
      </c>
      <c r="J51">
        <f t="shared" si="6"/>
        <v>1.0724824201463119</v>
      </c>
      <c r="K51">
        <f t="shared" si="7"/>
        <v>0.57470839285052078</v>
      </c>
      <c r="L51">
        <f t="shared" si="8"/>
        <v>0.42529160714947917</v>
      </c>
      <c r="M51">
        <f t="shared" si="9"/>
        <v>1.7400128699009547</v>
      </c>
      <c r="N51">
        <f t="shared" si="10"/>
        <v>2.351327849384353</v>
      </c>
    </row>
    <row r="52" spans="1:14" x14ac:dyDescent="0.25">
      <c r="A52" s="4">
        <f>IF('True_Odds_Calculator_2-way'!A53="","",'True_Odds_Calculator_2-way'!A53)</f>
        <v>2.08</v>
      </c>
      <c r="B52" s="4">
        <f>IF('True_Odds_Calculator_2-way'!B53="","",'True_Odds_Calculator_2-way'!B53)</f>
        <v>1.82</v>
      </c>
      <c r="C52" s="4">
        <f t="shared" si="0"/>
        <v>0.48076923076923073</v>
      </c>
      <c r="D52">
        <f t="shared" si="1"/>
        <v>0.54945054945054939</v>
      </c>
      <c r="E52">
        <f t="shared" si="2"/>
        <v>3.0219780219780112E-2</v>
      </c>
      <c r="F52">
        <f t="shared" si="3"/>
        <v>-0.23393913778529174</v>
      </c>
      <c r="G52">
        <v>0</v>
      </c>
      <c r="H52">
        <f t="shared" si="4"/>
        <v>0.2641589180050718</v>
      </c>
      <c r="I52">
        <f t="shared" si="5"/>
        <v>-1.0626278551055635</v>
      </c>
      <c r="J52">
        <f t="shared" si="6"/>
        <v>1.0626278551055635</v>
      </c>
      <c r="K52">
        <f t="shared" si="7"/>
        <v>0.46562780185187441</v>
      </c>
      <c r="L52">
        <f t="shared" si="8"/>
        <v>0.53437219814812564</v>
      </c>
      <c r="M52">
        <f t="shared" si="9"/>
        <v>2.1476380835140083</v>
      </c>
      <c r="N52">
        <f t="shared" si="10"/>
        <v>1.8713548411865626</v>
      </c>
    </row>
    <row r="53" spans="1:14" x14ac:dyDescent="0.25">
      <c r="A53" s="4">
        <f>IF('True_Odds_Calculator_2-way'!A54="","",'True_Odds_Calculator_2-way'!A54)</f>
        <v>1.48</v>
      </c>
      <c r="B53" s="4">
        <f>IF('True_Odds_Calculator_2-way'!B54="","",'True_Odds_Calculator_2-way'!B54)</f>
        <v>2.75</v>
      </c>
      <c r="C53" s="4">
        <f t="shared" si="0"/>
        <v>0.67567567567567566</v>
      </c>
      <c r="D53">
        <f t="shared" si="1"/>
        <v>0.36363636363636365</v>
      </c>
      <c r="E53">
        <f t="shared" si="2"/>
        <v>3.9312039312039193E-2</v>
      </c>
      <c r="F53">
        <f t="shared" si="3"/>
        <v>-0.20638820638820654</v>
      </c>
      <c r="G53">
        <v>0</v>
      </c>
      <c r="H53">
        <f t="shared" si="4"/>
        <v>0.24570024570024571</v>
      </c>
      <c r="I53">
        <f t="shared" si="5"/>
        <v>-1.0910894511799616</v>
      </c>
      <c r="J53">
        <f t="shared" si="6"/>
        <v>1.0910894511799616</v>
      </c>
      <c r="K53">
        <f t="shared" si="7"/>
        <v>0.65628729213293868</v>
      </c>
      <c r="L53">
        <f t="shared" si="8"/>
        <v>0.34371270786706143</v>
      </c>
      <c r="M53">
        <f t="shared" si="9"/>
        <v>1.5237229365663816</v>
      </c>
      <c r="N53">
        <f t="shared" si="10"/>
        <v>2.9094065395649333</v>
      </c>
    </row>
    <row r="54" spans="1:14" x14ac:dyDescent="0.25">
      <c r="A54" s="4">
        <f>IF('True_Odds_Calculator_2-way'!A55="","",'True_Odds_Calculator_2-way'!A55)</f>
        <v>1.97</v>
      </c>
      <c r="B54" s="4">
        <f>IF('True_Odds_Calculator_2-way'!B55="","",'True_Odds_Calculator_2-way'!B55)</f>
        <v>1.92</v>
      </c>
      <c r="C54" s="4">
        <f t="shared" si="0"/>
        <v>0.50761421319796951</v>
      </c>
      <c r="D54">
        <f t="shared" si="1"/>
        <v>0.52083333333333337</v>
      </c>
      <c r="E54">
        <f t="shared" si="2"/>
        <v>2.844754653130277E-2</v>
      </c>
      <c r="F54">
        <f t="shared" si="3"/>
        <v>-0.2359348561759731</v>
      </c>
      <c r="G54">
        <v>0</v>
      </c>
      <c r="H54">
        <f t="shared" si="4"/>
        <v>0.26438240270727581</v>
      </c>
      <c r="I54">
        <f t="shared" si="5"/>
        <v>-1.0585715534396718</v>
      </c>
      <c r="J54">
        <f t="shared" si="6"/>
        <v>1.0585715534396718</v>
      </c>
      <c r="K54">
        <f t="shared" si="7"/>
        <v>0.49338508579127022</v>
      </c>
      <c r="L54">
        <f t="shared" si="8"/>
        <v>0.50661491420873006</v>
      </c>
      <c r="M54">
        <f t="shared" si="9"/>
        <v>2.0268144068364817</v>
      </c>
      <c r="N54">
        <f t="shared" si="10"/>
        <v>1.9738858291644976</v>
      </c>
    </row>
    <row r="55" spans="1:14" x14ac:dyDescent="0.25">
      <c r="A55" s="4">
        <f>IF('True_Odds_Calculator_2-way'!A56="","",'True_Odds_Calculator_2-way'!A56)</f>
        <v>1.45</v>
      </c>
      <c r="B55" s="4">
        <f>IF('True_Odds_Calculator_2-way'!B56="","",'True_Odds_Calculator_2-way'!B56)</f>
        <v>2.84</v>
      </c>
      <c r="C55" s="4">
        <f t="shared" si="0"/>
        <v>0.68965517241379315</v>
      </c>
      <c r="D55">
        <f t="shared" si="1"/>
        <v>0.35211267605633806</v>
      </c>
      <c r="E55">
        <f t="shared" si="2"/>
        <v>4.1767848470131153E-2</v>
      </c>
      <c r="F55">
        <f t="shared" si="3"/>
        <v>-0.20106847984458476</v>
      </c>
      <c r="G55">
        <v>0</v>
      </c>
      <c r="H55">
        <f t="shared" si="4"/>
        <v>0.24283632831471591</v>
      </c>
      <c r="I55">
        <f t="shared" si="5"/>
        <v>-1.0989674556596449</v>
      </c>
      <c r="J55">
        <f t="shared" si="6"/>
        <v>1.0989674556596449</v>
      </c>
      <c r="K55">
        <f t="shared" si="7"/>
        <v>0.66910427821137708</v>
      </c>
      <c r="L55">
        <f t="shared" si="8"/>
        <v>0.33089572178862314</v>
      </c>
      <c r="M55">
        <f t="shared" si="9"/>
        <v>1.4945353550468399</v>
      </c>
      <c r="N55">
        <f t="shared" si="10"/>
        <v>3.0221001184137459</v>
      </c>
    </row>
    <row r="56" spans="1:14" x14ac:dyDescent="0.25">
      <c r="A56" s="4">
        <f>IF('True_Odds_Calculator_2-way'!A57="","",'True_Odds_Calculator_2-way'!A57)</f>
        <v>2.04</v>
      </c>
      <c r="B56" s="4">
        <f>IF('True_Odds_Calculator_2-way'!B57="","",'True_Odds_Calculator_2-way'!B57)</f>
        <v>1.85</v>
      </c>
      <c r="C56" s="4">
        <f t="shared" si="0"/>
        <v>0.49019607843137253</v>
      </c>
      <c r="D56">
        <f t="shared" si="1"/>
        <v>0.54054054054054046</v>
      </c>
      <c r="E56">
        <f t="shared" si="2"/>
        <v>3.0736618971912932E-2</v>
      </c>
      <c r="F56">
        <f t="shared" si="3"/>
        <v>-0.23423423423423428</v>
      </c>
      <c r="G56">
        <v>0</v>
      </c>
      <c r="H56">
        <f t="shared" si="4"/>
        <v>0.26497085320614727</v>
      </c>
      <c r="I56">
        <f t="shared" si="5"/>
        <v>-1.0635890745287924</v>
      </c>
      <c r="J56">
        <f t="shared" si="6"/>
        <v>1.0635890745287924</v>
      </c>
      <c r="K56">
        <f t="shared" si="7"/>
        <v>0.47480390464975097</v>
      </c>
      <c r="L56">
        <f t="shared" si="8"/>
        <v>0.52519609535024903</v>
      </c>
      <c r="M56">
        <f t="shared" si="9"/>
        <v>2.1061326375099441</v>
      </c>
      <c r="N56">
        <f t="shared" si="10"/>
        <v>1.904050713349474</v>
      </c>
    </row>
    <row r="57" spans="1:14" x14ac:dyDescent="0.25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0.48309178743961356</v>
      </c>
      <c r="D57">
        <f t="shared" si="1"/>
        <v>0.54644808743169393</v>
      </c>
      <c r="E57">
        <f t="shared" si="2"/>
        <v>2.9539874871307603E-2</v>
      </c>
      <c r="F57">
        <f t="shared" si="3"/>
        <v>-0.23444470842902765</v>
      </c>
      <c r="G57">
        <v>0</v>
      </c>
      <c r="H57">
        <f t="shared" si="4"/>
        <v>0.26398458330033525</v>
      </c>
      <c r="I57">
        <f t="shared" si="5"/>
        <v>-1.0611311532512866</v>
      </c>
      <c r="J57">
        <f t="shared" si="6"/>
        <v>1.0611311532512866</v>
      </c>
      <c r="K57">
        <f t="shared" si="7"/>
        <v>0.46829407167694814</v>
      </c>
      <c r="L57">
        <f t="shared" si="8"/>
        <v>0.53170592832305175</v>
      </c>
      <c r="M57">
        <f t="shared" si="9"/>
        <v>2.1354103339788768</v>
      </c>
      <c r="N57">
        <f t="shared" si="10"/>
        <v>1.8807388571985679</v>
      </c>
    </row>
    <row r="58" spans="1:14" x14ac:dyDescent="0.25">
      <c r="A58" s="4">
        <f>IF('True_Odds_Calculator_2-way'!A59="","",'True_Odds_Calculator_2-way'!A59)</f>
        <v>1.63</v>
      </c>
      <c r="B58" s="4">
        <f>IF('True_Odds_Calculator_2-way'!B59="","",'True_Odds_Calculator_2-way'!B59)</f>
        <v>2.38</v>
      </c>
      <c r="C58" s="4">
        <f t="shared" si="0"/>
        <v>0.61349693251533743</v>
      </c>
      <c r="D58">
        <f t="shared" si="1"/>
        <v>0.42016806722689076</v>
      </c>
      <c r="E58">
        <f t="shared" si="2"/>
        <v>3.3664999742228252E-2</v>
      </c>
      <c r="F58">
        <f t="shared" si="3"/>
        <v>-0.22410682064236731</v>
      </c>
      <c r="G58">
        <v>0</v>
      </c>
      <c r="H58">
        <f t="shared" si="4"/>
        <v>0.25777182038459556</v>
      </c>
      <c r="I58">
        <f t="shared" si="5"/>
        <v>-1.0724824201463117</v>
      </c>
      <c r="J58">
        <f t="shared" si="6"/>
        <v>1.0724824201463117</v>
      </c>
      <c r="K58">
        <f t="shared" si="7"/>
        <v>0.59677837856639582</v>
      </c>
      <c r="L58">
        <f t="shared" si="8"/>
        <v>0.40322162143360418</v>
      </c>
      <c r="M58">
        <f t="shared" si="9"/>
        <v>1.6756639246921761</v>
      </c>
      <c r="N58">
        <f t="shared" si="10"/>
        <v>2.4800257398019103</v>
      </c>
    </row>
    <row r="59" spans="1:14" x14ac:dyDescent="0.25">
      <c r="A59" s="4">
        <f>IF('True_Odds_Calculator_2-way'!A60="","",'True_Odds_Calculator_2-way'!A60)</f>
        <v>2.21</v>
      </c>
      <c r="B59" s="4">
        <f>IF('True_Odds_Calculator_2-way'!B60="","",'True_Odds_Calculator_2-way'!B60)</f>
        <v>1.72</v>
      </c>
      <c r="C59" s="4">
        <f t="shared" si="0"/>
        <v>0.45248868778280543</v>
      </c>
      <c r="D59">
        <f t="shared" si="1"/>
        <v>0.58139534883720934</v>
      </c>
      <c r="E59">
        <f t="shared" si="2"/>
        <v>3.3884036620014824E-2</v>
      </c>
      <c r="F59">
        <f t="shared" si="3"/>
        <v>-0.2291907818583605</v>
      </c>
      <c r="G59">
        <v>0</v>
      </c>
      <c r="H59">
        <f t="shared" si="4"/>
        <v>0.26307481847837527</v>
      </c>
      <c r="I59">
        <f t="shared" si="5"/>
        <v>-1.0713739108887084</v>
      </c>
      <c r="J59">
        <f t="shared" si="6"/>
        <v>1.0713739108887084</v>
      </c>
      <c r="K59">
        <f t="shared" si="7"/>
        <v>0.43547132891069945</v>
      </c>
      <c r="L59">
        <f t="shared" si="8"/>
        <v>0.56452867108930049</v>
      </c>
      <c r="M59">
        <f t="shared" si="9"/>
        <v>2.2963624321753371</v>
      </c>
      <c r="N59">
        <f t="shared" si="10"/>
        <v>1.7713892158398703</v>
      </c>
    </row>
    <row r="60" spans="1:14" x14ac:dyDescent="0.25">
      <c r="A60" s="4">
        <f>IF('True_Odds_Calculator_2-way'!A61="","",'True_Odds_Calculator_2-way'!A61)</f>
        <v>2.19</v>
      </c>
      <c r="B60" s="4">
        <f>IF('True_Odds_Calculator_2-way'!B61="","",'True_Odds_Calculator_2-way'!B61)</f>
        <v>1.73</v>
      </c>
      <c r="C60" s="4">
        <f t="shared" si="0"/>
        <v>0.45662100456621008</v>
      </c>
      <c r="D60">
        <f t="shared" si="1"/>
        <v>0.5780346820809249</v>
      </c>
      <c r="E60">
        <f t="shared" si="2"/>
        <v>3.4655686647135031E-2</v>
      </c>
      <c r="F60">
        <f t="shared" si="3"/>
        <v>-0.22928709055876673</v>
      </c>
      <c r="G60">
        <v>0</v>
      </c>
      <c r="H60">
        <f t="shared" si="4"/>
        <v>0.26394277720590181</v>
      </c>
      <c r="I60">
        <f t="shared" si="5"/>
        <v>-1.0729144372515058</v>
      </c>
      <c r="J60">
        <f t="shared" si="6"/>
        <v>1.0729144372515058</v>
      </c>
      <c r="K60">
        <f t="shared" si="7"/>
        <v>0.43921906878344058</v>
      </c>
      <c r="L60">
        <f t="shared" si="8"/>
        <v>0.56078093121655925</v>
      </c>
      <c r="M60">
        <f t="shared" si="9"/>
        <v>2.2767681803292916</v>
      </c>
      <c r="N60">
        <f t="shared" si="10"/>
        <v>1.7832275391935992</v>
      </c>
    </row>
    <row r="61" spans="1:14" x14ac:dyDescent="0.25">
      <c r="A61" s="4">
        <f>IF('True_Odds_Calculator_2-way'!A62="","",'True_Odds_Calculator_2-way'!A62)</f>
        <v>1.65</v>
      </c>
      <c r="B61" s="4">
        <f>IF('True_Odds_Calculator_2-way'!B62="","",'True_Odds_Calculator_2-way'!B62)</f>
        <v>2.25</v>
      </c>
      <c r="C61" s="4">
        <f t="shared" si="0"/>
        <v>0.60606060606060608</v>
      </c>
      <c r="D61">
        <f t="shared" si="1"/>
        <v>0.44444444444444442</v>
      </c>
      <c r="E61">
        <f t="shared" si="2"/>
        <v>5.0505050505050608E-2</v>
      </c>
      <c r="F61">
        <f t="shared" si="3"/>
        <v>-0.21885521885521875</v>
      </c>
      <c r="G61">
        <v>0</v>
      </c>
      <c r="H61">
        <f t="shared" si="4"/>
        <v>0.26936026936026936</v>
      </c>
      <c r="I61">
        <f t="shared" si="5"/>
        <v>-1.1094003924504585</v>
      </c>
      <c r="J61">
        <f t="shared" si="6"/>
        <v>1.1094003924504585</v>
      </c>
      <c r="K61">
        <f t="shared" si="7"/>
        <v>0.58102030189000442</v>
      </c>
      <c r="L61">
        <f t="shared" si="8"/>
        <v>0.41897969810999541</v>
      </c>
      <c r="M61">
        <f t="shared" si="9"/>
        <v>1.7211102550927979</v>
      </c>
      <c r="N61">
        <f t="shared" si="10"/>
        <v>2.3867504905630734</v>
      </c>
    </row>
    <row r="62" spans="1:14" x14ac:dyDescent="0.25">
      <c r="A62" s="4">
        <f>IF('True_Odds_Calculator_2-way'!A63="","",'True_Odds_Calculator_2-way'!A63)</f>
        <v>1.58</v>
      </c>
      <c r="B62" s="4">
        <f>IF('True_Odds_Calculator_2-way'!B63="","",'True_Odds_Calculator_2-way'!B63)</f>
        <v>2.39</v>
      </c>
      <c r="C62" s="4">
        <f t="shared" si="0"/>
        <v>0.63291139240506322</v>
      </c>
      <c r="D62">
        <f t="shared" si="1"/>
        <v>0.41841004184100417</v>
      </c>
      <c r="E62">
        <f t="shared" si="2"/>
        <v>5.1321434246067277E-2</v>
      </c>
      <c r="F62">
        <f t="shared" si="3"/>
        <v>-0.21349504793178342</v>
      </c>
      <c r="G62">
        <v>0</v>
      </c>
      <c r="H62">
        <f t="shared" si="4"/>
        <v>0.2648164821778507</v>
      </c>
      <c r="I62">
        <f t="shared" si="5"/>
        <v>-1.1137266274738298</v>
      </c>
      <c r="J62">
        <f t="shared" si="6"/>
        <v>1.1137266274738298</v>
      </c>
      <c r="K62">
        <f t="shared" si="7"/>
        <v>0.60754764559333074</v>
      </c>
      <c r="L62">
        <f t="shared" si="8"/>
        <v>0.39245235440666937</v>
      </c>
      <c r="M62">
        <f t="shared" si="9"/>
        <v>1.6459614439348218</v>
      </c>
      <c r="N62">
        <f t="shared" si="10"/>
        <v>2.5480800121886231</v>
      </c>
    </row>
    <row r="63" spans="1:14" x14ac:dyDescent="0.25">
      <c r="A63" s="4">
        <f>IF('True_Odds_Calculator_2-way'!A64="","",'True_Odds_Calculator_2-way'!A64)</f>
        <v>2.74</v>
      </c>
      <c r="B63" s="4">
        <f>IF('True_Odds_Calculator_2-way'!B64="","",'True_Odds_Calculator_2-way'!B64)</f>
        <v>1.51</v>
      </c>
      <c r="C63" s="4">
        <f t="shared" si="0"/>
        <v>0.36496350364963503</v>
      </c>
      <c r="D63">
        <f t="shared" si="1"/>
        <v>0.66225165562913912</v>
      </c>
      <c r="E63">
        <f t="shared" si="2"/>
        <v>2.7215159278774159E-2</v>
      </c>
      <c r="F63">
        <f t="shared" si="3"/>
        <v>-0.21448252525740796</v>
      </c>
      <c r="G63">
        <v>0</v>
      </c>
      <c r="H63">
        <f t="shared" si="4"/>
        <v>0.24169768453618215</v>
      </c>
      <c r="I63">
        <f t="shared" si="5"/>
        <v>-1.0615495921641369</v>
      </c>
      <c r="J63">
        <f t="shared" si="6"/>
        <v>1.0615495921641369</v>
      </c>
      <c r="K63">
        <f t="shared" si="7"/>
        <v>0.35123504722476001</v>
      </c>
      <c r="L63">
        <f t="shared" si="8"/>
        <v>0.64876495277523993</v>
      </c>
      <c r="M63">
        <f t="shared" si="9"/>
        <v>2.8470962903655983</v>
      </c>
      <c r="N63">
        <f t="shared" si="10"/>
        <v>1.5413902920037097</v>
      </c>
    </row>
    <row r="64" spans="1:14" x14ac:dyDescent="0.25">
      <c r="A64" s="4">
        <f>IF('True_Odds_Calculator_2-way'!A65="","",'True_Odds_Calculator_2-way'!A65)</f>
        <v>2.13</v>
      </c>
      <c r="B64" s="4">
        <f>IF('True_Odds_Calculator_2-way'!B65="","",'True_Odds_Calculator_2-way'!B65)</f>
        <v>1.79</v>
      </c>
      <c r="C64" s="4">
        <f t="shared" si="0"/>
        <v>0.46948356807511737</v>
      </c>
      <c r="D64">
        <f t="shared" si="1"/>
        <v>0.55865921787709494</v>
      </c>
      <c r="E64">
        <f t="shared" si="2"/>
        <v>2.8142785952212312E-2</v>
      </c>
      <c r="F64">
        <f t="shared" si="3"/>
        <v>-0.2341385369947806</v>
      </c>
      <c r="G64">
        <v>0</v>
      </c>
      <c r="H64">
        <f t="shared" si="4"/>
        <v>0.26228132294699291</v>
      </c>
      <c r="I64">
        <f t="shared" si="5"/>
        <v>-1.0583936671670078</v>
      </c>
      <c r="J64">
        <f t="shared" si="6"/>
        <v>1.0583936671670078</v>
      </c>
      <c r="K64">
        <f t="shared" si="7"/>
        <v>0.45537654905878816</v>
      </c>
      <c r="L64">
        <f t="shared" si="8"/>
        <v>0.5446234509412119</v>
      </c>
      <c r="M64">
        <f t="shared" si="9"/>
        <v>2.1959848438987186</v>
      </c>
      <c r="N64">
        <f t="shared" si="10"/>
        <v>1.8361309970619364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1.93</v>
      </c>
      <c r="C65" s="4">
        <f t="shared" si="0"/>
        <v>0.50761421319796951</v>
      </c>
      <c r="D65">
        <f t="shared" si="1"/>
        <v>0.5181347150259068</v>
      </c>
      <c r="E65">
        <f t="shared" si="2"/>
        <v>2.5748928223876311E-2</v>
      </c>
      <c r="F65">
        <f t="shared" si="3"/>
        <v>-0.23726361747455349</v>
      </c>
      <c r="G65">
        <v>0</v>
      </c>
      <c r="H65">
        <f t="shared" si="4"/>
        <v>0.26301254569842986</v>
      </c>
      <c r="I65">
        <f t="shared" si="5"/>
        <v>-1.0528649266733445</v>
      </c>
      <c r="J65">
        <f t="shared" si="6"/>
        <v>1.0528649266733445</v>
      </c>
      <c r="K65">
        <f t="shared" si="7"/>
        <v>0.49473625880060179</v>
      </c>
      <c r="L65">
        <f t="shared" si="8"/>
        <v>0.50526374119939821</v>
      </c>
      <c r="M65">
        <f t="shared" si="9"/>
        <v>2.021278978873144</v>
      </c>
      <c r="N65">
        <f t="shared" si="10"/>
        <v>1.9791643818062103</v>
      </c>
    </row>
    <row r="66" spans="1:14" x14ac:dyDescent="0.25">
      <c r="A66" s="4">
        <f>IF('True_Odds_Calculator_2-way'!A67="","",'True_Odds_Calculator_2-way'!A67)</f>
        <v>2.41</v>
      </c>
      <c r="B66" s="4">
        <f>IF('True_Odds_Calculator_2-way'!B67="","",'True_Odds_Calculator_2-way'!B67)</f>
        <v>1.63</v>
      </c>
      <c r="C66" s="4">
        <f t="shared" si="0"/>
        <v>0.41493775933609955</v>
      </c>
      <c r="D66">
        <f t="shared" si="1"/>
        <v>0.61349693251533743</v>
      </c>
      <c r="E66">
        <f t="shared" si="2"/>
        <v>2.8434691851436877E-2</v>
      </c>
      <c r="F66">
        <f t="shared" si="3"/>
        <v>-0.22612835068604753</v>
      </c>
      <c r="G66">
        <v>0</v>
      </c>
      <c r="H66">
        <f t="shared" si="4"/>
        <v>0.25456304253748441</v>
      </c>
      <c r="I66">
        <f t="shared" si="5"/>
        <v>-1.0610116901320503</v>
      </c>
      <c r="J66">
        <f t="shared" si="6"/>
        <v>1.0610116901320503</v>
      </c>
      <c r="K66">
        <f t="shared" si="7"/>
        <v>0.40063677480038529</v>
      </c>
      <c r="L66">
        <f t="shared" si="8"/>
        <v>0.59936322519961482</v>
      </c>
      <c r="M66">
        <f t="shared" si="9"/>
        <v>2.4960264830861911</v>
      </c>
      <c r="N66">
        <f t="shared" si="10"/>
        <v>1.6684373647831916</v>
      </c>
    </row>
    <row r="67" spans="1:14" x14ac:dyDescent="0.25">
      <c r="A67" s="4">
        <f>IF('True_Odds_Calculator_2-way'!A68="","",'True_Odds_Calculator_2-way'!A68)</f>
        <v>1.55</v>
      </c>
      <c r="B67" s="4">
        <f>IF('True_Odds_Calculator_2-way'!B68="","",'True_Odds_Calculator_2-way'!B68)</f>
        <v>2.62</v>
      </c>
      <c r="C67" s="4">
        <f t="shared" ref="C67:C130" si="11">1/A67</f>
        <v>0.64516129032258063</v>
      </c>
      <c r="D67">
        <f t="shared" ref="D67:D130" si="12">1/B67</f>
        <v>0.38167938931297707</v>
      </c>
      <c r="E67">
        <f t="shared" ref="E67:E130" si="13">C67+D67-1</f>
        <v>2.6840679635557585E-2</v>
      </c>
      <c r="F67">
        <f t="shared" ref="F67:F130" si="14">C67+D67-(C67*D67)-1</f>
        <v>-0.21940408766313735</v>
      </c>
      <c r="G67">
        <v>0</v>
      </c>
      <c r="H67">
        <f t="shared" ref="H67:H130" si="15">C67*D67</f>
        <v>0.24624476729869488</v>
      </c>
      <c r="I67">
        <f t="shared" ref="I67:I130" si="16">((-4*F67*H67)^0.5)/(2*F67)</f>
        <v>-1.0594028769395465</v>
      </c>
      <c r="J67">
        <f t="shared" ref="J67:J130" si="17">(-((-4*F67*H67)^0.5))/(2*F67)</f>
        <v>1.0594028769395465</v>
      </c>
      <c r="K67">
        <f t="shared" ref="K67:K130" si="18">IF(A67="","",(C67/($J67+C67-($J67*C67))))</f>
        <v>0.63184302490361088</v>
      </c>
      <c r="L67">
        <f t="shared" ref="L67:L130" si="19">IF(B67="","",(D67/($J67+D67-($J67*D67))))</f>
        <v>0.36815697509638923</v>
      </c>
      <c r="M67">
        <f t="shared" ref="M67:M130" si="20">IF(A67="","",1/K67)</f>
        <v>1.5826715823167508</v>
      </c>
      <c r="N67">
        <f t="shared" ref="N67:N130" si="21">IF(B67="","",1/L67)</f>
        <v>2.7162326606420657</v>
      </c>
    </row>
    <row r="68" spans="1:14" x14ac:dyDescent="0.25">
      <c r="A68" s="4">
        <f>IF('True_Odds_Calculator_2-way'!A69="","",'True_Odds_Calculator_2-way'!A69)</f>
        <v>2.35</v>
      </c>
      <c r="B68" s="4">
        <f>IF('True_Odds_Calculator_2-way'!B69="","",'True_Odds_Calculator_2-way'!B69)</f>
        <v>1.66</v>
      </c>
      <c r="C68" s="4">
        <f t="shared" si="11"/>
        <v>0.42553191489361702</v>
      </c>
      <c r="D68">
        <f t="shared" si="12"/>
        <v>0.60240963855421692</v>
      </c>
      <c r="E68">
        <f t="shared" si="13"/>
        <v>2.7941553447834E-2</v>
      </c>
      <c r="F68">
        <f t="shared" si="14"/>
        <v>-0.22840297359651363</v>
      </c>
      <c r="G68">
        <v>0</v>
      </c>
      <c r="H68">
        <f t="shared" si="15"/>
        <v>0.25634452704434763</v>
      </c>
      <c r="I68">
        <f t="shared" si="16"/>
        <v>-1.0594028769395474</v>
      </c>
      <c r="J68">
        <f t="shared" si="17"/>
        <v>1.0594028769395474</v>
      </c>
      <c r="K68">
        <f t="shared" si="18"/>
        <v>0.41148980196106721</v>
      </c>
      <c r="L68">
        <f t="shared" si="19"/>
        <v>0.58851019803893267</v>
      </c>
      <c r="M68">
        <f t="shared" si="20"/>
        <v>2.4301938838683887</v>
      </c>
      <c r="N68">
        <f t="shared" si="21"/>
        <v>1.6992058987801013</v>
      </c>
    </row>
    <row r="69" spans="1:14" x14ac:dyDescent="0.25">
      <c r="A69" s="4">
        <f>IF('True_Odds_Calculator_2-way'!A70="","",'True_Odds_Calculator_2-way'!A70)</f>
        <v>2.35</v>
      </c>
      <c r="B69" s="4">
        <f>IF('True_Odds_Calculator_2-way'!B70="","",'True_Odds_Calculator_2-way'!B70)</f>
        <v>1.61</v>
      </c>
      <c r="C69" s="4">
        <f t="shared" si="11"/>
        <v>0.42553191489361702</v>
      </c>
      <c r="D69">
        <f t="shared" si="12"/>
        <v>0.6211180124223602</v>
      </c>
      <c r="E69">
        <f t="shared" si="13"/>
        <v>4.664992731597728E-2</v>
      </c>
      <c r="F69">
        <f t="shared" si="14"/>
        <v>-0.21765560988502708</v>
      </c>
      <c r="G69">
        <v>0</v>
      </c>
      <c r="H69">
        <f t="shared" si="15"/>
        <v>0.26430553720100436</v>
      </c>
      <c r="I69">
        <f t="shared" si="16"/>
        <v>-1.1019660081788105</v>
      </c>
      <c r="J69">
        <f t="shared" si="17"/>
        <v>1.1019660081788105</v>
      </c>
      <c r="K69">
        <f t="shared" si="18"/>
        <v>0.40198514558817633</v>
      </c>
      <c r="L69">
        <f t="shared" si="19"/>
        <v>0.59801485441182367</v>
      </c>
      <c r="M69">
        <f t="shared" si="20"/>
        <v>2.4876541110413939</v>
      </c>
      <c r="N69">
        <f t="shared" si="21"/>
        <v>1.6721992649890747</v>
      </c>
    </row>
    <row r="70" spans="1:14" x14ac:dyDescent="0.25">
      <c r="A70" s="4">
        <f>IF('True_Odds_Calculator_2-way'!A71="","",'True_Odds_Calculator_2-way'!A71)</f>
        <v>1.57</v>
      </c>
      <c r="B70" s="4">
        <f>IF('True_Odds_Calculator_2-way'!B71="","",'True_Odds_Calculator_2-way'!B71)</f>
        <v>2.54</v>
      </c>
      <c r="C70" s="4">
        <f t="shared" si="11"/>
        <v>0.63694267515923564</v>
      </c>
      <c r="D70">
        <f t="shared" si="12"/>
        <v>0.39370078740157477</v>
      </c>
      <c r="E70">
        <f t="shared" si="13"/>
        <v>3.0643462560810519E-2</v>
      </c>
      <c r="F70">
        <f t="shared" si="14"/>
        <v>-0.22012137017904598</v>
      </c>
      <c r="G70">
        <v>0</v>
      </c>
      <c r="H70">
        <f t="shared" si="15"/>
        <v>0.2507648327398565</v>
      </c>
      <c r="I70">
        <f t="shared" si="16"/>
        <v>-1.067338589917677</v>
      </c>
      <c r="J70">
        <f t="shared" si="17"/>
        <v>1.067338589917677</v>
      </c>
      <c r="K70">
        <f t="shared" si="18"/>
        <v>0.62174245955697227</v>
      </c>
      <c r="L70">
        <f t="shared" si="19"/>
        <v>0.37825754044302767</v>
      </c>
      <c r="M70">
        <f t="shared" si="20"/>
        <v>1.608382996253076</v>
      </c>
      <c r="N70">
        <f t="shared" si="21"/>
        <v>2.6437014284732223</v>
      </c>
    </row>
    <row r="71" spans="1:14" x14ac:dyDescent="0.25">
      <c r="A71" s="4">
        <f>IF('True_Odds_Calculator_2-way'!A72="","",'True_Odds_Calculator_2-way'!A72)</f>
        <v>2.85</v>
      </c>
      <c r="B71" s="4">
        <f>IF('True_Odds_Calculator_2-way'!B72="","",'True_Odds_Calculator_2-way'!B72)</f>
        <v>1.47</v>
      </c>
      <c r="C71" s="4">
        <f t="shared" si="11"/>
        <v>0.35087719298245612</v>
      </c>
      <c r="D71">
        <f t="shared" si="12"/>
        <v>0.68027210884353739</v>
      </c>
      <c r="E71">
        <f t="shared" si="13"/>
        <v>3.1149301825993625E-2</v>
      </c>
      <c r="F71">
        <f t="shared" si="14"/>
        <v>-0.20754266618928263</v>
      </c>
      <c r="G71">
        <v>0</v>
      </c>
      <c r="H71">
        <f t="shared" si="15"/>
        <v>0.23869196801527626</v>
      </c>
      <c r="I71">
        <f t="shared" si="16"/>
        <v>-1.0724207460084105</v>
      </c>
      <c r="J71">
        <f t="shared" si="17"/>
        <v>1.0724207460084105</v>
      </c>
      <c r="K71">
        <f t="shared" si="18"/>
        <v>0.3351230714886323</v>
      </c>
      <c r="L71">
        <f t="shared" si="19"/>
        <v>0.66487692851136759</v>
      </c>
      <c r="M71">
        <f t="shared" si="20"/>
        <v>2.9839783801155599</v>
      </c>
      <c r="N71">
        <f t="shared" si="21"/>
        <v>1.5040377506239528</v>
      </c>
    </row>
    <row r="72" spans="1:14" x14ac:dyDescent="0.25">
      <c r="A72" s="4">
        <f>IF('True_Odds_Calculator_2-way'!A73="","",'True_Odds_Calculator_2-way'!A73)</f>
        <v>2.27</v>
      </c>
      <c r="B72" s="4">
        <f>IF('True_Odds_Calculator_2-way'!B73="","",'True_Odds_Calculator_2-way'!B73)</f>
        <v>1.7</v>
      </c>
      <c r="C72" s="4">
        <f t="shared" si="11"/>
        <v>0.44052863436123346</v>
      </c>
      <c r="D72">
        <f t="shared" si="12"/>
        <v>0.58823529411764708</v>
      </c>
      <c r="E72">
        <f t="shared" si="13"/>
        <v>2.876392847888054E-2</v>
      </c>
      <c r="F72">
        <f t="shared" si="14"/>
        <v>-0.23037056232184505</v>
      </c>
      <c r="G72">
        <v>0</v>
      </c>
      <c r="H72">
        <f t="shared" si="15"/>
        <v>0.25913449080072559</v>
      </c>
      <c r="I72">
        <f t="shared" si="16"/>
        <v>-1.0605938867332434</v>
      </c>
      <c r="J72">
        <f t="shared" si="17"/>
        <v>1.0605938867332434</v>
      </c>
      <c r="K72">
        <f t="shared" si="18"/>
        <v>0.42608414965939195</v>
      </c>
      <c r="L72">
        <f t="shared" si="19"/>
        <v>0.5739158503406081</v>
      </c>
      <c r="M72">
        <f t="shared" si="20"/>
        <v>2.3469542361512192</v>
      </c>
      <c r="N72">
        <f t="shared" si="21"/>
        <v>1.7424157207132702</v>
      </c>
    </row>
    <row r="73" spans="1:14" x14ac:dyDescent="0.25">
      <c r="A73" s="4">
        <f>IF('True_Odds_Calculator_2-way'!A74="","",'True_Odds_Calculator_2-way'!A74)</f>
        <v>2.06</v>
      </c>
      <c r="B73" s="4">
        <f>IF('True_Odds_Calculator_2-way'!B74="","",'True_Odds_Calculator_2-way'!B74)</f>
        <v>1.82</v>
      </c>
      <c r="C73" s="4">
        <f t="shared" si="11"/>
        <v>0.4854368932038835</v>
      </c>
      <c r="D73">
        <f t="shared" si="12"/>
        <v>0.54945054945054939</v>
      </c>
      <c r="E73">
        <f t="shared" si="13"/>
        <v>3.4887442654432999E-2</v>
      </c>
      <c r="F73">
        <f t="shared" si="14"/>
        <v>-0.2318361250400085</v>
      </c>
      <c r="G73">
        <v>0</v>
      </c>
      <c r="H73">
        <f t="shared" si="15"/>
        <v>0.26672356769444144</v>
      </c>
      <c r="I73">
        <f t="shared" si="16"/>
        <v>-1.0726058003503602</v>
      </c>
      <c r="J73">
        <f t="shared" si="17"/>
        <v>1.0726058003503602</v>
      </c>
      <c r="K73">
        <f t="shared" si="18"/>
        <v>0.46795400693555494</v>
      </c>
      <c r="L73">
        <f t="shared" si="19"/>
        <v>0.53204599306444489</v>
      </c>
      <c r="M73">
        <f t="shared" si="20"/>
        <v>2.1369621483713819</v>
      </c>
      <c r="N73">
        <f t="shared" si="21"/>
        <v>1.8795367562872962</v>
      </c>
    </row>
    <row r="74" spans="1:14" x14ac:dyDescent="0.25">
      <c r="A74" s="4">
        <f>IF('True_Odds_Calculator_2-way'!A75="","",'True_Odds_Calculator_2-way'!A75)</f>
        <v>1.58</v>
      </c>
      <c r="B74" s="4">
        <f>IF('True_Odds_Calculator_2-way'!B75="","",'True_Odds_Calculator_2-way'!B75)</f>
        <v>2.46</v>
      </c>
      <c r="C74" s="4">
        <f t="shared" si="11"/>
        <v>0.63291139240506322</v>
      </c>
      <c r="D74">
        <f t="shared" si="12"/>
        <v>0.4065040650406504</v>
      </c>
      <c r="E74">
        <f t="shared" si="13"/>
        <v>3.9415457445713731E-2</v>
      </c>
      <c r="F74">
        <f t="shared" si="14"/>
        <v>-0.21786559637748271</v>
      </c>
      <c r="G74">
        <v>0</v>
      </c>
      <c r="H74">
        <f t="shared" si="15"/>
        <v>0.25728105382319644</v>
      </c>
      <c r="I74">
        <f t="shared" si="16"/>
        <v>-1.0866997704607786</v>
      </c>
      <c r="J74">
        <f t="shared" si="17"/>
        <v>1.0866997704607786</v>
      </c>
      <c r="K74">
        <f t="shared" si="18"/>
        <v>0.61338935724296906</v>
      </c>
      <c r="L74">
        <f t="shared" si="19"/>
        <v>0.38661064275703094</v>
      </c>
      <c r="M74">
        <f t="shared" si="20"/>
        <v>1.6302858668672515</v>
      </c>
      <c r="N74">
        <f t="shared" si="21"/>
        <v>2.5865816648727367</v>
      </c>
    </row>
    <row r="75" spans="1:14" x14ac:dyDescent="0.25">
      <c r="A75" s="4">
        <f>IF('True_Odds_Calculator_2-way'!A76="","",'True_Odds_Calculator_2-way'!A76)</f>
        <v>1.84</v>
      </c>
      <c r="B75" s="4">
        <f>IF('True_Odds_Calculator_2-way'!B76="","",'True_Odds_Calculator_2-way'!B76)</f>
        <v>2.02</v>
      </c>
      <c r="C75" s="4">
        <f t="shared" si="11"/>
        <v>0.54347826086956519</v>
      </c>
      <c r="D75">
        <f t="shared" si="12"/>
        <v>0.49504950495049505</v>
      </c>
      <c r="E75">
        <f t="shared" si="13"/>
        <v>3.8527765820060234E-2</v>
      </c>
      <c r="F75">
        <f t="shared" si="14"/>
        <v>-0.23052087817477407</v>
      </c>
      <c r="G75">
        <v>0</v>
      </c>
      <c r="H75">
        <f t="shared" si="15"/>
        <v>0.26904864399483425</v>
      </c>
      <c r="I75">
        <f t="shared" si="16"/>
        <v>-1.080339539253607</v>
      </c>
      <c r="J75">
        <f t="shared" si="17"/>
        <v>1.080339539253607</v>
      </c>
      <c r="K75">
        <f t="shared" si="18"/>
        <v>0.52425045981949592</v>
      </c>
      <c r="L75">
        <f t="shared" si="19"/>
        <v>0.4757495401805043</v>
      </c>
      <c r="M75">
        <f t="shared" si="20"/>
        <v>1.9074852129730298</v>
      </c>
      <c r="N75">
        <f t="shared" si="21"/>
        <v>2.1019463300386789</v>
      </c>
    </row>
    <row r="76" spans="1:14" x14ac:dyDescent="0.25">
      <c r="A76" s="4">
        <f>IF('True_Odds_Calculator_2-way'!A77="","",'True_Odds_Calculator_2-way'!A77)</f>
        <v>1.99</v>
      </c>
      <c r="B76" s="4">
        <f>IF('True_Odds_Calculator_2-way'!B77="","",'True_Odds_Calculator_2-way'!B77)</f>
        <v>1.87</v>
      </c>
      <c r="C76" s="4">
        <f t="shared" si="11"/>
        <v>0.50251256281407031</v>
      </c>
      <c r="D76">
        <f t="shared" si="12"/>
        <v>0.53475935828876997</v>
      </c>
      <c r="E76">
        <f t="shared" si="13"/>
        <v>3.7271921102840277E-2</v>
      </c>
      <c r="F76">
        <f t="shared" si="14"/>
        <v>-0.23145137451965714</v>
      </c>
      <c r="G76">
        <v>0</v>
      </c>
      <c r="H76">
        <f t="shared" si="15"/>
        <v>0.26872329562249747</v>
      </c>
      <c r="I76">
        <f t="shared" si="16"/>
        <v>-1.077513639725393</v>
      </c>
      <c r="J76">
        <f t="shared" si="17"/>
        <v>1.077513639725393</v>
      </c>
      <c r="K76">
        <f t="shared" si="18"/>
        <v>0.48385414912900976</v>
      </c>
      <c r="L76">
        <f t="shared" si="19"/>
        <v>0.51614585087099007</v>
      </c>
      <c r="M76">
        <f t="shared" si="20"/>
        <v>2.0667385033281396</v>
      </c>
      <c r="N76">
        <f t="shared" si="21"/>
        <v>1.9374368665610926</v>
      </c>
    </row>
    <row r="77" spans="1:14" x14ac:dyDescent="0.25">
      <c r="A77" s="4">
        <f>IF('True_Odds_Calculator_2-way'!A78="","",'True_Odds_Calculator_2-way'!A78)</f>
        <v>1.64</v>
      </c>
      <c r="B77" s="4">
        <f>IF('True_Odds_Calculator_2-way'!B78="","",'True_Odds_Calculator_2-way'!B78)</f>
        <v>2.2999999999999998</v>
      </c>
      <c r="C77" s="4">
        <f t="shared" si="11"/>
        <v>0.6097560975609756</v>
      </c>
      <c r="D77">
        <f t="shared" si="12"/>
        <v>0.43478260869565222</v>
      </c>
      <c r="E77">
        <f t="shared" si="13"/>
        <v>4.4538706256627814E-2</v>
      </c>
      <c r="F77">
        <f t="shared" si="14"/>
        <v>-0.22057264050901382</v>
      </c>
      <c r="G77">
        <v>0</v>
      </c>
      <c r="H77">
        <f t="shared" si="15"/>
        <v>0.26511134676564158</v>
      </c>
      <c r="I77">
        <f t="shared" si="16"/>
        <v>-1.0963225241337864</v>
      </c>
      <c r="J77">
        <f t="shared" si="17"/>
        <v>1.0963225241337864</v>
      </c>
      <c r="K77">
        <f t="shared" si="18"/>
        <v>0.58766615139498424</v>
      </c>
      <c r="L77">
        <f t="shared" si="19"/>
        <v>0.41233384860501571</v>
      </c>
      <c r="M77">
        <f t="shared" si="20"/>
        <v>1.7016464154456235</v>
      </c>
      <c r="N77">
        <f t="shared" si="21"/>
        <v>2.4252192813739226</v>
      </c>
    </row>
    <row r="78" spans="1:14" x14ac:dyDescent="0.25">
      <c r="A78" s="4">
        <f>IF('True_Odds_Calculator_2-way'!A79="","",'True_Odds_Calculator_2-way'!A79)</f>
        <v>1.66</v>
      </c>
      <c r="B78" s="4">
        <f>IF('True_Odds_Calculator_2-way'!B79="","",'True_Odds_Calculator_2-way'!B79)</f>
        <v>2.2599999999999998</v>
      </c>
      <c r="C78" s="4">
        <f t="shared" si="11"/>
        <v>0.60240963855421692</v>
      </c>
      <c r="D78">
        <f t="shared" si="12"/>
        <v>0.44247787610619471</v>
      </c>
      <c r="E78">
        <f t="shared" si="13"/>
        <v>4.4887514660411743E-2</v>
      </c>
      <c r="F78">
        <f t="shared" si="14"/>
        <v>-0.22166542275295864</v>
      </c>
      <c r="G78">
        <v>0</v>
      </c>
      <c r="H78">
        <f t="shared" si="15"/>
        <v>0.26655293741337033</v>
      </c>
      <c r="I78">
        <f t="shared" si="16"/>
        <v>-1.0965861582662819</v>
      </c>
      <c r="J78">
        <f t="shared" si="17"/>
        <v>1.0965861582662819</v>
      </c>
      <c r="K78">
        <f t="shared" si="18"/>
        <v>0.58013158464293357</v>
      </c>
      <c r="L78">
        <f t="shared" si="19"/>
        <v>0.41986841535706632</v>
      </c>
      <c r="M78">
        <f t="shared" si="20"/>
        <v>1.7237468644557461</v>
      </c>
      <c r="N78">
        <f t="shared" si="21"/>
        <v>2.3816985594155153</v>
      </c>
    </row>
    <row r="79" spans="1:14" x14ac:dyDescent="0.25">
      <c r="A79" s="4">
        <f>IF('True_Odds_Calculator_2-way'!A80="","",'True_Odds_Calculator_2-way'!A80)</f>
        <v>2.08</v>
      </c>
      <c r="B79" s="4">
        <f>IF('True_Odds_Calculator_2-way'!B80="","",'True_Odds_Calculator_2-way'!B80)</f>
        <v>1.78</v>
      </c>
      <c r="C79" s="4">
        <f t="shared" si="11"/>
        <v>0.48076923076923073</v>
      </c>
      <c r="D79">
        <f t="shared" si="12"/>
        <v>0.5617977528089888</v>
      </c>
      <c r="E79">
        <f t="shared" si="13"/>
        <v>4.2566983578219642E-2</v>
      </c>
      <c r="F79">
        <f t="shared" si="14"/>
        <v>-0.22752808988764039</v>
      </c>
      <c r="G79">
        <v>0</v>
      </c>
      <c r="H79">
        <f t="shared" si="15"/>
        <v>0.27009507346585998</v>
      </c>
      <c r="I79">
        <f t="shared" si="16"/>
        <v>-1.0895340841010226</v>
      </c>
      <c r="J79">
        <f t="shared" si="17"/>
        <v>1.0895340841010226</v>
      </c>
      <c r="K79">
        <f t="shared" si="18"/>
        <v>0.45941170815567078</v>
      </c>
      <c r="L79">
        <f t="shared" si="19"/>
        <v>0.54058829184432911</v>
      </c>
      <c r="M79">
        <f t="shared" si="20"/>
        <v>2.1766968108291049</v>
      </c>
      <c r="N79">
        <f t="shared" si="21"/>
        <v>1.8498365855987975</v>
      </c>
    </row>
    <row r="80" spans="1:14" x14ac:dyDescent="0.25">
      <c r="A80" s="4">
        <f>IF('True_Odds_Calculator_2-way'!A81="","",'True_Odds_Calculator_2-way'!A81)</f>
        <v>1.91</v>
      </c>
      <c r="B80" s="4">
        <f>IF('True_Odds_Calculator_2-way'!B81="","",'True_Odds_Calculator_2-way'!B81)</f>
        <v>1.94</v>
      </c>
      <c r="C80" s="4">
        <f t="shared" si="11"/>
        <v>0.52356020942408377</v>
      </c>
      <c r="D80">
        <f t="shared" si="12"/>
        <v>0.51546391752577325</v>
      </c>
      <c r="E80">
        <f t="shared" si="13"/>
        <v>3.9024126949857019E-2</v>
      </c>
      <c r="F80">
        <f t="shared" si="14"/>
        <v>-0.23085226966049555</v>
      </c>
      <c r="G80">
        <v>0</v>
      </c>
      <c r="H80">
        <f t="shared" si="15"/>
        <v>0.26987639661035251</v>
      </c>
      <c r="I80">
        <f t="shared" si="16"/>
        <v>-1.0812232527259167</v>
      </c>
      <c r="J80">
        <f t="shared" si="17"/>
        <v>1.0812232527259167</v>
      </c>
      <c r="K80">
        <f t="shared" si="18"/>
        <v>0.50405432060836108</v>
      </c>
      <c r="L80">
        <f t="shared" si="19"/>
        <v>0.49594567939163919</v>
      </c>
      <c r="M80">
        <f t="shared" si="20"/>
        <v>1.9839131599805839</v>
      </c>
      <c r="N80">
        <f t="shared" si="21"/>
        <v>2.0163498575623611</v>
      </c>
    </row>
    <row r="81" spans="1:14" x14ac:dyDescent="0.25">
      <c r="A81" s="4">
        <f>IF('True_Odds_Calculator_2-way'!A82="","",'True_Odds_Calculator_2-way'!A82)</f>
        <v>1.67</v>
      </c>
      <c r="B81" s="4">
        <f>IF('True_Odds_Calculator_2-way'!B82="","",'True_Odds_Calculator_2-way'!B82)</f>
        <v>2.2400000000000002</v>
      </c>
      <c r="C81" s="4">
        <f t="shared" si="11"/>
        <v>0.5988023952095809</v>
      </c>
      <c r="D81">
        <f t="shared" si="12"/>
        <v>0.4464285714285714</v>
      </c>
      <c r="E81">
        <f t="shared" si="13"/>
        <v>4.5230966638152292E-2</v>
      </c>
      <c r="F81">
        <f t="shared" si="14"/>
        <v>-0.22209153122326775</v>
      </c>
      <c r="G81">
        <v>0</v>
      </c>
      <c r="H81">
        <f t="shared" si="15"/>
        <v>0.26732249786142004</v>
      </c>
      <c r="I81">
        <f t="shared" si="16"/>
        <v>-1.0971139976028734</v>
      </c>
      <c r="J81">
        <f t="shared" si="17"/>
        <v>1.0971139976028734</v>
      </c>
      <c r="K81">
        <f t="shared" si="18"/>
        <v>0.57634682595005737</v>
      </c>
      <c r="L81">
        <f t="shared" si="19"/>
        <v>0.42365317404994263</v>
      </c>
      <c r="M81">
        <f t="shared" si="20"/>
        <v>1.7350663783939253</v>
      </c>
      <c r="N81">
        <f t="shared" si="21"/>
        <v>2.3604213570275632</v>
      </c>
    </row>
    <row r="82" spans="1:14" x14ac:dyDescent="0.25">
      <c r="A82" s="4">
        <f>IF('True_Odds_Calculator_2-way'!A83="","",'True_Odds_Calculator_2-way'!A83)</f>
        <v>1.98</v>
      </c>
      <c r="B82" s="4">
        <f>IF('True_Odds_Calculator_2-way'!B83="","",'True_Odds_Calculator_2-way'!B83)</f>
        <v>1.88</v>
      </c>
      <c r="C82" s="4">
        <f t="shared" si="11"/>
        <v>0.50505050505050508</v>
      </c>
      <c r="D82">
        <f t="shared" si="12"/>
        <v>0.53191489361702127</v>
      </c>
      <c r="E82">
        <f t="shared" si="13"/>
        <v>3.6965398667526461E-2</v>
      </c>
      <c r="F82">
        <f t="shared" si="14"/>
        <v>-0.23167848699763582</v>
      </c>
      <c r="G82">
        <v>0</v>
      </c>
      <c r="H82">
        <f t="shared" si="15"/>
        <v>0.26864388566516229</v>
      </c>
      <c r="I82">
        <f t="shared" si="16"/>
        <v>-1.0768262306348704</v>
      </c>
      <c r="J82">
        <f t="shared" si="17"/>
        <v>1.0768262306348704</v>
      </c>
      <c r="K82">
        <f t="shared" si="18"/>
        <v>0.4865494129951195</v>
      </c>
      <c r="L82">
        <f t="shared" si="19"/>
        <v>0.51345058700488033</v>
      </c>
      <c r="M82">
        <f t="shared" si="20"/>
        <v>2.0552897060221729</v>
      </c>
      <c r="N82">
        <f t="shared" si="21"/>
        <v>1.947607082958686</v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61" activePane="bottomLeft" state="frozen"/>
      <selection pane="bottomLeft" activeCell="A65" sqref="A65:XFD6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340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2.16</v>
      </c>
      <c r="B3">
        <v>1.75</v>
      </c>
      <c r="C3" s="45">
        <f t="shared" ref="C3:C66" si="0">IF(OR($A3="",$B3=""),"",(1/A3)+(1/B3)-1)</f>
        <v>3.4391534391534417E-2</v>
      </c>
      <c r="D3" s="46">
        <f>IF(OR($A3="",$B3=""),"",A3*'MPTO_working_2-way'!$G2)</f>
        <v>2.2342857142857144</v>
      </c>
      <c r="E3" s="48">
        <f>IF(OR($A3="",$B3=""),"",B3*'MPTO_working_2-way'!$G2)</f>
        <v>1.8101851851851851</v>
      </c>
      <c r="F3" s="46">
        <f>IF(OR($A3="",$B3=""),"",'MPTO_working_2-way'!D2)</f>
        <v>2.2433234421364987</v>
      </c>
      <c r="G3" s="48">
        <f>IF(OR($A3="",$B3=""),"",'MPTO_working_2-way'!E2)</f>
        <v>1.8042959427207637</v>
      </c>
      <c r="H3" s="46">
        <f>IF(OR($A3="",$B3=""),"",'OddsRatio_working_2-way'!M2)</f>
        <v>2.2436505404118421</v>
      </c>
      <c r="I3" s="46">
        <f>IF(OR($A3="",$B3=""),"",'OddsRatio_working_2-way'!N2)</f>
        <v>1.8040844011283466</v>
      </c>
      <c r="J3" s="46">
        <f>IF('Log_working_2-way'!$D2="","",A3^('Log_working_2-way'!$D2))</f>
        <v>2.2478012615174499</v>
      </c>
      <c r="K3" s="48">
        <f>IF('Log_working_2-way'!$D2="","",B3^('Log_working_2-way'!$D2))</f>
        <v>1.8014096722292445</v>
      </c>
      <c r="L3" s="55">
        <f>(1/D3)</f>
        <v>0.4475703324808184</v>
      </c>
      <c r="M3" s="55">
        <f>(1/E3)</f>
        <v>0.55242966751918166</v>
      </c>
      <c r="N3" s="56">
        <v>100</v>
      </c>
      <c r="O3" s="56">
        <f>(1/A3)*((N3*A3)-N3)</f>
        <v>53.703703703703695</v>
      </c>
      <c r="P3" s="56">
        <f>(1/B3)*((N3*B3)-N3)</f>
        <v>42.857142857142854</v>
      </c>
      <c r="Q3" s="56">
        <f>(1/B3)*N3</f>
        <v>57.142857142857139</v>
      </c>
      <c r="R3" s="56">
        <f>(1/A3)*N3</f>
        <v>46.296296296296291</v>
      </c>
      <c r="S3" s="57">
        <f>O3-Q3</f>
        <v>-3.4391534391534435</v>
      </c>
      <c r="T3" s="57">
        <f>P3-R3</f>
        <v>-3.4391534391534364</v>
      </c>
      <c r="U3" t="s">
        <v>244</v>
      </c>
      <c r="V3" t="s">
        <v>319</v>
      </c>
      <c r="W3" t="s">
        <v>326</v>
      </c>
      <c r="X3" s="40">
        <v>44187</v>
      </c>
      <c r="Y3" s="42"/>
    </row>
    <row r="4" spans="1:25" s="12" customFormat="1" ht="15" x14ac:dyDescent="0.25">
      <c r="A4">
        <v>2.0699999999999998</v>
      </c>
      <c r="B4">
        <v>1.83</v>
      </c>
      <c r="C4" s="45">
        <f t="shared" si="0"/>
        <v>2.9539874871307603E-2</v>
      </c>
      <c r="D4" s="46">
        <f>IF(OR($A4="",$B4=""),"",A4*'MPTO_working_2-way'!$G3)</f>
        <v>2.1311475409836067</v>
      </c>
      <c r="E4" s="48">
        <f>IF(OR($A4="",$B4=""),"",B4*'MPTO_working_2-way'!$G3)</f>
        <v>1.8840579710144929</v>
      </c>
      <c r="F4" s="46">
        <f>IF(OR($A4="",$B4=""),"",'MPTO_working_2-way'!D3)</f>
        <v>2.1352836729517204</v>
      </c>
      <c r="G4" s="48">
        <f>IF(OR($A4="",$B4=""),"",'MPTO_working_2-way'!E3)</f>
        <v>1.8808371192373576</v>
      </c>
      <c r="H4" s="46">
        <f>IF(OR($A4="",$B4=""),"",'OddsRatio_working_2-way'!M3)</f>
        <v>2.1354103339788768</v>
      </c>
      <c r="I4" s="46">
        <f>IF(OR($A4="",$B4=""),"",'OddsRatio_working_2-way'!N3)</f>
        <v>1.8807388571985679</v>
      </c>
      <c r="J4" s="46">
        <f>IF('Log_working_2-way'!$D3="","",A4^('Log_working_2-way'!$D3))</f>
        <v>2.137293622577233</v>
      </c>
      <c r="K4" s="48">
        <f>IF('Log_working_2-way'!$D3="","",B4^('Log_working_2-way'!$D3))</f>
        <v>1.8792804075818812</v>
      </c>
      <c r="L4" s="55">
        <f t="shared" ref="L4:L34" si="1">(1/D4)</f>
        <v>0.46923076923076917</v>
      </c>
      <c r="M4" s="55">
        <f t="shared" ref="M4:M34" si="2">(1/E4)</f>
        <v>0.53076923076923077</v>
      </c>
      <c r="N4" s="56">
        <v>100</v>
      </c>
      <c r="O4" s="56">
        <f t="shared" ref="O4:O67" si="3">(1/A4)*((N4*A4)-N4)</f>
        <v>51.690821256038639</v>
      </c>
      <c r="P4" s="56">
        <f t="shared" ref="P4:P67" si="4">(1/B4)*((N4*B4)-N4)</f>
        <v>45.355191256830594</v>
      </c>
      <c r="Q4" s="56">
        <f t="shared" ref="Q4:Q67" si="5">(1/B4)*N4</f>
        <v>54.644808743169392</v>
      </c>
      <c r="R4" s="56">
        <f t="shared" ref="R4:R67" si="6">(1/A4)*N4</f>
        <v>48.309178743961354</v>
      </c>
      <c r="S4" s="57">
        <f t="shared" ref="S4:S67" si="7">O4-Q4</f>
        <v>-2.9539874871307532</v>
      </c>
      <c r="T4" s="57">
        <f t="shared" ref="T4:T67" si="8">P4-R4</f>
        <v>-2.9539874871307603</v>
      </c>
      <c r="U4" t="s">
        <v>246</v>
      </c>
      <c r="V4" t="s">
        <v>245</v>
      </c>
      <c r="W4" t="s">
        <v>327</v>
      </c>
      <c r="X4" s="40">
        <v>44187</v>
      </c>
      <c r="Y4" s="42"/>
    </row>
    <row r="5" spans="1:25" s="12" customFormat="1" ht="15" x14ac:dyDescent="0.25">
      <c r="A5">
        <v>1.94</v>
      </c>
      <c r="B5">
        <v>1.93</v>
      </c>
      <c r="C5" s="45">
        <f t="shared" si="0"/>
        <v>3.3598632551679941E-2</v>
      </c>
      <c r="D5" s="46">
        <f>IF(OR($A5="",$B5=""),"",A5*'MPTO_working_2-way'!$G4)</f>
        <v>2.0051813471502591</v>
      </c>
      <c r="E5" s="48">
        <f>IF(OR($A5="",$B5=""),"",B5*'MPTO_working_2-way'!$G4)</f>
        <v>1.9948453608247423</v>
      </c>
      <c r="F5" s="46">
        <f>IF(OR($A5="",$B5=""),"",'MPTO_working_2-way'!D4)</f>
        <v>2.0053558995233249</v>
      </c>
      <c r="G5" s="48">
        <f>IF(OR($A5="",$B5=""),"",'MPTO_working_2-way'!E4)</f>
        <v>1.9946726333173512</v>
      </c>
      <c r="H5" s="46">
        <f>IF(OR($A5="",$B5=""),"",'OddsRatio_working_2-way'!M4)</f>
        <v>2.0053619687316817</v>
      </c>
      <c r="I5" s="46">
        <f>IF(OR($A5="",$B5=""),"",'OddsRatio_working_2-way'!N4)</f>
        <v>1.9946666286387909</v>
      </c>
      <c r="J5" s="46">
        <f>IF('Log_working_2-way'!$D4="","",A5^('Log_working_2-way'!$D4))</f>
        <v>2.0054414461156225</v>
      </c>
      <c r="K5" s="48">
        <f>IF('Log_working_2-way'!$D4="","",B5^('Log_working_2-way'!$D4))</f>
        <v>1.9945880029745278</v>
      </c>
      <c r="L5" s="55">
        <f t="shared" si="1"/>
        <v>0.49870801033591733</v>
      </c>
      <c r="M5" s="55">
        <f t="shared" si="2"/>
        <v>0.50129198966408273</v>
      </c>
      <c r="N5" s="56">
        <v>100</v>
      </c>
      <c r="O5" s="56">
        <f t="shared" si="3"/>
        <v>48.453608247422686</v>
      </c>
      <c r="P5" s="56">
        <f t="shared" si="4"/>
        <v>48.186528497409334</v>
      </c>
      <c r="Q5" s="56">
        <f t="shared" si="5"/>
        <v>51.81347150259068</v>
      </c>
      <c r="R5" s="56">
        <f t="shared" si="6"/>
        <v>51.546391752577328</v>
      </c>
      <c r="S5" s="57">
        <f t="shared" si="7"/>
        <v>-3.3598632551679941</v>
      </c>
      <c r="T5" s="57">
        <f t="shared" si="8"/>
        <v>-3.3598632551679941</v>
      </c>
      <c r="U5" t="s">
        <v>320</v>
      </c>
      <c r="V5" t="s">
        <v>321</v>
      </c>
      <c r="W5" t="s">
        <v>328</v>
      </c>
      <c r="X5" s="40">
        <v>44187</v>
      </c>
      <c r="Y5" s="42"/>
    </row>
    <row r="6" spans="1:25" s="12" customFormat="1" ht="15" x14ac:dyDescent="0.25">
      <c r="A6">
        <v>1.82</v>
      </c>
      <c r="B6">
        <v>2.04</v>
      </c>
      <c r="C6" s="45">
        <f t="shared" si="0"/>
        <v>3.9646627881921859E-2</v>
      </c>
      <c r="D6" s="46">
        <f>IF(OR($A6="",$B6=""),"",A6*'MPTO_working_2-way'!$G5)</f>
        <v>1.8921568627450978</v>
      </c>
      <c r="E6" s="48">
        <f>IF(OR($A6="",$B6=""),"",B6*'MPTO_working_2-way'!$G5)</f>
        <v>2.1208791208791204</v>
      </c>
      <c r="F6" s="46">
        <f>IF(OR($A6="",$B6=""),"",'MPTO_working_2-way'!D5)</f>
        <v>1.8881204231082178</v>
      </c>
      <c r="G6" s="48">
        <f>IF(OR($A6="",$B6=""),"",'MPTO_working_2-way'!E5)</f>
        <v>2.1259734310581764</v>
      </c>
      <c r="H6" s="46">
        <f>IF(OR($A6="",$B6=""),"",'OddsRatio_working_2-way'!M5)</f>
        <v>1.8879535677396304</v>
      </c>
      <c r="I6" s="46">
        <f>IF(OR($A6="",$B6=""),"",'OddsRatio_working_2-way'!N5)</f>
        <v>2.1261850127429458</v>
      </c>
      <c r="J6" s="46">
        <f>IF('Log_working_2-way'!$D5="","",A6^('Log_working_2-way'!$D5))</f>
        <v>1.8861114249769011</v>
      </c>
      <c r="K6" s="48">
        <f>IF('Log_working_2-way'!$D5="","",B6^('Log_working_2-way'!$D5))</f>
        <v>2.1285262460371768</v>
      </c>
      <c r="L6" s="55">
        <f t="shared" si="1"/>
        <v>0.52849740932642497</v>
      </c>
      <c r="M6" s="55">
        <f t="shared" si="2"/>
        <v>0.47150259067357525</v>
      </c>
      <c r="N6" s="56">
        <v>100</v>
      </c>
      <c r="O6" s="56">
        <f t="shared" si="3"/>
        <v>45.054945054945051</v>
      </c>
      <c r="P6" s="56">
        <f t="shared" si="4"/>
        <v>50.980392156862742</v>
      </c>
      <c r="Q6" s="56">
        <f t="shared" si="5"/>
        <v>49.019607843137251</v>
      </c>
      <c r="R6" s="56">
        <f t="shared" si="6"/>
        <v>54.945054945054942</v>
      </c>
      <c r="S6" s="57">
        <f t="shared" si="7"/>
        <v>-3.9646627881922001</v>
      </c>
      <c r="T6" s="57">
        <f t="shared" si="8"/>
        <v>-3.9646627881922001</v>
      </c>
      <c r="U6" t="s">
        <v>322</v>
      </c>
      <c r="V6" t="s">
        <v>323</v>
      </c>
      <c r="W6" t="s">
        <v>328</v>
      </c>
      <c r="X6" s="40">
        <v>44187</v>
      </c>
      <c r="Y6" s="42"/>
    </row>
    <row r="7" spans="1:25" s="12" customFormat="1" ht="15" x14ac:dyDescent="0.25">
      <c r="A7">
        <v>2.33</v>
      </c>
      <c r="B7">
        <v>1.67</v>
      </c>
      <c r="C7" s="45">
        <f t="shared" si="0"/>
        <v>2.7986944565804084E-2</v>
      </c>
      <c r="D7" s="46">
        <f>IF(OR($A7="",$B7=""),"",A7*'MPTO_working_2-way'!$G6)</f>
        <v>2.3952095808383236</v>
      </c>
      <c r="E7" s="48">
        <f>IF(OR($A7="",$B7=""),"",B7*'MPTO_working_2-way'!$G6)</f>
        <v>1.7167381974248928</v>
      </c>
      <c r="F7" s="46">
        <f>IF(OR($A7="",$B7=""),"",'MPTO_working_2-way'!D6)</f>
        <v>2.4085296029216061</v>
      </c>
      <c r="G7" s="48">
        <f>IF(OR($A7="",$B7=""),"",'MPTO_working_2-way'!E6)</f>
        <v>1.7099602293950913</v>
      </c>
      <c r="H7" s="46">
        <f>IF(OR($A7="",$B7=""),"",'OddsRatio_working_2-way'!M6)</f>
        <v>2.408926764195241</v>
      </c>
      <c r="I7" s="46">
        <f>IF(OR($A7="",$B7=""),"",'OddsRatio_working_2-way'!N6)</f>
        <v>1.7097600992562489</v>
      </c>
      <c r="J7" s="46">
        <f>IF('Log_working_2-way'!$D6="","",A7^('Log_working_2-way'!$D6))</f>
        <v>2.4150421151239718</v>
      </c>
      <c r="K7" s="48">
        <f>IF('Log_working_2-way'!$D6="","",B7^('Log_working_2-way'!$D6))</f>
        <v>1.7066927473832643</v>
      </c>
      <c r="L7" s="55">
        <f t="shared" si="1"/>
        <v>0.41749999999999998</v>
      </c>
      <c r="M7" s="55">
        <f t="shared" si="2"/>
        <v>0.58250000000000002</v>
      </c>
      <c r="N7" s="56">
        <v>100</v>
      </c>
      <c r="O7" s="56">
        <f t="shared" si="3"/>
        <v>57.081545064377686</v>
      </c>
      <c r="P7" s="56">
        <f t="shared" si="4"/>
        <v>40.119760479041922</v>
      </c>
      <c r="Q7" s="56">
        <f t="shared" si="5"/>
        <v>59.880239520958092</v>
      </c>
      <c r="R7" s="56">
        <f t="shared" si="6"/>
        <v>42.918454935622321</v>
      </c>
      <c r="S7" s="57">
        <f t="shared" si="7"/>
        <v>-2.7986944565804066</v>
      </c>
      <c r="T7" s="57">
        <f t="shared" si="8"/>
        <v>-2.7986944565803995</v>
      </c>
      <c r="U7" t="s">
        <v>301</v>
      </c>
      <c r="V7" t="s">
        <v>250</v>
      </c>
      <c r="W7" t="s">
        <v>329</v>
      </c>
      <c r="X7" s="40">
        <v>44188</v>
      </c>
      <c r="Y7" s="42"/>
    </row>
    <row r="8" spans="1:25" ht="15" x14ac:dyDescent="0.25">
      <c r="A8">
        <v>1.8</v>
      </c>
      <c r="B8">
        <v>2.11</v>
      </c>
      <c r="C8" s="45">
        <f t="shared" si="0"/>
        <v>2.9489204844655115E-2</v>
      </c>
      <c r="D8" s="46">
        <f>IF(OR($A8="",$B8=""),"",A8*'MPTO_working_2-way'!$G7)</f>
        <v>1.8530805687203793</v>
      </c>
      <c r="E8" s="48">
        <f>IF(OR($A8="",$B8=""),"",B8*'MPTO_working_2-way'!$G7)</f>
        <v>2.1722222222222221</v>
      </c>
      <c r="F8" s="46">
        <f>IF(OR($A8="",$B8=""),"",'MPTO_working_2-way'!D7)</f>
        <v>1.8490749756572542</v>
      </c>
      <c r="G8" s="48">
        <f>IF(OR($A8="",$B8=""),"",'MPTO_working_2-way'!E7)</f>
        <v>2.1777522935779814</v>
      </c>
      <c r="H8" s="46">
        <f>IF(OR($A8="",$B8=""),"",'OddsRatio_working_2-way'!M7)</f>
        <v>1.8489527199560174</v>
      </c>
      <c r="I8" s="46">
        <f>IF(OR($A8="",$B8=""),"",'OddsRatio_working_2-way'!N7)</f>
        <v>2.1779218989389744</v>
      </c>
      <c r="J8" s="46">
        <f>IF('Log_working_2-way'!$D7="","",A8^('Log_working_2-way'!$D7))</f>
        <v>1.847139460573918</v>
      </c>
      <c r="K8" s="48">
        <f>IF('Log_working_2-way'!$D7="","",B8^('Log_working_2-way'!$D7))</f>
        <v>2.1804431814833727</v>
      </c>
      <c r="L8" s="55">
        <f t="shared" si="1"/>
        <v>0.53964194373401531</v>
      </c>
      <c r="M8" s="55">
        <f t="shared" si="2"/>
        <v>0.46035805626598469</v>
      </c>
      <c r="N8" s="56">
        <v>100</v>
      </c>
      <c r="O8" s="56">
        <f t="shared" si="3"/>
        <v>44.444444444444443</v>
      </c>
      <c r="P8" s="56">
        <f t="shared" si="4"/>
        <v>52.606635071090047</v>
      </c>
      <c r="Q8" s="56">
        <f t="shared" si="5"/>
        <v>47.393364928909953</v>
      </c>
      <c r="R8" s="56">
        <f t="shared" si="6"/>
        <v>55.555555555555557</v>
      </c>
      <c r="S8" s="57">
        <f t="shared" si="7"/>
        <v>-2.9489204844655106</v>
      </c>
      <c r="T8" s="57">
        <f t="shared" si="8"/>
        <v>-2.9489204844655106</v>
      </c>
      <c r="U8" t="s">
        <v>248</v>
      </c>
      <c r="V8" t="s">
        <v>292</v>
      </c>
      <c r="W8" t="s">
        <v>329</v>
      </c>
      <c r="X8" s="40">
        <v>44188</v>
      </c>
      <c r="Y8" s="42"/>
    </row>
    <row r="9" spans="1:25" ht="15" x14ac:dyDescent="0.25">
      <c r="A9">
        <v>2.0299999999999998</v>
      </c>
      <c r="B9">
        <v>1.88</v>
      </c>
      <c r="C9" s="45">
        <f t="shared" si="0"/>
        <v>2.4525731055444977E-2</v>
      </c>
      <c r="D9" s="46">
        <f>IF(OR($A9="",$B9=""),"",A9*'MPTO_working_2-way'!$G8)</f>
        <v>2.0797872340425529</v>
      </c>
      <c r="E9" s="48">
        <f>IF(OR($A9="",$B9=""),"",B9*'MPTO_working_2-way'!$G8)</f>
        <v>1.9261083743842364</v>
      </c>
      <c r="F9" s="46">
        <f>IF(OR($A9="",$B9=""),"",'MPTO_working_2-way'!D8)</f>
        <v>2.0818241326641935</v>
      </c>
      <c r="G9" s="48">
        <f>IF(OR($A9="",$B9=""),"",'MPTO_working_2-way'!E8)</f>
        <v>1.9243646631706333</v>
      </c>
      <c r="H9" s="46">
        <f>IF(OR($A9="",$B9=""),"",'OddsRatio_working_2-way'!M8)</f>
        <v>2.081875475946537</v>
      </c>
      <c r="I9" s="46">
        <f>IF(OR($A9="",$B9=""),"",'OddsRatio_working_2-way'!N8)</f>
        <v>1.9243207949834495</v>
      </c>
      <c r="J9" s="46">
        <f>IF('Log_working_2-way'!$D8="","",A9^('Log_working_2-way'!$D8))</f>
        <v>2.0827972819225606</v>
      </c>
      <c r="K9" s="48">
        <f>IF('Log_working_2-way'!$D8="","",B9^('Log_working_2-way'!$D8))</f>
        <v>1.9235339030630429</v>
      </c>
      <c r="L9" s="55">
        <f t="shared" si="1"/>
        <v>0.4808184143222507</v>
      </c>
      <c r="M9" s="55">
        <f t="shared" si="2"/>
        <v>0.51918158567774941</v>
      </c>
      <c r="N9" s="56">
        <v>100</v>
      </c>
      <c r="O9" s="56">
        <f t="shared" si="3"/>
        <v>50.73891625615763</v>
      </c>
      <c r="P9" s="56">
        <f t="shared" si="4"/>
        <v>46.808510638297875</v>
      </c>
      <c r="Q9" s="56">
        <f t="shared" si="5"/>
        <v>53.191489361702125</v>
      </c>
      <c r="R9" s="56">
        <f t="shared" si="6"/>
        <v>49.26108374384237</v>
      </c>
      <c r="S9" s="57">
        <f t="shared" si="7"/>
        <v>-2.452573105544495</v>
      </c>
      <c r="T9" s="57">
        <f t="shared" si="8"/>
        <v>-2.452573105544495</v>
      </c>
      <c r="U9" t="s">
        <v>251</v>
      </c>
      <c r="V9" t="s">
        <v>302</v>
      </c>
      <c r="W9" t="s">
        <v>329</v>
      </c>
      <c r="X9" s="40">
        <v>44188</v>
      </c>
      <c r="Y9" s="42"/>
    </row>
    <row r="10" spans="1:25" ht="14.25" customHeight="1" x14ac:dyDescent="0.25">
      <c r="A10">
        <v>1.94</v>
      </c>
      <c r="B10">
        <v>1.96</v>
      </c>
      <c r="C10" s="45">
        <f t="shared" si="0"/>
        <v>2.5667999158426325E-2</v>
      </c>
      <c r="D10" s="46">
        <f>IF(OR($A10="",$B10=""),"",A10*'MPTO_working_2-way'!$G9)</f>
        <v>1.989795918367347</v>
      </c>
      <c r="E10" s="48">
        <f>IF(OR($A10="",$B10=""),"",B10*'MPTO_working_2-way'!$G9)</f>
        <v>2.0103092783505154</v>
      </c>
      <c r="F10" s="46">
        <f>IF(OR($A10="",$B10=""),"",'MPTO_working_2-way'!D9)</f>
        <v>1.9895353704478862</v>
      </c>
      <c r="G10" s="48">
        <f>IF(OR($A10="",$B10=""),"",'MPTO_working_2-way'!E9)</f>
        <v>2.0105752961082914</v>
      </c>
      <c r="H10" s="46">
        <f>IF(OR($A10="",$B10=""),"",'OddsRatio_working_2-way'!M9)</f>
        <v>1.9895285072531594</v>
      </c>
      <c r="I10" s="46">
        <f>IF(OR($A10="",$B10=""),"",'OddsRatio_working_2-way'!N9)</f>
        <v>2.0105823052798226</v>
      </c>
      <c r="J10" s="46">
        <f>IF('Log_working_2-way'!$D9="","",A10^('Log_working_2-way'!$D9))</f>
        <v>1.9894107081664238</v>
      </c>
      <c r="K10" s="48">
        <f>IF('Log_working_2-way'!$D9="","",B10^('Log_working_2-way'!$D9))</f>
        <v>2.0107026250536491</v>
      </c>
      <c r="L10" s="55">
        <f t="shared" si="1"/>
        <v>0.50256410256410255</v>
      </c>
      <c r="M10" s="55">
        <f t="shared" si="2"/>
        <v>0.49743589743589745</v>
      </c>
      <c r="N10" s="56">
        <v>100</v>
      </c>
      <c r="O10" s="56">
        <f t="shared" si="3"/>
        <v>48.453608247422686</v>
      </c>
      <c r="P10" s="56">
        <f t="shared" si="4"/>
        <v>48.979591836734699</v>
      </c>
      <c r="Q10" s="56">
        <f t="shared" si="5"/>
        <v>51.020408163265309</v>
      </c>
      <c r="R10" s="56">
        <f t="shared" si="6"/>
        <v>51.546391752577328</v>
      </c>
      <c r="S10" s="57">
        <f t="shared" si="7"/>
        <v>-2.5667999158426227</v>
      </c>
      <c r="T10" s="57">
        <f t="shared" si="8"/>
        <v>-2.5667999158426298</v>
      </c>
      <c r="U10" t="s">
        <v>299</v>
      </c>
      <c r="V10" t="s">
        <v>294</v>
      </c>
      <c r="W10" t="s">
        <v>329</v>
      </c>
      <c r="X10" s="40">
        <v>44188</v>
      </c>
      <c r="Y10" s="42"/>
    </row>
    <row r="11" spans="1:25" ht="15" x14ac:dyDescent="0.25">
      <c r="A11">
        <v>2.15</v>
      </c>
      <c r="B11">
        <v>1.77</v>
      </c>
      <c r="C11" s="45">
        <f t="shared" si="0"/>
        <v>3.0088030482196881E-2</v>
      </c>
      <c r="D11" s="46">
        <f>IF(OR($A11="",$B11=""),"",A11*'MPTO_working_2-way'!$G10)</f>
        <v>2.2146892655367232</v>
      </c>
      <c r="E11" s="48">
        <f>IF(OR($A11="",$B11=""),"",B11*'MPTO_working_2-way'!$G10)</f>
        <v>1.8232558139534885</v>
      </c>
      <c r="F11" s="46">
        <f>IF(OR($A11="",$B11=""),"",'MPTO_working_2-way'!D10)</f>
        <v>2.2218654211064077</v>
      </c>
      <c r="G11" s="48">
        <f>IF(OR($A11="",$B11=""),"",'MPTO_working_2-way'!E10)</f>
        <v>1.8184207382630511</v>
      </c>
      <c r="H11" s="46">
        <f>IF(OR($A11="",$B11=""),"",'OddsRatio_working_2-way'!M10)</f>
        <v>2.2220910332321786</v>
      </c>
      <c r="I11" s="46">
        <f>IF(OR($A11="",$B11=""),"",'OddsRatio_working_2-way'!N10)</f>
        <v>1.8182696483380676</v>
      </c>
      <c r="J11" s="46">
        <f>IF('Log_working_2-way'!$D10="","",A11^('Log_working_2-way'!$D10))</f>
        <v>2.2253697040730782</v>
      </c>
      <c r="K11" s="48">
        <f>IF('Log_working_2-way'!$D10="","",B11^('Log_working_2-way'!$D10))</f>
        <v>1.8160802382138392</v>
      </c>
      <c r="L11" s="55">
        <f t="shared" si="1"/>
        <v>0.45153061224489793</v>
      </c>
      <c r="M11" s="55">
        <f t="shared" si="2"/>
        <v>0.54846938775510201</v>
      </c>
      <c r="N11" s="56">
        <v>100</v>
      </c>
      <c r="O11" s="56">
        <f t="shared" si="3"/>
        <v>53.488372093023258</v>
      </c>
      <c r="P11" s="56">
        <f t="shared" si="4"/>
        <v>43.502824858757066</v>
      </c>
      <c r="Q11" s="56">
        <f t="shared" si="5"/>
        <v>56.497175141242941</v>
      </c>
      <c r="R11" s="56">
        <f t="shared" si="6"/>
        <v>46.511627906976742</v>
      </c>
      <c r="S11" s="57">
        <f t="shared" si="7"/>
        <v>-3.0088030482196828</v>
      </c>
      <c r="T11" s="57">
        <f t="shared" si="8"/>
        <v>-3.0088030482196757</v>
      </c>
      <c r="U11" t="s">
        <v>303</v>
      </c>
      <c r="V11" t="s">
        <v>247</v>
      </c>
      <c r="W11" t="s">
        <v>329</v>
      </c>
      <c r="X11" s="40">
        <v>44188</v>
      </c>
      <c r="Y11" s="42"/>
    </row>
    <row r="12" spans="1:25" ht="15" x14ac:dyDescent="0.25">
      <c r="A12">
        <v>2.29</v>
      </c>
      <c r="B12">
        <v>1.68</v>
      </c>
      <c r="C12" s="45">
        <f t="shared" si="0"/>
        <v>3.1919317945518833E-2</v>
      </c>
      <c r="D12" s="46">
        <f>IF(OR($A12="",$B12=""),"",A12*'MPTO_working_2-way'!$G11)</f>
        <v>2.3630952380952381</v>
      </c>
      <c r="E12" s="48">
        <f>IF(OR($A12="",$B12=""),"",B12*'MPTO_working_2-way'!$G11)</f>
        <v>1.7336244541484715</v>
      </c>
      <c r="F12" s="46">
        <f>IF(OR($A12="",$B12=""),"",'MPTO_working_2-way'!D11)</f>
        <v>2.3768688990485605</v>
      </c>
      <c r="G12" s="48">
        <f>IF(OR($A12="",$B12=""),"",'MPTO_working_2-way'!E11)</f>
        <v>1.7262855604415328</v>
      </c>
      <c r="H12" s="46">
        <f>IF(OR($A12="",$B12=""),"",'OddsRatio_working_2-way'!M11)</f>
        <v>2.3773375851727168</v>
      </c>
      <c r="I12" s="46">
        <f>IF(OR($A12="",$B12=""),"",'OddsRatio_working_2-way'!N11)</f>
        <v>1.7260384169902692</v>
      </c>
      <c r="J12" s="46">
        <f>IF('Log_working_2-way'!$D11="","",A12^('Log_working_2-way'!$D11))</f>
        <v>2.3836811049586637</v>
      </c>
      <c r="K12" s="48">
        <f>IF('Log_working_2-way'!$D11="","",B12^('Log_working_2-way'!$D11))</f>
        <v>1.7227098761530257</v>
      </c>
      <c r="L12" s="55">
        <f t="shared" si="1"/>
        <v>0.42317380352644834</v>
      </c>
      <c r="M12" s="55">
        <f t="shared" si="2"/>
        <v>0.57682619647355171</v>
      </c>
      <c r="N12" s="56">
        <v>100</v>
      </c>
      <c r="O12" s="56">
        <f t="shared" si="3"/>
        <v>56.331877729257641</v>
      </c>
      <c r="P12" s="56">
        <f t="shared" si="4"/>
        <v>40.476190476190474</v>
      </c>
      <c r="Q12" s="56">
        <f t="shared" si="5"/>
        <v>59.523809523809526</v>
      </c>
      <c r="R12" s="56">
        <f t="shared" si="6"/>
        <v>43.668122270742359</v>
      </c>
      <c r="S12" s="57">
        <f t="shared" si="7"/>
        <v>-3.1919317945518841</v>
      </c>
      <c r="T12" s="57">
        <f t="shared" si="8"/>
        <v>-3.1919317945518841</v>
      </c>
      <c r="U12" t="s">
        <v>297</v>
      </c>
      <c r="V12" t="s">
        <v>249</v>
      </c>
      <c r="W12" t="s">
        <v>329</v>
      </c>
      <c r="X12" s="40">
        <v>44188</v>
      </c>
      <c r="Y12" s="42"/>
    </row>
    <row r="13" spans="1:25" ht="15" x14ac:dyDescent="0.25">
      <c r="A13">
        <v>1.55</v>
      </c>
      <c r="B13">
        <v>2.5499999999999998</v>
      </c>
      <c r="C13" s="45">
        <f t="shared" si="0"/>
        <v>3.7318153067678717E-2</v>
      </c>
      <c r="D13" s="46">
        <f>IF(OR($A13="",$B13=""),"",A13*'MPTO_working_2-way'!$G12)</f>
        <v>1.607843137254902</v>
      </c>
      <c r="E13" s="48">
        <f>IF(OR($A13="",$B13=""),"",B13*'MPTO_working_2-way'!$G12)</f>
        <v>2.6451612903225805</v>
      </c>
      <c r="F13" s="46">
        <f>IF(OR($A13="",$B13=""),"",'MPTO_working_2-way'!D12)</f>
        <v>1.596163553760727</v>
      </c>
      <c r="G13" s="48">
        <f>IF(OR($A13="",$B13=""),"",'MPTO_working_2-way'!E12)</f>
        <v>2.6773920406435225</v>
      </c>
      <c r="H13" s="46">
        <f>IF(OR($A13="",$B13=""),"",'OddsRatio_working_2-way'!M12)</f>
        <v>1.5956833971812705</v>
      </c>
      <c r="I13" s="46">
        <f>IF(OR($A13="",$B13=""),"",'OddsRatio_working_2-way'!N12)</f>
        <v>2.6787441193290351</v>
      </c>
      <c r="J13" s="46">
        <f>IF('Log_working_2-way'!$D12="","",A13^('Log_working_2-way'!$D12))</f>
        <v>1.5903533707669273</v>
      </c>
      <c r="K13" s="48">
        <f>IF('Log_working_2-way'!$D12="","",B13^('Log_working_2-way'!$D12))</f>
        <v>2.693900720344212</v>
      </c>
      <c r="L13" s="55">
        <f t="shared" si="1"/>
        <v>0.62195121951219512</v>
      </c>
      <c r="M13" s="55">
        <f t="shared" si="2"/>
        <v>0.37804878048780488</v>
      </c>
      <c r="N13" s="56">
        <v>100</v>
      </c>
      <c r="O13" s="56">
        <f t="shared" si="3"/>
        <v>35.483870967741936</v>
      </c>
      <c r="P13" s="56">
        <f t="shared" si="4"/>
        <v>60.784313725490193</v>
      </c>
      <c r="Q13" s="56">
        <f t="shared" si="5"/>
        <v>39.215686274509807</v>
      </c>
      <c r="R13" s="56">
        <f t="shared" si="6"/>
        <v>64.516129032258064</v>
      </c>
      <c r="S13" s="57">
        <f t="shared" si="7"/>
        <v>-3.7318153067678708</v>
      </c>
      <c r="T13" s="57">
        <f t="shared" si="8"/>
        <v>-3.7318153067678708</v>
      </c>
      <c r="U13" t="s">
        <v>252</v>
      </c>
      <c r="V13" t="s">
        <v>296</v>
      </c>
      <c r="W13" t="s">
        <v>329</v>
      </c>
      <c r="X13" s="40">
        <v>44188</v>
      </c>
      <c r="Y13" s="42"/>
    </row>
    <row r="14" spans="1:25" s="52" customFormat="1" ht="15" x14ac:dyDescent="0.25">
      <c r="A14">
        <v>1.68</v>
      </c>
      <c r="B14">
        <v>2.2999999999999998</v>
      </c>
      <c r="C14" s="45">
        <f t="shared" si="0"/>
        <v>3.002070393374745E-2</v>
      </c>
      <c r="D14" s="46">
        <f>IF(OR($A14="",$B14=""),"",A14*'MPTO_working_2-way'!$G13)</f>
        <v>1.7304347826086957</v>
      </c>
      <c r="E14" s="48">
        <f>IF(OR($A14="",$B14=""),"",B14*'MPTO_working_2-way'!$G13)</f>
        <v>2.3690476190476191</v>
      </c>
      <c r="F14" s="46">
        <f>IF(OR($A14="",$B14=""),"",'MPTO_working_2-way'!D13)</f>
        <v>1.7234611953612846</v>
      </c>
      <c r="G14" s="48">
        <f>IF(OR($A14="",$B14=""),"",'MPTO_working_2-way'!E13)</f>
        <v>2.3822441430332923</v>
      </c>
      <c r="H14" s="46">
        <f>IF(OR($A14="",$B14=""),"",'OddsRatio_working_2-way'!M13)</f>
        <v>1.7232405706795793</v>
      </c>
      <c r="I14" s="46">
        <f>IF(OR($A14="",$B14=""),"",'OddsRatio_working_2-way'!N13)</f>
        <v>2.3826657968874305</v>
      </c>
      <c r="J14" s="46">
        <f>IF('Log_working_2-way'!$D13="","",A14^('Log_working_2-way'!$D13))</f>
        <v>1.7200813813896441</v>
      </c>
      <c r="K14" s="48">
        <f>IF('Log_working_2-way'!$D13="","",B14^('Log_working_2-way'!$D13))</f>
        <v>2.3887319209255629</v>
      </c>
      <c r="L14" s="55">
        <f t="shared" si="1"/>
        <v>0.57788944723618085</v>
      </c>
      <c r="M14" s="55">
        <f t="shared" si="2"/>
        <v>0.42211055276381909</v>
      </c>
      <c r="N14" s="56">
        <v>100</v>
      </c>
      <c r="O14" s="56">
        <f t="shared" si="3"/>
        <v>40.476190476190474</v>
      </c>
      <c r="P14" s="56">
        <f t="shared" si="4"/>
        <v>56.521739130434774</v>
      </c>
      <c r="Q14" s="56">
        <f t="shared" si="5"/>
        <v>43.478260869565219</v>
      </c>
      <c r="R14" s="56">
        <f t="shared" si="6"/>
        <v>59.523809523809526</v>
      </c>
      <c r="S14" s="57">
        <f t="shared" si="7"/>
        <v>-3.0020703933747441</v>
      </c>
      <c r="T14" s="57">
        <f t="shared" si="8"/>
        <v>-3.0020703933747512</v>
      </c>
      <c r="U14" t="s">
        <v>295</v>
      </c>
      <c r="V14" t="s">
        <v>298</v>
      </c>
      <c r="W14" t="s">
        <v>329</v>
      </c>
      <c r="X14" s="40">
        <v>44188</v>
      </c>
      <c r="Y14" s="53"/>
    </row>
    <row r="15" spans="1:25" ht="15" x14ac:dyDescent="0.25">
      <c r="A15">
        <v>2.2000000000000002</v>
      </c>
      <c r="B15">
        <v>1.74</v>
      </c>
      <c r="C15" s="45">
        <f t="shared" si="0"/>
        <v>2.925809822361547E-2</v>
      </c>
      <c r="D15" s="46">
        <f>IF(OR($A15="",$B15=""),"",A15*'MPTO_working_2-way'!$G14)</f>
        <v>2.264367816091954</v>
      </c>
      <c r="E15" s="48">
        <f>IF(OR($A15="",$B15=""),"",B15*'MPTO_working_2-way'!$G14)</f>
        <v>1.790909090909091</v>
      </c>
      <c r="F15" s="46">
        <f>IF(OR($A15="",$B15=""),"",'MPTO_working_2-way'!D14)</f>
        <v>2.2731591448931119</v>
      </c>
      <c r="G15" s="48">
        <f>IF(OR($A15="",$B15=""),"",'MPTO_working_2-way'!E14)</f>
        <v>1.78544776119403</v>
      </c>
      <c r="H15" s="46">
        <f>IF(OR($A15="",$B15=""),"",'OddsRatio_working_2-way'!M14)</f>
        <v>2.2734290799340271</v>
      </c>
      <c r="I15" s="46">
        <f>IF(OR($A15="",$B15=""),"",'OddsRatio_working_2-way'!N14)</f>
        <v>1.7852812659593167</v>
      </c>
      <c r="J15" s="46">
        <f>IF('Log_working_2-way'!$D14="","",A15^('Log_working_2-way'!$D14))</f>
        <v>2.2774497365044657</v>
      </c>
      <c r="K15" s="48">
        <f>IF('Log_working_2-way'!$D14="","",B15^('Log_working_2-way'!$D14))</f>
        <v>1.7828096647750074</v>
      </c>
      <c r="L15" s="55">
        <f t="shared" si="1"/>
        <v>0.44162436548223349</v>
      </c>
      <c r="M15" s="55">
        <f t="shared" si="2"/>
        <v>0.55837563451776651</v>
      </c>
      <c r="N15" s="56">
        <v>100</v>
      </c>
      <c r="O15" s="56">
        <f t="shared" si="3"/>
        <v>54.545454545454554</v>
      </c>
      <c r="P15" s="56">
        <f t="shared" si="4"/>
        <v>42.528735632183903</v>
      </c>
      <c r="Q15" s="56">
        <f t="shared" si="5"/>
        <v>57.47126436781609</v>
      </c>
      <c r="R15" s="56">
        <f t="shared" si="6"/>
        <v>45.454545454545453</v>
      </c>
      <c r="S15" s="57">
        <f t="shared" si="7"/>
        <v>-2.9258098223615363</v>
      </c>
      <c r="T15" s="57">
        <f t="shared" si="8"/>
        <v>-2.9258098223615505</v>
      </c>
      <c r="U15" t="s">
        <v>293</v>
      </c>
      <c r="V15" t="s">
        <v>304</v>
      </c>
      <c r="W15" t="s">
        <v>329</v>
      </c>
      <c r="X15" s="40">
        <v>44188</v>
      </c>
      <c r="Y15" s="42"/>
    </row>
    <row r="16" spans="1:25" ht="15" x14ac:dyDescent="0.25">
      <c r="A16">
        <v>1.47</v>
      </c>
      <c r="B16">
        <v>2.82</v>
      </c>
      <c r="C16" s="45">
        <f t="shared" si="0"/>
        <v>3.4882037921551534E-2</v>
      </c>
      <c r="D16" s="46">
        <f>IF(OR($A16="",$B16=""),"",A16*'MPTO_working_2-way'!$G15)</f>
        <v>1.5212765957446808</v>
      </c>
      <c r="E16" s="48">
        <f>IF(OR($A16="",$B16=""),"",B16*'MPTO_working_2-way'!$G15)</f>
        <v>2.918367346938775</v>
      </c>
      <c r="F16" s="46">
        <f>IF(OR($A16="",$B16=""),"",'MPTO_working_2-way'!D15)</f>
        <v>1.5086799868981329</v>
      </c>
      <c r="G16" s="48">
        <f>IF(OR($A16="",$B16=""),"",'MPTO_working_2-way'!E15)</f>
        <v>2.9658725048293619</v>
      </c>
      <c r="H16" s="46">
        <f>IF(OR($A16="",$B16=""),"",'OddsRatio_working_2-way'!M15)</f>
        <v>1.5081749287811808</v>
      </c>
      <c r="I16" s="46">
        <f>IF(OR($A16="",$B16=""),"",'OddsRatio_working_2-way'!N15)</f>
        <v>2.9678263199611683</v>
      </c>
      <c r="J16" s="46">
        <f>IF('Log_working_2-way'!$D15="","",A16^('Log_working_2-way'!$D15))</f>
        <v>1.5024058420100639</v>
      </c>
      <c r="K16" s="48">
        <f>IF('Log_working_2-way'!$D15="","",B16^('Log_working_2-way'!$D15))</f>
        <v>2.990422714829128</v>
      </c>
      <c r="L16" s="55">
        <f t="shared" si="1"/>
        <v>0.6573426573426574</v>
      </c>
      <c r="M16" s="55">
        <f t="shared" si="2"/>
        <v>0.34265734265734271</v>
      </c>
      <c r="N16" s="56">
        <v>100</v>
      </c>
      <c r="O16" s="56">
        <f t="shared" si="3"/>
        <v>31.972789115646258</v>
      </c>
      <c r="P16" s="56">
        <f t="shared" si="4"/>
        <v>64.539007092198588</v>
      </c>
      <c r="Q16" s="56">
        <f t="shared" si="5"/>
        <v>35.460992907801419</v>
      </c>
      <c r="R16" s="56">
        <f t="shared" si="6"/>
        <v>68.027210884353735</v>
      </c>
      <c r="S16" s="57">
        <f t="shared" si="7"/>
        <v>-3.4882037921551614</v>
      </c>
      <c r="T16" s="57">
        <f t="shared" si="8"/>
        <v>-3.4882037921551472</v>
      </c>
      <c r="U16" t="s">
        <v>305</v>
      </c>
      <c r="V16" t="s">
        <v>300</v>
      </c>
      <c r="W16" t="s">
        <v>329</v>
      </c>
      <c r="X16" s="40">
        <v>44188</v>
      </c>
      <c r="Y16" s="42"/>
    </row>
    <row r="17" spans="1:25" ht="15" x14ac:dyDescent="0.25">
      <c r="A17">
        <v>2.67</v>
      </c>
      <c r="B17">
        <v>1.51</v>
      </c>
      <c r="C17" s="45">
        <f t="shared" si="0"/>
        <v>3.678349083513166E-2</v>
      </c>
      <c r="D17" s="46">
        <f>IF(OR($A17="",$B17=""),"",A17*'MPTO_working_2-way'!$G16)</f>
        <v>2.7682119205298013</v>
      </c>
      <c r="E17" s="48">
        <f>IF(OR($A17="",$B17=""),"",B17*'MPTO_working_2-way'!$G16)</f>
        <v>1.5655430711610487</v>
      </c>
      <c r="F17" s="46">
        <f>IF(OR($A17="",$B17=""),"",'MPTO_working_2-way'!D16)</f>
        <v>2.8078838318765889</v>
      </c>
      <c r="G17" s="48">
        <f>IF(OR($A17="",$B17=""),"",'MPTO_working_2-way'!E16)</f>
        <v>1.5531328851821176</v>
      </c>
      <c r="H17" s="46">
        <f>IF(OR($A17="",$B17=""),"",'OddsRatio_working_2-way'!M16)</f>
        <v>2.8095606659964649</v>
      </c>
      <c r="I17" s="46">
        <f>IF(OR($A17="",$B17=""),"",'OddsRatio_working_2-way'!N16)</f>
        <v>1.5526203231486206</v>
      </c>
      <c r="J17" s="46">
        <f>IF('Log_working_2-way'!$D16="","",A17^('Log_working_2-way'!$D16))</f>
        <v>2.8283293190137564</v>
      </c>
      <c r="K17" s="48">
        <f>IF('Log_working_2-way'!$D16="","",B17^('Log_working_2-way'!$D16))</f>
        <v>1.5469474178421523</v>
      </c>
      <c r="L17" s="55">
        <f t="shared" si="1"/>
        <v>0.36124401913875598</v>
      </c>
      <c r="M17" s="55">
        <f t="shared" si="2"/>
        <v>0.63875598086124397</v>
      </c>
      <c r="N17" s="56">
        <v>100</v>
      </c>
      <c r="O17" s="56">
        <f t="shared" si="3"/>
        <v>62.546816479400754</v>
      </c>
      <c r="P17" s="56">
        <f t="shared" si="4"/>
        <v>33.774834437086092</v>
      </c>
      <c r="Q17" s="56">
        <f t="shared" si="5"/>
        <v>66.225165562913915</v>
      </c>
      <c r="R17" s="56">
        <f t="shared" si="6"/>
        <v>37.453183520599254</v>
      </c>
      <c r="S17" s="57">
        <f t="shared" si="7"/>
        <v>-3.6783490835131616</v>
      </c>
      <c r="T17" s="57">
        <f t="shared" si="8"/>
        <v>-3.6783490835131616</v>
      </c>
      <c r="U17" t="s">
        <v>239</v>
      </c>
      <c r="V17" t="s">
        <v>224</v>
      </c>
      <c r="W17" t="s">
        <v>330</v>
      </c>
      <c r="X17" s="40">
        <v>44187</v>
      </c>
      <c r="Y17" s="42"/>
    </row>
    <row r="18" spans="1:25" ht="15" x14ac:dyDescent="0.25">
      <c r="A18">
        <v>3.11</v>
      </c>
      <c r="B18">
        <v>1.39</v>
      </c>
      <c r="C18" s="45">
        <f t="shared" si="0"/>
        <v>4.0967868791783379E-2</v>
      </c>
      <c r="D18" s="46">
        <f>IF(OR($A18="",$B18=""),"",A18*'MPTO_working_2-way'!$G17)</f>
        <v>3.2374100719424463</v>
      </c>
      <c r="E18" s="48">
        <f>IF(OR($A18="",$B18=""),"",B18*'MPTO_working_2-way'!$G17)</f>
        <v>1.4469453376205788</v>
      </c>
      <c r="F18" s="46">
        <f>IF(OR($A18="",$B18=""),"",'MPTO_working_2-way'!D17)</f>
        <v>3.3216028276153522</v>
      </c>
      <c r="G18" s="48">
        <f>IF(OR($A18="",$B18=""),"",'MPTO_working_2-way'!E17)</f>
        <v>1.43073689784706</v>
      </c>
      <c r="H18" s="46">
        <f>IF(OR($A18="",$B18=""),"",'OddsRatio_working_2-way'!M17)</f>
        <v>3.3259957889593035</v>
      </c>
      <c r="I18" s="46">
        <f>IF(OR($A18="",$B18=""),"",'OddsRatio_working_2-way'!N17)</f>
        <v>1.4299233922720984</v>
      </c>
      <c r="J18" s="46">
        <f>IF('Log_working_2-way'!$D17="","",A18^('Log_working_2-way'!$D17))</f>
        <v>3.3672400877970246</v>
      </c>
      <c r="K18" s="48">
        <f>IF('Log_working_2-way'!$D17="","",B18^('Log_working_2-way'!$D17))</f>
        <v>1.4224328597476474</v>
      </c>
      <c r="L18" s="55">
        <f t="shared" si="1"/>
        <v>0.30888888888888888</v>
      </c>
      <c r="M18" s="55">
        <f t="shared" si="2"/>
        <v>0.69111111111111112</v>
      </c>
      <c r="N18" s="56">
        <v>100</v>
      </c>
      <c r="O18" s="56">
        <f t="shared" si="3"/>
        <v>67.845659163987136</v>
      </c>
      <c r="P18" s="56">
        <f t="shared" si="4"/>
        <v>28.057553956834536</v>
      </c>
      <c r="Q18" s="56">
        <f t="shared" si="5"/>
        <v>71.942446043165475</v>
      </c>
      <c r="R18" s="56">
        <f t="shared" si="6"/>
        <v>32.154340836012864</v>
      </c>
      <c r="S18" s="57">
        <f t="shared" si="7"/>
        <v>-4.0967868791783388</v>
      </c>
      <c r="T18" s="57">
        <f t="shared" si="8"/>
        <v>-4.0967868791783282</v>
      </c>
      <c r="U18" t="s">
        <v>231</v>
      </c>
      <c r="V18" t="s">
        <v>234</v>
      </c>
      <c r="W18" t="s">
        <v>330</v>
      </c>
      <c r="X18" s="40">
        <v>44187</v>
      </c>
      <c r="Y18" s="42"/>
    </row>
    <row r="19" spans="1:25" ht="15" x14ac:dyDescent="0.25">
      <c r="A19">
        <v>2.15</v>
      </c>
      <c r="B19">
        <v>1.75</v>
      </c>
      <c r="C19" s="45">
        <f t="shared" si="0"/>
        <v>3.6544850498338777E-2</v>
      </c>
      <c r="D19" s="46">
        <f>IF(OR($A19="",$B19=""),"",A19*'MPTO_working_2-way'!$G18)</f>
        <v>2.2285714285714282</v>
      </c>
      <c r="E19" s="48">
        <f>IF(OR($A19="",$B19=""),"",B19*'MPTO_working_2-way'!$G18)</f>
        <v>1.8139534883720929</v>
      </c>
      <c r="F19" s="46">
        <f>IF(OR($A19="",$B19=""),"",'MPTO_working_2-way'!D18)</f>
        <v>2.2379182156133823</v>
      </c>
      <c r="G19" s="48">
        <f>IF(OR($A19="",$B19=""),"",'MPTO_working_2-way'!E18)</f>
        <v>1.8078078078078077</v>
      </c>
      <c r="H19" s="46">
        <f>IF(OR($A19="",$B19=""),"",'OddsRatio_working_2-way'!M18)</f>
        <v>2.2382783747337802</v>
      </c>
      <c r="I19" s="46">
        <f>IF(OR($A19="",$B19=""),"",'OddsRatio_working_2-way'!N18)</f>
        <v>1.8075728530872484</v>
      </c>
      <c r="J19" s="46">
        <f>IF('Log_working_2-way'!$D18="","",A19^('Log_working_2-way'!$D18))</f>
        <v>2.2425796542182517</v>
      </c>
      <c r="K19" s="48">
        <f>IF('Log_working_2-way'!$D18="","",B19^('Log_working_2-way'!$D18))</f>
        <v>1.8047773811563292</v>
      </c>
      <c r="L19" s="55">
        <f t="shared" si="1"/>
        <v>0.44871794871794879</v>
      </c>
      <c r="M19" s="55">
        <f t="shared" si="2"/>
        <v>0.55128205128205132</v>
      </c>
      <c r="N19" s="56">
        <v>100</v>
      </c>
      <c r="O19" s="56">
        <f t="shared" si="3"/>
        <v>53.488372093023258</v>
      </c>
      <c r="P19" s="56">
        <f t="shared" si="4"/>
        <v>42.857142857142854</v>
      </c>
      <c r="Q19" s="56">
        <f t="shared" si="5"/>
        <v>57.142857142857139</v>
      </c>
      <c r="R19" s="56">
        <f t="shared" si="6"/>
        <v>46.511627906976742</v>
      </c>
      <c r="S19" s="57">
        <f t="shared" si="7"/>
        <v>-3.6544850498338803</v>
      </c>
      <c r="T19" s="57">
        <f t="shared" si="8"/>
        <v>-3.6544850498338874</v>
      </c>
      <c r="U19" t="s">
        <v>233</v>
      </c>
      <c r="V19" t="s">
        <v>253</v>
      </c>
      <c r="W19" t="s">
        <v>330</v>
      </c>
      <c r="X19" s="40">
        <v>44187</v>
      </c>
      <c r="Y19" s="42"/>
    </row>
    <row r="20" spans="1:25" ht="15" x14ac:dyDescent="0.25">
      <c r="A20">
        <v>2.13</v>
      </c>
      <c r="B20">
        <v>1.76</v>
      </c>
      <c r="C20" s="45">
        <f t="shared" si="0"/>
        <v>3.7665386256935607E-2</v>
      </c>
      <c r="D20" s="46">
        <f>IF(OR($A20="",$B20=""),"",A20*'MPTO_working_2-way'!$G19)</f>
        <v>2.2102272727272729</v>
      </c>
      <c r="E20" s="48">
        <f>IF(OR($A20="",$B20=""),"",B20*'MPTO_working_2-way'!$G19)</f>
        <v>1.8262910798122067</v>
      </c>
      <c r="F20" s="46">
        <f>IF(OR($A20="",$B20=""),"",'MPTO_working_2-way'!D19)</f>
        <v>2.2190126672191313</v>
      </c>
      <c r="G20" s="48">
        <f>IF(OR($A20="",$B20=""),"",'MPTO_working_2-way'!E19)</f>
        <v>1.8203360202000585</v>
      </c>
      <c r="H20" s="46">
        <f>IF(OR($A20="",$B20=""),"",'OddsRatio_working_2-way'!M19)</f>
        <v>2.2193613513897996</v>
      </c>
      <c r="I20" s="46">
        <f>IF(OR($A20="",$B20=""),"",'OddsRatio_working_2-way'!N19)</f>
        <v>1.8201014398727853</v>
      </c>
      <c r="J20" s="46">
        <f>IF('Log_working_2-way'!$D19="","",A20^('Log_working_2-way'!$D19))</f>
        <v>2.2234058151600675</v>
      </c>
      <c r="K20" s="48">
        <f>IF('Log_working_2-way'!$D19="","",B20^('Log_working_2-way'!$D19))</f>
        <v>1.8173902621748135</v>
      </c>
      <c r="L20" s="55">
        <f t="shared" si="1"/>
        <v>0.45244215938303339</v>
      </c>
      <c r="M20" s="55">
        <f t="shared" si="2"/>
        <v>0.54755784061696655</v>
      </c>
      <c r="N20" s="56">
        <v>100</v>
      </c>
      <c r="O20" s="56">
        <f t="shared" si="3"/>
        <v>53.051643192488264</v>
      </c>
      <c r="P20" s="56">
        <f t="shared" si="4"/>
        <v>43.181818181818187</v>
      </c>
      <c r="Q20" s="56">
        <f t="shared" si="5"/>
        <v>56.81818181818182</v>
      </c>
      <c r="R20" s="56">
        <f t="shared" si="6"/>
        <v>46.948356807511736</v>
      </c>
      <c r="S20" s="57">
        <f t="shared" si="7"/>
        <v>-3.7665386256935562</v>
      </c>
      <c r="T20" s="57">
        <f t="shared" si="8"/>
        <v>-3.7665386256935491</v>
      </c>
      <c r="U20" t="s">
        <v>230</v>
      </c>
      <c r="V20" t="s">
        <v>226</v>
      </c>
      <c r="W20" t="s">
        <v>330</v>
      </c>
      <c r="X20" s="40">
        <v>44187</v>
      </c>
      <c r="Y20" s="42"/>
    </row>
    <row r="21" spans="1:25" ht="15" x14ac:dyDescent="0.25">
      <c r="A21">
        <v>2.46</v>
      </c>
      <c r="B21">
        <v>1.58</v>
      </c>
      <c r="C21" s="45">
        <f t="shared" si="0"/>
        <v>3.9415457445713731E-2</v>
      </c>
      <c r="D21" s="46">
        <f>IF(OR($A21="",$B21=""),"",A21*'MPTO_working_2-way'!$G20)</f>
        <v>2.5569620253164556</v>
      </c>
      <c r="E21" s="48">
        <f>IF(OR($A21="",$B21=""),"",B21*'MPTO_working_2-way'!$G20)</f>
        <v>1.6422764227642277</v>
      </c>
      <c r="F21" s="46">
        <f>IF(OR($A21="",$B21=""),"",'MPTO_working_2-way'!D20)</f>
        <v>2.5853398962352006</v>
      </c>
      <c r="G21" s="48">
        <f>IF(OR($A21="",$B21=""),"",'MPTO_working_2-way'!E20)</f>
        <v>1.630779558613745</v>
      </c>
      <c r="H21" s="46">
        <f>IF(OR($A21="",$B21=""),"",'OddsRatio_working_2-way'!M20)</f>
        <v>2.5865816648727367</v>
      </c>
      <c r="I21" s="46">
        <f>IF(OR($A21="",$B21=""),"",'OddsRatio_working_2-way'!N20)</f>
        <v>1.6302858668672515</v>
      </c>
      <c r="J21" s="46">
        <f>IF('Log_working_2-way'!$D20="","",A21^('Log_working_2-way'!$D20))</f>
        <v>2.599899815124826</v>
      </c>
      <c r="K21" s="48">
        <f>IF('Log_working_2-way'!$D20="","",B21^('Log_working_2-way'!$D20))</f>
        <v>1.6250391371672495</v>
      </c>
      <c r="L21" s="55">
        <f t="shared" si="1"/>
        <v>0.3910891089108911</v>
      </c>
      <c r="M21" s="55">
        <f t="shared" si="2"/>
        <v>0.6089108910891089</v>
      </c>
      <c r="N21" s="56">
        <v>100</v>
      </c>
      <c r="O21" s="56">
        <f t="shared" si="3"/>
        <v>59.349593495934961</v>
      </c>
      <c r="P21" s="56">
        <f t="shared" si="4"/>
        <v>36.708860759493668</v>
      </c>
      <c r="Q21" s="56">
        <f t="shared" si="5"/>
        <v>63.291139240506325</v>
      </c>
      <c r="R21" s="56">
        <f t="shared" si="6"/>
        <v>40.650406504065039</v>
      </c>
      <c r="S21" s="57">
        <f t="shared" si="7"/>
        <v>-3.9415457445713642</v>
      </c>
      <c r="T21" s="57">
        <f t="shared" si="8"/>
        <v>-3.9415457445713713</v>
      </c>
      <c r="U21" t="s">
        <v>235</v>
      </c>
      <c r="V21" t="s">
        <v>236</v>
      </c>
      <c r="W21" t="s">
        <v>330</v>
      </c>
      <c r="X21" s="40">
        <v>44187</v>
      </c>
      <c r="Y21" s="42"/>
    </row>
    <row r="22" spans="1:25" ht="15" x14ac:dyDescent="0.25">
      <c r="A22">
        <v>2.61</v>
      </c>
      <c r="B22">
        <v>1.53</v>
      </c>
      <c r="C22" s="45">
        <f t="shared" si="0"/>
        <v>3.6736533693937368E-2</v>
      </c>
      <c r="D22" s="46">
        <f>IF(OR($A22="",$B22=""),"",A22*'MPTO_working_2-way'!$G21)</f>
        <v>2.7058823529411762</v>
      </c>
      <c r="E22" s="48">
        <f>IF(OR($A22="",$B22=""),"",B22*'MPTO_working_2-way'!$G21)</f>
        <v>1.5862068965517242</v>
      </c>
      <c r="F22" s="46">
        <f>IF(OR($A22="",$B22=""),"",'MPTO_working_2-way'!D21)</f>
        <v>2.7414272474513437</v>
      </c>
      <c r="G22" s="48">
        <f>IF(OR($A22="",$B22=""),"",'MPTO_working_2-way'!E21)</f>
        <v>1.5742416178818521</v>
      </c>
      <c r="H22" s="46">
        <f>IF(OR($A22="",$B22=""),"",'OddsRatio_working_2-way'!M21)</f>
        <v>2.7429101666628148</v>
      </c>
      <c r="I22" s="46">
        <f>IF(OR($A22="",$B22=""),"",'OddsRatio_working_2-way'!N21)</f>
        <v>1.5737530362306167</v>
      </c>
      <c r="J22" s="46">
        <f>IF('Log_working_2-way'!$D21="","",A22^('Log_working_2-way'!$D21))</f>
        <v>2.7596672442217889</v>
      </c>
      <c r="K22" s="48">
        <f>IF('Log_working_2-way'!$D21="","",B22^('Log_working_2-way'!$D21))</f>
        <v>1.5682892622360389</v>
      </c>
      <c r="L22" s="55">
        <f t="shared" si="1"/>
        <v>0.36956521739130438</v>
      </c>
      <c r="M22" s="55">
        <f t="shared" si="2"/>
        <v>0.63043478260869568</v>
      </c>
      <c r="N22" s="56">
        <v>100</v>
      </c>
      <c r="O22" s="56">
        <f t="shared" si="3"/>
        <v>61.685823754789276</v>
      </c>
      <c r="P22" s="56">
        <f t="shared" si="4"/>
        <v>34.640522875816991</v>
      </c>
      <c r="Q22" s="56">
        <f t="shared" si="5"/>
        <v>65.359477124183002</v>
      </c>
      <c r="R22" s="56">
        <f t="shared" si="6"/>
        <v>38.314176245210732</v>
      </c>
      <c r="S22" s="57">
        <f t="shared" si="7"/>
        <v>-3.6736533693937261</v>
      </c>
      <c r="T22" s="57">
        <f t="shared" si="8"/>
        <v>-3.6736533693937403</v>
      </c>
      <c r="U22" t="s">
        <v>256</v>
      </c>
      <c r="V22" t="s">
        <v>232</v>
      </c>
      <c r="W22" t="s">
        <v>330</v>
      </c>
      <c r="X22" s="40">
        <v>44187</v>
      </c>
      <c r="Y22" s="42"/>
    </row>
    <row r="23" spans="1:25" ht="15" x14ac:dyDescent="0.25">
      <c r="A23">
        <v>2.62</v>
      </c>
      <c r="B23">
        <v>1.52</v>
      </c>
      <c r="C23" s="45">
        <f t="shared" si="0"/>
        <v>3.9574126155082379E-2</v>
      </c>
      <c r="D23" s="46">
        <f>IF(OR($A23="",$B23=""),"",A23*'MPTO_working_2-way'!$G22)</f>
        <v>2.7236842105263159</v>
      </c>
      <c r="E23" s="48">
        <f>IF(OR($A23="",$B23=""),"",B23*'MPTO_working_2-way'!$G22)</f>
        <v>1.5801526717557253</v>
      </c>
      <c r="F23" s="46">
        <f>IF(OR($A23="",$B23=""),"",'MPTO_working_2-way'!D22)</f>
        <v>2.7632528448515128</v>
      </c>
      <c r="G23" s="48">
        <f>IF(OR($A23="",$B23=""),"",'MPTO_working_2-way'!E22)</f>
        <v>1.5671336376515033</v>
      </c>
      <c r="H23" s="46">
        <f>IF(OR($A23="",$B23=""),"",'OddsRatio_working_2-way'!M22)</f>
        <v>2.7650452162436565</v>
      </c>
      <c r="I23" s="46">
        <f>IF(OR($A23="",$B23=""),"",'OddsRatio_working_2-way'!N22)</f>
        <v>1.5665577237325312</v>
      </c>
      <c r="J23" s="46">
        <f>IF('Log_working_2-way'!$D22="","",A23^('Log_working_2-way'!$D22))</f>
        <v>2.7837948332060924</v>
      </c>
      <c r="K23" s="48">
        <f>IF('Log_working_2-way'!$D22="","",B23^('Log_working_2-way'!$D22))</f>
        <v>1.560602588024171</v>
      </c>
      <c r="L23" s="55">
        <f t="shared" si="1"/>
        <v>0.36714975845410625</v>
      </c>
      <c r="M23" s="55">
        <f t="shared" si="2"/>
        <v>0.63285024154589364</v>
      </c>
      <c r="N23" s="56">
        <v>100</v>
      </c>
      <c r="O23" s="56">
        <f t="shared" si="3"/>
        <v>61.832061068702288</v>
      </c>
      <c r="P23" s="56">
        <f t="shared" si="4"/>
        <v>34.21052631578948</v>
      </c>
      <c r="Q23" s="56">
        <f t="shared" si="5"/>
        <v>65.789473684210535</v>
      </c>
      <c r="R23" s="56">
        <f t="shared" si="6"/>
        <v>38.167938931297705</v>
      </c>
      <c r="S23" s="57">
        <f t="shared" si="7"/>
        <v>-3.9574126155082467</v>
      </c>
      <c r="T23" s="57">
        <f t="shared" si="8"/>
        <v>-3.9574126155082254</v>
      </c>
      <c r="U23" t="s">
        <v>225</v>
      </c>
      <c r="V23" t="s">
        <v>228</v>
      </c>
      <c r="W23" t="s">
        <v>330</v>
      </c>
      <c r="X23" s="40">
        <v>44187</v>
      </c>
      <c r="Y23" s="42"/>
    </row>
    <row r="24" spans="1:25" ht="15" x14ac:dyDescent="0.25">
      <c r="A24">
        <v>2.19</v>
      </c>
      <c r="B24">
        <v>1.71</v>
      </c>
      <c r="C24" s="45">
        <f t="shared" si="0"/>
        <v>4.1416326203636888E-2</v>
      </c>
      <c r="D24" s="46">
        <f>IF(OR($A24="",$B24=""),"",A24*'MPTO_working_2-way'!$G23)</f>
        <v>2.2807017543859649</v>
      </c>
      <c r="E24" s="48">
        <f>IF(OR($A24="",$B24=""),"",B24*'MPTO_working_2-way'!$G23)</f>
        <v>1.780821917808219</v>
      </c>
      <c r="F24" s="46">
        <f>IF(OR($A24="",$B24=""),"",'MPTO_working_2-way'!D23)</f>
        <v>2.2940365707984927</v>
      </c>
      <c r="G24" s="48">
        <f>IF(OR($A24="",$B24=""),"",'MPTO_working_2-way'!E23)</f>
        <v>1.7727756869985087</v>
      </c>
      <c r="H24" s="46">
        <f>IF(OR($A24="",$B24=""),"",'OddsRatio_working_2-way'!M23)</f>
        <v>2.2946259452166746</v>
      </c>
      <c r="I24" s="46">
        <f>IF(OR($A24="",$B24=""),"",'OddsRatio_working_2-way'!N23)</f>
        <v>1.7724238832805375</v>
      </c>
      <c r="J24" s="46">
        <f>IF('Log_working_2-way'!$D23="","",A24^('Log_working_2-way'!$D23))</f>
        <v>2.300809210627615</v>
      </c>
      <c r="K24" s="48">
        <f>IF('Log_working_2-way'!$D23="","",B24^('Log_working_2-way'!$D23))</f>
        <v>1.7687522442412873</v>
      </c>
      <c r="L24" s="55">
        <f t="shared" si="1"/>
        <v>0.43846153846153846</v>
      </c>
      <c r="M24" s="55">
        <f t="shared" si="2"/>
        <v>0.56153846153846165</v>
      </c>
      <c r="N24" s="56">
        <v>100</v>
      </c>
      <c r="O24" s="56">
        <f t="shared" si="3"/>
        <v>54.337899543379002</v>
      </c>
      <c r="P24" s="56">
        <f t="shared" si="4"/>
        <v>41.520467836257311</v>
      </c>
      <c r="Q24" s="56">
        <f t="shared" si="5"/>
        <v>58.479532163742689</v>
      </c>
      <c r="R24" s="56">
        <f t="shared" si="6"/>
        <v>45.662100456621005</v>
      </c>
      <c r="S24" s="57">
        <f t="shared" si="7"/>
        <v>-4.1416326203636871</v>
      </c>
      <c r="T24" s="57">
        <f t="shared" si="8"/>
        <v>-4.1416326203636942</v>
      </c>
      <c r="U24" t="s">
        <v>237</v>
      </c>
      <c r="V24" t="s">
        <v>238</v>
      </c>
      <c r="W24" t="s">
        <v>330</v>
      </c>
      <c r="X24" s="40">
        <v>44187</v>
      </c>
      <c r="Y24" s="42"/>
    </row>
    <row r="25" spans="1:25" ht="15" x14ac:dyDescent="0.25">
      <c r="A25">
        <v>2.25</v>
      </c>
      <c r="B25">
        <v>1.68</v>
      </c>
      <c r="C25" s="45">
        <f t="shared" si="0"/>
        <v>3.9682539682539542E-2</v>
      </c>
      <c r="D25" s="46">
        <f>IF(OR($A25="",$B25=""),"",A25*'MPTO_working_2-way'!$G24)</f>
        <v>2.339285714285714</v>
      </c>
      <c r="E25" s="48">
        <f>IF(OR($A25="",$B25=""),"",B25*'MPTO_working_2-way'!$G24)</f>
        <v>1.7466666666666664</v>
      </c>
      <c r="F25" s="46">
        <f>IF(OR($A25="",$B25=""),"",'MPTO_working_2-way'!D24)</f>
        <v>2.3551401869158877</v>
      </c>
      <c r="G25" s="48">
        <f>IF(OR($A25="",$B25=""),"",'MPTO_working_2-way'!E24)</f>
        <v>1.7379310344827583</v>
      </c>
      <c r="H25" s="46">
        <f>IF(OR($A25="",$B25=""),"",'OddsRatio_working_2-way'!M24)</f>
        <v>2.3558153613666013</v>
      </c>
      <c r="I25" s="46">
        <f>IF(OR($A25="",$B25=""),"",'OddsRatio_working_2-way'!N24)</f>
        <v>1.7375635565834309</v>
      </c>
      <c r="J25" s="46">
        <f>IF('Log_working_2-way'!$D24="","",A25^('Log_working_2-way'!$D24))</f>
        <v>2.3631739395308338</v>
      </c>
      <c r="K25" s="48">
        <f>IF('Log_working_2-way'!$D24="","",B25^('Log_working_2-way'!$D24))</f>
        <v>1.733582099100242</v>
      </c>
      <c r="L25" s="55">
        <f t="shared" si="1"/>
        <v>0.4274809160305344</v>
      </c>
      <c r="M25" s="55">
        <f t="shared" si="2"/>
        <v>0.57251908396946571</v>
      </c>
      <c r="N25" s="56">
        <v>100</v>
      </c>
      <c r="O25" s="56">
        <f t="shared" si="3"/>
        <v>55.55555555555555</v>
      </c>
      <c r="P25" s="56">
        <f t="shared" si="4"/>
        <v>40.476190476190474</v>
      </c>
      <c r="Q25" s="56">
        <f t="shared" si="5"/>
        <v>59.523809523809526</v>
      </c>
      <c r="R25" s="56">
        <f t="shared" si="6"/>
        <v>44.444444444444443</v>
      </c>
      <c r="S25" s="57">
        <f t="shared" si="7"/>
        <v>-3.9682539682539755</v>
      </c>
      <c r="T25" s="57">
        <f t="shared" si="8"/>
        <v>-3.9682539682539684</v>
      </c>
      <c r="U25" t="s">
        <v>254</v>
      </c>
      <c r="V25" t="s">
        <v>229</v>
      </c>
      <c r="W25" t="s">
        <v>330</v>
      </c>
      <c r="X25" s="40">
        <v>44187</v>
      </c>
      <c r="Y25" s="42"/>
    </row>
    <row r="26" spans="1:25" ht="15" x14ac:dyDescent="0.25">
      <c r="A26">
        <v>2.11</v>
      </c>
      <c r="B26">
        <v>1.77</v>
      </c>
      <c r="C26" s="45">
        <f t="shared" si="0"/>
        <v>3.8905400701529036E-2</v>
      </c>
      <c r="D26" s="46">
        <f>IF(OR($A26="",$B26=""),"",A26*'MPTO_working_2-way'!$G25)</f>
        <v>2.1920903954802262</v>
      </c>
      <c r="E26" s="48">
        <f>IF(OR($A26="",$B26=""),"",B26*'MPTO_working_2-way'!$G25)</f>
        <v>1.8388625592417065</v>
      </c>
      <c r="F26" s="46">
        <f>IF(OR($A26="",$B26=""),"",'MPTO_working_2-way'!D25)</f>
        <v>2.2003122514507911</v>
      </c>
      <c r="G26" s="48">
        <f>IF(OR($A26="",$B26=""),"",'MPTO_working_2-way'!E25)</f>
        <v>1.8331165484575556</v>
      </c>
      <c r="H26" s="46">
        <f>IF(OR($A26="",$B26=""),"",'OddsRatio_working_2-way'!M25)</f>
        <v>2.2006491750542465</v>
      </c>
      <c r="I26" s="46">
        <f>IF(OR($A26="",$B26=""),"",'OddsRatio_working_2-way'!N25)</f>
        <v>1.8328827610736662</v>
      </c>
      <c r="J26" s="46">
        <f>IF('Log_working_2-way'!$D25="","",A26^('Log_working_2-way'!$D25))</f>
        <v>2.2044360761738599</v>
      </c>
      <c r="K26" s="48">
        <f>IF('Log_working_2-way'!$D25="","",B26^('Log_working_2-way'!$D25))</f>
        <v>1.8302640711133078</v>
      </c>
      <c r="L26" s="55">
        <f t="shared" si="1"/>
        <v>0.45618556701030921</v>
      </c>
      <c r="M26" s="55">
        <f t="shared" si="2"/>
        <v>0.54381443298969068</v>
      </c>
      <c r="N26" s="56">
        <v>100</v>
      </c>
      <c r="O26" s="56">
        <f t="shared" si="3"/>
        <v>52.606635071090047</v>
      </c>
      <c r="P26" s="56">
        <f t="shared" si="4"/>
        <v>43.502824858757066</v>
      </c>
      <c r="Q26" s="56">
        <f t="shared" si="5"/>
        <v>56.497175141242941</v>
      </c>
      <c r="R26" s="56">
        <f t="shared" si="6"/>
        <v>47.393364928909953</v>
      </c>
      <c r="S26" s="57">
        <f t="shared" si="7"/>
        <v>-3.8905400701528947</v>
      </c>
      <c r="T26" s="57">
        <f t="shared" si="8"/>
        <v>-3.8905400701528876</v>
      </c>
      <c r="U26" t="s">
        <v>227</v>
      </c>
      <c r="V26" t="s">
        <v>255</v>
      </c>
      <c r="W26" t="s">
        <v>330</v>
      </c>
      <c r="X26" s="40">
        <v>44187</v>
      </c>
      <c r="Y26" s="42"/>
    </row>
    <row r="27" spans="1:25" ht="15" x14ac:dyDescent="0.25">
      <c r="A27">
        <v>2.0499999999999998</v>
      </c>
      <c r="B27">
        <v>1.86</v>
      </c>
      <c r="C27" s="45">
        <f t="shared" si="0"/>
        <v>2.5439286650930981E-2</v>
      </c>
      <c r="D27" s="46">
        <f>IF(OR($A27="",$B27=""),"",A27*'MPTO_working_2-way'!$G26)</f>
        <v>2.1021505376344085</v>
      </c>
      <c r="E27" s="48">
        <f>IF(OR($A27="",$B27=""),"",B27*'MPTO_working_2-way'!$G26)</f>
        <v>1.9073170731707316</v>
      </c>
      <c r="F27" s="46">
        <f>IF(OR($A27="",$B27=""),"",'MPTO_working_2-way'!D26)</f>
        <v>2.1048854540436102</v>
      </c>
      <c r="G27" s="48">
        <f>IF(OR($A27="",$B27=""),"",'MPTO_working_2-way'!E26)</f>
        <v>1.905071196602548</v>
      </c>
      <c r="H27" s="46">
        <f>IF(OR($A27="",$B27=""),"",'OddsRatio_working_2-way'!M26)</f>
        <v>2.1049571179725204</v>
      </c>
      <c r="I27" s="46">
        <f>IF(OR($A27="",$B27=""),"",'OddsRatio_working_2-way'!N26)</f>
        <v>1.9050124966251125</v>
      </c>
      <c r="J27" s="46">
        <f>IF('Log_working_2-way'!$D26="","",A27^('Log_working_2-way'!$D26))</f>
        <v>2.1061965618695773</v>
      </c>
      <c r="K27" s="48">
        <f>IF('Log_working_2-way'!$D26="","",B27^('Log_working_2-way'!$D26))</f>
        <v>1.9039984704977753</v>
      </c>
      <c r="L27" s="55">
        <f t="shared" si="1"/>
        <v>0.47570332480818417</v>
      </c>
      <c r="M27" s="55">
        <f t="shared" si="2"/>
        <v>0.52429667519181589</v>
      </c>
      <c r="N27" s="56">
        <v>100</v>
      </c>
      <c r="O27" s="56">
        <f t="shared" si="3"/>
        <v>51.219512195121943</v>
      </c>
      <c r="P27" s="56">
        <f t="shared" si="4"/>
        <v>46.236559139784944</v>
      </c>
      <c r="Q27" s="56">
        <f t="shared" si="5"/>
        <v>53.763440860215049</v>
      </c>
      <c r="R27" s="56">
        <f t="shared" si="6"/>
        <v>48.780487804878057</v>
      </c>
      <c r="S27" s="57">
        <f t="shared" si="7"/>
        <v>-2.5439286650931052</v>
      </c>
      <c r="T27" s="57">
        <f t="shared" si="8"/>
        <v>-2.5439286650931123</v>
      </c>
      <c r="U27" t="s">
        <v>257</v>
      </c>
      <c r="V27" t="s">
        <v>103</v>
      </c>
      <c r="W27" t="s">
        <v>331</v>
      </c>
      <c r="X27" s="40">
        <v>44187</v>
      </c>
      <c r="Y27" s="42"/>
    </row>
    <row r="28" spans="1:25" ht="15" x14ac:dyDescent="0.25">
      <c r="A28">
        <v>1.65</v>
      </c>
      <c r="B28">
        <v>2.36</v>
      </c>
      <c r="C28" s="45">
        <f t="shared" si="0"/>
        <v>2.9789419619928204E-2</v>
      </c>
      <c r="D28" s="46">
        <f>IF(OR($A28="",$B28=""),"",A28*'MPTO_working_2-way'!$G27)</f>
        <v>1.6991525423728815</v>
      </c>
      <c r="E28" s="48">
        <f>IF(OR($A28="",$B28=""),"",B28*'MPTO_working_2-way'!$G27)</f>
        <v>2.4303030303030306</v>
      </c>
      <c r="F28" s="46">
        <f>IF(OR($A28="",$B28=""),"",'MPTO_working_2-way'!D27)</f>
        <v>1.691572545612511</v>
      </c>
      <c r="G28" s="48">
        <f>IF(OR($A28="",$B28=""),"",'MPTO_working_2-way'!E27)</f>
        <v>2.4459798994974875</v>
      </c>
      <c r="H28" s="46">
        <f>IF(OR($A28="",$B28=""),"",'OddsRatio_working_2-way'!M27)</f>
        <v>1.6913328984437157</v>
      </c>
      <c r="I28" s="46">
        <f>IF(OR($A28="",$B28=""),"",'OddsRatio_working_2-way'!N27)</f>
        <v>2.4464811413591585</v>
      </c>
      <c r="J28" s="46">
        <f>IF('Log_working_2-way'!$D27="","",A28^('Log_working_2-way'!$D27))</f>
        <v>1.6878976211702592</v>
      </c>
      <c r="K28" s="48">
        <f>IF('Log_working_2-way'!$D27="","",B28^('Log_working_2-way'!$D27))</f>
        <v>2.4537046927110477</v>
      </c>
      <c r="L28" s="55">
        <f t="shared" si="1"/>
        <v>0.58852867830423938</v>
      </c>
      <c r="M28" s="55">
        <f t="shared" si="2"/>
        <v>0.41147132169576056</v>
      </c>
      <c r="N28" s="56">
        <v>100</v>
      </c>
      <c r="O28" s="56">
        <f t="shared" si="3"/>
        <v>39.393939393939398</v>
      </c>
      <c r="P28" s="56">
        <f t="shared" si="4"/>
        <v>57.627118644067799</v>
      </c>
      <c r="Q28" s="56">
        <f t="shared" si="5"/>
        <v>42.372881355932208</v>
      </c>
      <c r="R28" s="56">
        <f t="shared" si="6"/>
        <v>60.606060606060609</v>
      </c>
      <c r="S28" s="57">
        <f t="shared" si="7"/>
        <v>-2.9789419619928097</v>
      </c>
      <c r="T28" s="57">
        <f t="shared" si="8"/>
        <v>-2.9789419619928097</v>
      </c>
      <c r="U28" t="s">
        <v>53</v>
      </c>
      <c r="V28" t="s">
        <v>94</v>
      </c>
      <c r="W28" t="s">
        <v>331</v>
      </c>
      <c r="X28" s="40">
        <v>44187</v>
      </c>
      <c r="Y28" s="42"/>
    </row>
    <row r="29" spans="1:25" ht="15" x14ac:dyDescent="0.25">
      <c r="A29">
        <v>1.75</v>
      </c>
      <c r="B29">
        <v>2.19</v>
      </c>
      <c r="C29" s="45">
        <f t="shared" si="0"/>
        <v>2.8049575994781417E-2</v>
      </c>
      <c r="D29" s="46">
        <f>IF(OR($A29="",$B29=""),"",A29*'MPTO_working_2-way'!$G28)</f>
        <v>1.7990867579908674</v>
      </c>
      <c r="E29" s="48">
        <f>IF(OR($A29="",$B29=""),"",B29*'MPTO_working_2-way'!$G28)</f>
        <v>2.2514285714285713</v>
      </c>
      <c r="F29" s="46">
        <f>IF(OR($A29="",$B29=""),"",'MPTO_working_2-way'!D28)</f>
        <v>1.7940315974253949</v>
      </c>
      <c r="G29" s="48">
        <f>IF(OR($A29="",$B29=""),"",'MPTO_working_2-way'!E28)</f>
        <v>2.2593957258658803</v>
      </c>
      <c r="H29" s="46">
        <f>IF(OR($A29="",$B29=""),"",'OddsRatio_working_2-way'!M28)</f>
        <v>1.7938841860374448</v>
      </c>
      <c r="I29" s="46">
        <f>IF(OR($A29="",$B29=""),"",'OddsRatio_working_2-way'!N28)</f>
        <v>2.2596295751794115</v>
      </c>
      <c r="J29" s="46">
        <f>IF('Log_working_2-way'!$D28="","",A29^('Log_working_2-way'!$D28))</f>
        <v>1.7915983497890287</v>
      </c>
      <c r="K29" s="48">
        <f>IF('Log_working_2-way'!$D28="","",B29^('Log_working_2-way'!$D28))</f>
        <v>2.2632669083588914</v>
      </c>
      <c r="L29" s="55">
        <f t="shared" si="1"/>
        <v>0.55583756345177671</v>
      </c>
      <c r="M29" s="55">
        <f t="shared" si="2"/>
        <v>0.44416243654822335</v>
      </c>
      <c r="N29" s="56">
        <v>100</v>
      </c>
      <c r="O29" s="56">
        <f t="shared" si="3"/>
        <v>42.857142857142854</v>
      </c>
      <c r="P29" s="56">
        <f t="shared" si="4"/>
        <v>54.337899543379002</v>
      </c>
      <c r="Q29" s="56">
        <f t="shared" si="5"/>
        <v>45.662100456621005</v>
      </c>
      <c r="R29" s="56">
        <f t="shared" si="6"/>
        <v>57.142857142857139</v>
      </c>
      <c r="S29" s="57">
        <f t="shared" si="7"/>
        <v>-2.8049575994781506</v>
      </c>
      <c r="T29" s="57">
        <f t="shared" si="8"/>
        <v>-2.8049575994781364</v>
      </c>
      <c r="U29" t="s">
        <v>142</v>
      </c>
      <c r="V29" t="s">
        <v>143</v>
      </c>
      <c r="W29" t="s">
        <v>331</v>
      </c>
      <c r="X29" s="40">
        <v>44188</v>
      </c>
      <c r="Y29" s="42"/>
    </row>
    <row r="30" spans="1:25" ht="15" x14ac:dyDescent="0.25">
      <c r="A30">
        <v>1.55</v>
      </c>
      <c r="B30">
        <v>2.61</v>
      </c>
      <c r="C30" s="45">
        <f t="shared" si="0"/>
        <v>2.830305277468792E-2</v>
      </c>
      <c r="D30" s="46">
        <f>IF(OR($A30="",$B30=""),"",A30*'MPTO_working_2-way'!$G29)</f>
        <v>1.5938697318007664</v>
      </c>
      <c r="E30" s="48">
        <f>IF(OR($A30="",$B30=""),"",B30*'MPTO_working_2-way'!$G29)</f>
        <v>2.6838709677419352</v>
      </c>
      <c r="F30" s="46">
        <f>IF(OR($A30="",$B30=""),"",'MPTO_working_2-way'!D29)</f>
        <v>1.58476153168152</v>
      </c>
      <c r="G30" s="48">
        <f>IF(OR($A30="",$B30=""),"",'MPTO_working_2-way'!E29)</f>
        <v>2.7100988109194435</v>
      </c>
      <c r="H30" s="46">
        <f>IF(OR($A30="",$B30=""),"",'OddsRatio_working_2-way'!M29)</f>
        <v>1.5844783202414772</v>
      </c>
      <c r="I30" s="46">
        <f>IF(OR($A30="",$B30=""),"",'OddsRatio_working_2-way'!N29)</f>
        <v>2.7109274465250492</v>
      </c>
      <c r="J30" s="46">
        <f>IF('Log_working_2-way'!$D29="","",A30^('Log_working_2-way'!$D29))</f>
        <v>1.5803386007882658</v>
      </c>
      <c r="K30" s="48">
        <f>IF('Log_working_2-way'!$D29="","",B30^('Log_working_2-way'!$D29))</f>
        <v>2.7231319761285588</v>
      </c>
      <c r="L30" s="55">
        <f t="shared" si="1"/>
        <v>0.62740384615384615</v>
      </c>
      <c r="M30" s="55">
        <f t="shared" si="2"/>
        <v>0.37259615384615385</v>
      </c>
      <c r="N30" s="56">
        <v>100</v>
      </c>
      <c r="O30" s="56">
        <f t="shared" si="3"/>
        <v>35.483870967741936</v>
      </c>
      <c r="P30" s="56">
        <f t="shared" si="4"/>
        <v>61.685823754789276</v>
      </c>
      <c r="Q30" s="56">
        <f t="shared" si="5"/>
        <v>38.314176245210732</v>
      </c>
      <c r="R30" s="56">
        <f t="shared" si="6"/>
        <v>64.516129032258064</v>
      </c>
      <c r="S30" s="57">
        <f t="shared" si="7"/>
        <v>-2.8303052774687956</v>
      </c>
      <c r="T30" s="57">
        <f t="shared" si="8"/>
        <v>-2.8303052774687885</v>
      </c>
      <c r="U30" t="s">
        <v>100</v>
      </c>
      <c r="V30" t="s">
        <v>98</v>
      </c>
      <c r="W30" t="s">
        <v>331</v>
      </c>
      <c r="X30" s="40">
        <v>44188</v>
      </c>
      <c r="Y30" s="53"/>
    </row>
    <row r="31" spans="1:25" ht="15" x14ac:dyDescent="0.25">
      <c r="A31">
        <v>1.76</v>
      </c>
      <c r="B31">
        <v>2.17</v>
      </c>
      <c r="C31" s="45">
        <f t="shared" si="0"/>
        <v>2.9011311269375728E-2</v>
      </c>
      <c r="D31" s="46">
        <f>IF(OR($A31="",$B31=""),"",A31*'MPTO_working_2-way'!$G30)</f>
        <v>1.8110599078341012</v>
      </c>
      <c r="E31" s="48">
        <f>IF(OR($A31="",$B31=""),"",B31*'MPTO_working_2-way'!$G30)</f>
        <v>2.2329545454545454</v>
      </c>
      <c r="F31" s="46">
        <f>IF(OR($A31="",$B31=""),"",'MPTO_working_2-way'!D30)</f>
        <v>1.8061099025820484</v>
      </c>
      <c r="G31" s="48">
        <f>IF(OR($A31="",$B31=""),"",'MPTO_working_2-way'!E30)</f>
        <v>2.2405256365129644</v>
      </c>
      <c r="H31" s="46">
        <f>IF(OR($A31="",$B31=""),"",'OddsRatio_working_2-way'!M30)</f>
        <v>1.8059606997693183</v>
      </c>
      <c r="I31" s="46">
        <f>IF(OR($A31="",$B31=""),"",'OddsRatio_working_2-way'!N30)</f>
        <v>2.2407552878027661</v>
      </c>
      <c r="J31" s="46">
        <f>IF('Log_working_2-way'!$D30="","",A31^('Log_working_2-way'!$D30))</f>
        <v>1.8037209689479914</v>
      </c>
      <c r="K31" s="48">
        <f>IF('Log_working_2-way'!$D30="","",B31^('Log_working_2-way'!$D30))</f>
        <v>2.2442129030289037</v>
      </c>
      <c r="L31" s="55">
        <f t="shared" si="1"/>
        <v>0.55216284987277364</v>
      </c>
      <c r="M31" s="55">
        <f t="shared" si="2"/>
        <v>0.44783715012722647</v>
      </c>
      <c r="N31" s="56">
        <v>100</v>
      </c>
      <c r="O31" s="56">
        <f t="shared" si="3"/>
        <v>43.181818181818187</v>
      </c>
      <c r="P31" s="56">
        <f t="shared" si="4"/>
        <v>53.917050691244242</v>
      </c>
      <c r="Q31" s="56">
        <f t="shared" si="5"/>
        <v>46.082949308755758</v>
      </c>
      <c r="R31" s="56">
        <f t="shared" si="6"/>
        <v>56.81818181818182</v>
      </c>
      <c r="S31" s="57">
        <f t="shared" si="7"/>
        <v>-2.901131126937571</v>
      </c>
      <c r="T31" s="57">
        <f t="shared" si="8"/>
        <v>-2.9011311269375781</v>
      </c>
      <c r="U31" t="s">
        <v>52</v>
      </c>
      <c r="V31" t="s">
        <v>51</v>
      </c>
      <c r="W31" t="s">
        <v>331</v>
      </c>
      <c r="X31" s="40">
        <v>44188</v>
      </c>
      <c r="Y31" s="42"/>
    </row>
    <row r="32" spans="1:25" ht="15" x14ac:dyDescent="0.25">
      <c r="A32">
        <v>1.51</v>
      </c>
      <c r="B32">
        <v>2.7</v>
      </c>
      <c r="C32" s="45">
        <f t="shared" si="0"/>
        <v>3.2622025999509585E-2</v>
      </c>
      <c r="D32" s="46">
        <f>IF(OR($A32="",$B32=""),"",A32*'MPTO_working_2-way'!$G31)</f>
        <v>1.5592592592592596</v>
      </c>
      <c r="E32" s="48">
        <f>IF(OR($A32="",$B32=""),"",B32*'MPTO_working_2-way'!$G31)</f>
        <v>2.7880794701986762</v>
      </c>
      <c r="F32" s="46">
        <f>IF(OR($A32="",$B32=""),"",'MPTO_working_2-way'!D31)</f>
        <v>1.5481298651984055</v>
      </c>
      <c r="G32" s="48">
        <f>IF(OR($A32="",$B32=""),"",'MPTO_working_2-way'!E31)</f>
        <v>2.8243851749220652</v>
      </c>
      <c r="H32" s="46">
        <f>IF(OR($A32="",$B32=""),"",'OddsRatio_working_2-way'!M31)</f>
        <v>1.5477225575051663</v>
      </c>
      <c r="I32" s="46">
        <f>IF(OR($A32="",$B32=""),"",'OddsRatio_working_2-way'!N31)</f>
        <v>2.8257418583505545</v>
      </c>
      <c r="J32" s="46">
        <f>IF('Log_working_2-way'!$D31="","",A32^('Log_working_2-way'!$D31))</f>
        <v>1.5426435777660368</v>
      </c>
      <c r="K32" s="48">
        <f>IF('Log_working_2-way'!$D31="","",B32^('Log_working_2-way'!$D31))</f>
        <v>2.8428302498606608</v>
      </c>
      <c r="L32" s="55">
        <f t="shared" si="1"/>
        <v>0.64133016627078376</v>
      </c>
      <c r="M32" s="55">
        <f t="shared" si="2"/>
        <v>0.35866983372921607</v>
      </c>
      <c r="N32" s="56">
        <v>100</v>
      </c>
      <c r="O32" s="56">
        <f t="shared" si="3"/>
        <v>33.774834437086092</v>
      </c>
      <c r="P32" s="56">
        <f t="shared" si="4"/>
        <v>62.962962962962962</v>
      </c>
      <c r="Q32" s="56">
        <f t="shared" si="5"/>
        <v>37.037037037037038</v>
      </c>
      <c r="R32" s="56">
        <f t="shared" si="6"/>
        <v>66.225165562913915</v>
      </c>
      <c r="S32" s="57">
        <f t="shared" si="7"/>
        <v>-3.2622025999509461</v>
      </c>
      <c r="T32" s="57">
        <f t="shared" si="8"/>
        <v>-3.2622025999509532</v>
      </c>
      <c r="U32" t="s">
        <v>97</v>
      </c>
      <c r="V32" t="s">
        <v>104</v>
      </c>
      <c r="W32" t="s">
        <v>331</v>
      </c>
      <c r="X32" s="40">
        <v>44188</v>
      </c>
      <c r="Y32" s="53"/>
    </row>
    <row r="33" spans="1:25" ht="15" x14ac:dyDescent="0.25">
      <c r="A33">
        <v>1.41</v>
      </c>
      <c r="B33">
        <v>3.07</v>
      </c>
      <c r="C33" s="45">
        <f t="shared" si="0"/>
        <v>3.495275717882973E-2</v>
      </c>
      <c r="D33" s="46">
        <f>IF(OR($A33="",$B33=""),"",A33*'MPTO_working_2-way'!$G32)</f>
        <v>1.4592833876221498</v>
      </c>
      <c r="E33" s="48">
        <f>IF(OR($A33="",$B33=""),"",B33*'MPTO_working_2-way'!$G32)</f>
        <v>3.1773049645390072</v>
      </c>
      <c r="F33" s="46">
        <f>IF(OR($A33="",$B33=""),"",'MPTO_working_2-way'!D32)</f>
        <v>1.4456225892096781</v>
      </c>
      <c r="G33" s="48">
        <f>IF(OR($A33="",$B33=""),"",'MPTO_working_2-way'!E32)</f>
        <v>3.2440514107992655</v>
      </c>
      <c r="H33" s="46">
        <f>IF(OR($A33="",$B33=""),"",'OddsRatio_working_2-way'!M32)</f>
        <v>1.4450478995009877</v>
      </c>
      <c r="I33" s="46">
        <f>IF(OR($A33="",$B33=""),"",'OddsRatio_working_2-way'!N32)</f>
        <v>3.2469491511391344</v>
      </c>
      <c r="J33" s="46">
        <f>IF('Log_working_2-way'!$D32="","",A33^('Log_working_2-way'!$D32))</f>
        <v>1.4387570241646461</v>
      </c>
      <c r="K33" s="48">
        <f>IF('Log_working_2-way'!$D32="","",B33^('Log_working_2-way'!$D32))</f>
        <v>3.2791657909141962</v>
      </c>
      <c r="L33" s="55">
        <f t="shared" si="1"/>
        <v>0.68526785714285721</v>
      </c>
      <c r="M33" s="55">
        <f t="shared" si="2"/>
        <v>0.31473214285714285</v>
      </c>
      <c r="N33" s="56">
        <v>100</v>
      </c>
      <c r="O33" s="56">
        <f t="shared" si="3"/>
        <v>29.078014184397166</v>
      </c>
      <c r="P33" s="56">
        <f t="shared" si="4"/>
        <v>67.426710097719877</v>
      </c>
      <c r="Q33" s="56">
        <f t="shared" si="5"/>
        <v>32.573289902280131</v>
      </c>
      <c r="R33" s="56">
        <f t="shared" si="6"/>
        <v>70.921985815602838</v>
      </c>
      <c r="S33" s="57">
        <f t="shared" si="7"/>
        <v>-3.495275717882965</v>
      </c>
      <c r="T33" s="57">
        <f t="shared" si="8"/>
        <v>-3.4952757178829614</v>
      </c>
      <c r="U33" t="s">
        <v>102</v>
      </c>
      <c r="V33" t="s">
        <v>95</v>
      </c>
      <c r="W33" t="s">
        <v>331</v>
      </c>
      <c r="X33" s="40">
        <v>44188</v>
      </c>
      <c r="Y33" s="42"/>
    </row>
    <row r="34" spans="1:25" ht="15" x14ac:dyDescent="0.25">
      <c r="A34">
        <v>1.76</v>
      </c>
      <c r="B34">
        <v>2.17</v>
      </c>
      <c r="C34" s="45">
        <f t="shared" si="0"/>
        <v>2.9011311269375728E-2</v>
      </c>
      <c r="D34" s="46">
        <f>IF(OR($A34="",$B34=""),"",A34*'MPTO_working_2-way'!$G33)</f>
        <v>1.8110599078341012</v>
      </c>
      <c r="E34" s="48">
        <f>IF(OR($A34="",$B34=""),"",B34*'MPTO_working_2-way'!$G33)</f>
        <v>2.2329545454545454</v>
      </c>
      <c r="F34" s="46">
        <f>IF(OR($A34="",$B34=""),"",'MPTO_working_2-way'!D33)</f>
        <v>1.8061099025820484</v>
      </c>
      <c r="G34" s="48">
        <f>IF(OR($A34="",$B34=""),"",'MPTO_working_2-way'!E33)</f>
        <v>2.2405256365129644</v>
      </c>
      <c r="H34" s="46">
        <f>IF(OR($A34="",$B34=""),"",'OddsRatio_working_2-way'!M33)</f>
        <v>1.8059606997693183</v>
      </c>
      <c r="I34" s="46">
        <f>IF(OR($A34="",$B34=""),"",'OddsRatio_working_2-way'!N33)</f>
        <v>2.2407552878027661</v>
      </c>
      <c r="J34" s="46">
        <f>IF('Log_working_2-way'!$D33="","",A34^('Log_working_2-way'!$D33))</f>
        <v>1.8037209689479914</v>
      </c>
      <c r="K34" s="48">
        <f>IF('Log_working_2-way'!$D33="","",B34^('Log_working_2-way'!$D33))</f>
        <v>2.2442129030289037</v>
      </c>
      <c r="L34" s="55">
        <f t="shared" si="1"/>
        <v>0.55216284987277364</v>
      </c>
      <c r="M34" s="55">
        <f t="shared" si="2"/>
        <v>0.44783715012722647</v>
      </c>
      <c r="N34" s="56">
        <v>100</v>
      </c>
      <c r="O34" s="56">
        <f t="shared" si="3"/>
        <v>43.181818181818187</v>
      </c>
      <c r="P34" s="56">
        <f t="shared" si="4"/>
        <v>53.917050691244242</v>
      </c>
      <c r="Q34" s="56">
        <f t="shared" si="5"/>
        <v>46.082949308755758</v>
      </c>
      <c r="R34" s="56">
        <f t="shared" si="6"/>
        <v>56.81818181818182</v>
      </c>
      <c r="S34" s="57">
        <f t="shared" si="7"/>
        <v>-2.901131126937571</v>
      </c>
      <c r="T34" s="57">
        <f t="shared" si="8"/>
        <v>-2.9011311269375781</v>
      </c>
      <c r="U34" t="s">
        <v>99</v>
      </c>
      <c r="V34" t="s">
        <v>101</v>
      </c>
      <c r="W34" t="s">
        <v>331</v>
      </c>
      <c r="X34" s="40">
        <v>44188</v>
      </c>
      <c r="Y34" s="42"/>
    </row>
    <row r="35" spans="1:25" ht="15" x14ac:dyDescent="0.25">
      <c r="A35">
        <v>1.93</v>
      </c>
      <c r="B35">
        <v>1.98</v>
      </c>
      <c r="C35" s="45">
        <f t="shared" si="0"/>
        <v>2.3185220076411994E-2</v>
      </c>
      <c r="D35" s="46">
        <f>IF(OR($A35="",$B35=""),"",A35*'MPTO_working_2-way'!$G34)</f>
        <v>1.9747474747474751</v>
      </c>
      <c r="E35" s="48">
        <f>IF(OR($A35="",$B35=""),"",B35*'MPTO_working_2-way'!$G34)</f>
        <v>2.0259067357512959</v>
      </c>
      <c r="F35" s="46">
        <f>IF(OR($A35="",$B35=""),"",'MPTO_working_2-way'!D34)</f>
        <v>1.974169551066798</v>
      </c>
      <c r="G35" s="48">
        <f>IF(OR($A35="",$B35=""),"",'MPTO_working_2-way'!E34)</f>
        <v>2.0265153523890338</v>
      </c>
      <c r="H35" s="46">
        <f>IF(OR($A35="",$B35=""),"",'OddsRatio_working_2-way'!M34)</f>
        <v>1.9741558354989901</v>
      </c>
      <c r="I35" s="46">
        <f>IF(OR($A35="",$B35=""),"",'OddsRatio_working_2-way'!N34)</f>
        <v>2.0265298051494733</v>
      </c>
      <c r="J35" s="46">
        <f>IF('Log_working_2-way'!$D34="","",A35^('Log_working_2-way'!$D34))</f>
        <v>1.9738951466986834</v>
      </c>
      <c r="K35" s="48">
        <f>IF('Log_working_2-way'!$D34="","",B35^('Log_working_2-way'!$D34))</f>
        <v>2.0268045830085555</v>
      </c>
      <c r="L35" s="55">
        <f t="shared" ref="L35:L83" si="9">(1/D35)</f>
        <v>0.50639386189258306</v>
      </c>
      <c r="M35" s="55">
        <f t="shared" ref="M35:M83" si="10">(1/E35)</f>
        <v>0.49360613810741677</v>
      </c>
      <c r="N35" s="56">
        <v>100</v>
      </c>
      <c r="O35" s="56">
        <f t="shared" si="3"/>
        <v>48.186528497409334</v>
      </c>
      <c r="P35" s="56">
        <f t="shared" si="4"/>
        <v>49.494949494949495</v>
      </c>
      <c r="Q35" s="56">
        <f t="shared" si="5"/>
        <v>50.505050505050505</v>
      </c>
      <c r="R35" s="56">
        <f t="shared" si="6"/>
        <v>51.81347150259068</v>
      </c>
      <c r="S35" s="57">
        <f t="shared" si="7"/>
        <v>-2.318522007641171</v>
      </c>
      <c r="T35" s="57">
        <f t="shared" si="8"/>
        <v>-2.3185220076411852</v>
      </c>
      <c r="U35" t="s">
        <v>307</v>
      </c>
      <c r="V35" t="s">
        <v>96</v>
      </c>
      <c r="W35" t="s">
        <v>331</v>
      </c>
      <c r="X35" s="40">
        <v>44188</v>
      </c>
      <c r="Y35" s="42"/>
    </row>
    <row r="36" spans="1:25" ht="15" x14ac:dyDescent="0.25">
      <c r="A36">
        <v>2.2000000000000002</v>
      </c>
      <c r="B36">
        <v>1.74</v>
      </c>
      <c r="C36" s="45">
        <f t="shared" si="0"/>
        <v>2.925809822361547E-2</v>
      </c>
      <c r="D36" s="46">
        <f>IF(OR($A36="",$B36=""),"",A36*'MPTO_working_2-way'!$G35)</f>
        <v>2.264367816091954</v>
      </c>
      <c r="E36" s="48">
        <f>IF(OR($A36="",$B36=""),"",B36*'MPTO_working_2-way'!$G35)</f>
        <v>1.790909090909091</v>
      </c>
      <c r="F36" s="46">
        <f>IF(OR($A36="",$B36=""),"",'MPTO_working_2-way'!D35)</f>
        <v>2.2731591448931119</v>
      </c>
      <c r="G36" s="48">
        <f>IF(OR($A36="",$B36=""),"",'MPTO_working_2-way'!E35)</f>
        <v>1.78544776119403</v>
      </c>
      <c r="H36" s="46">
        <f>IF(OR($A36="",$B36=""),"",'OddsRatio_working_2-way'!M35)</f>
        <v>2.2734290799340271</v>
      </c>
      <c r="I36" s="46">
        <f>IF(OR($A36="",$B36=""),"",'OddsRatio_working_2-way'!N35)</f>
        <v>1.7852812659593167</v>
      </c>
      <c r="J36" s="46">
        <f>IF('Log_working_2-way'!$D35="","",A36^('Log_working_2-way'!$D35))</f>
        <v>2.2774497365044657</v>
      </c>
      <c r="K36" s="48">
        <f>IF('Log_working_2-way'!$D35="","",B36^('Log_working_2-way'!$D35))</f>
        <v>1.7828096647750074</v>
      </c>
      <c r="L36" s="55">
        <f t="shared" si="9"/>
        <v>0.44162436548223349</v>
      </c>
      <c r="M36" s="55">
        <f t="shared" si="10"/>
        <v>0.55837563451776651</v>
      </c>
      <c r="N36" s="56">
        <v>100</v>
      </c>
      <c r="O36" s="56">
        <f t="shared" si="3"/>
        <v>54.545454545454554</v>
      </c>
      <c r="P36" s="56">
        <f t="shared" si="4"/>
        <v>42.528735632183903</v>
      </c>
      <c r="Q36" s="56">
        <f t="shared" si="5"/>
        <v>57.47126436781609</v>
      </c>
      <c r="R36" s="56">
        <f t="shared" si="6"/>
        <v>45.454545454545453</v>
      </c>
      <c r="S36" s="57">
        <f t="shared" si="7"/>
        <v>-2.9258098223615363</v>
      </c>
      <c r="T36" s="57">
        <f t="shared" si="8"/>
        <v>-2.9258098223615505</v>
      </c>
      <c r="U36" t="s">
        <v>141</v>
      </c>
      <c r="V36" t="s">
        <v>306</v>
      </c>
      <c r="W36" t="s">
        <v>331</v>
      </c>
      <c r="X36" s="40">
        <v>44188</v>
      </c>
      <c r="Y36" s="42"/>
    </row>
    <row r="37" spans="1:25" ht="15" x14ac:dyDescent="0.25">
      <c r="A37">
        <v>2.33</v>
      </c>
      <c r="B37">
        <v>1.65</v>
      </c>
      <c r="C37" s="45">
        <f t="shared" si="0"/>
        <v>3.5245155416829377E-2</v>
      </c>
      <c r="D37" s="46">
        <f>IF(OR($A37="",$B37=""),"",A37*'MPTO_working_2-way'!$G36)</f>
        <v>2.4121212121212126</v>
      </c>
      <c r="E37" s="48">
        <f>IF(OR($A37="",$B37=""),"",B37*'MPTO_working_2-way'!$G36)</f>
        <v>1.7081545064377683</v>
      </c>
      <c r="F37" s="46">
        <f>IF(OR($A37="",$B37=""),"",'MPTO_working_2-way'!D36)</f>
        <v>2.4297677358192451</v>
      </c>
      <c r="G37" s="48">
        <f>IF(OR($A37="",$B37=""),"",'MPTO_working_2-way'!E36)</f>
        <v>1.6994142999226434</v>
      </c>
      <c r="H37" s="46">
        <f>IF(OR($A37="",$B37=""),"",'OddsRatio_working_2-way'!M36)</f>
        <v>2.4304383405634256</v>
      </c>
      <c r="I37" s="46">
        <f>IF(OR($A37="",$B37=""),"",'OddsRatio_working_2-way'!N36)</f>
        <v>1.6990864070422753</v>
      </c>
      <c r="J37" s="46">
        <f>IF('Log_working_2-way'!$D36="","",A37^('Log_working_2-way'!$D36))</f>
        <v>2.4386155296037653</v>
      </c>
      <c r="K37" s="48">
        <f>IF('Log_working_2-way'!$D36="","",B37^('Log_working_2-way'!$D36))</f>
        <v>1.6951127521022427</v>
      </c>
      <c r="L37" s="55">
        <f t="shared" si="9"/>
        <v>0.41457286432160795</v>
      </c>
      <c r="M37" s="55">
        <f t="shared" si="10"/>
        <v>0.58542713567839189</v>
      </c>
      <c r="N37" s="56">
        <v>100</v>
      </c>
      <c r="O37" s="56">
        <f t="shared" si="3"/>
        <v>57.081545064377686</v>
      </c>
      <c r="P37" s="56">
        <f t="shared" si="4"/>
        <v>39.393939393939398</v>
      </c>
      <c r="Q37" s="56">
        <f t="shared" si="5"/>
        <v>60.606060606060609</v>
      </c>
      <c r="R37" s="56">
        <f t="shared" si="6"/>
        <v>42.918454935622321</v>
      </c>
      <c r="S37" s="57">
        <f t="shared" si="7"/>
        <v>-3.5245155416829235</v>
      </c>
      <c r="T37" s="57">
        <f t="shared" si="8"/>
        <v>-3.5245155416829235</v>
      </c>
      <c r="U37" t="s">
        <v>265</v>
      </c>
      <c r="V37" t="s">
        <v>241</v>
      </c>
      <c r="W37" t="s">
        <v>332</v>
      </c>
      <c r="X37" s="40">
        <v>44187</v>
      </c>
      <c r="Y37" s="42"/>
    </row>
    <row r="38" spans="1:25" ht="15" x14ac:dyDescent="0.25">
      <c r="A38">
        <v>2.33</v>
      </c>
      <c r="B38">
        <v>1.65</v>
      </c>
      <c r="C38" s="45">
        <f t="shared" si="0"/>
        <v>3.5245155416829377E-2</v>
      </c>
      <c r="D38" s="46">
        <f>IF(OR($A38="",$B38=""),"",A38*'MPTO_working_2-way'!$G37)</f>
        <v>2.4121212121212126</v>
      </c>
      <c r="E38" s="48">
        <f>IF(OR($A38="",$B38=""),"",B38*'MPTO_working_2-way'!$G37)</f>
        <v>1.7081545064377683</v>
      </c>
      <c r="F38" s="46">
        <f>IF(OR($A38="",$B38=""),"",'MPTO_working_2-way'!D37)</f>
        <v>2.4297677358192451</v>
      </c>
      <c r="G38" s="48">
        <f>IF(OR($A38="",$B38=""),"",'MPTO_working_2-way'!E37)</f>
        <v>1.6994142999226434</v>
      </c>
      <c r="H38" s="46">
        <f>IF(OR($A38="",$B38=""),"",'OddsRatio_working_2-way'!M37)</f>
        <v>2.4304383405634256</v>
      </c>
      <c r="I38" s="46">
        <f>IF(OR($A38="",$B38=""),"",'OddsRatio_working_2-way'!N37)</f>
        <v>1.6990864070422753</v>
      </c>
      <c r="J38" s="46">
        <f>IF('Log_working_2-way'!$D37="","",A38^('Log_working_2-way'!$D37))</f>
        <v>2.4386155296037653</v>
      </c>
      <c r="K38" s="48">
        <f>IF('Log_working_2-way'!$D37="","",B38^('Log_working_2-way'!$D37))</f>
        <v>1.6951127521022427</v>
      </c>
      <c r="L38" s="55">
        <f t="shared" si="9"/>
        <v>0.41457286432160795</v>
      </c>
      <c r="M38" s="55">
        <f t="shared" si="10"/>
        <v>0.58542713567839189</v>
      </c>
      <c r="N38" s="56">
        <v>100</v>
      </c>
      <c r="O38" s="56">
        <f t="shared" si="3"/>
        <v>57.081545064377686</v>
      </c>
      <c r="P38" s="56">
        <f t="shared" si="4"/>
        <v>39.393939393939398</v>
      </c>
      <c r="Q38" s="56">
        <f t="shared" si="5"/>
        <v>60.606060606060609</v>
      </c>
      <c r="R38" s="56">
        <f t="shared" si="6"/>
        <v>42.918454935622321</v>
      </c>
      <c r="S38" s="57">
        <f t="shared" si="7"/>
        <v>-3.5245155416829235</v>
      </c>
      <c r="T38" s="57">
        <f t="shared" si="8"/>
        <v>-3.5245155416829235</v>
      </c>
      <c r="U38" t="s">
        <v>262</v>
      </c>
      <c r="V38" t="s">
        <v>270</v>
      </c>
      <c r="W38" t="s">
        <v>332</v>
      </c>
      <c r="X38" s="40">
        <v>44187</v>
      </c>
      <c r="Y38" s="42"/>
    </row>
    <row r="39" spans="1:25" ht="15" x14ac:dyDescent="0.25">
      <c r="A39">
        <v>1.76</v>
      </c>
      <c r="B39">
        <v>2.14</v>
      </c>
      <c r="C39" s="45">
        <f t="shared" si="0"/>
        <v>3.5471537807986397E-2</v>
      </c>
      <c r="D39" s="46">
        <f>IF(OR($A39="",$B39=""),"",A39*'MPTO_working_2-way'!$G38)</f>
        <v>1.8224299065420562</v>
      </c>
      <c r="E39" s="48">
        <f>IF(OR($A39="",$B39=""),"",B39*'MPTO_working_2-way'!$G38)</f>
        <v>2.2159090909090908</v>
      </c>
      <c r="F39" s="46">
        <f>IF(OR($A39="",$B39=""),"",'MPTO_working_2-way'!D38)</f>
        <v>1.8167084699980707</v>
      </c>
      <c r="G39" s="48">
        <f>IF(OR($A39="",$B39=""),"",'MPTO_working_2-way'!E38)</f>
        <v>2.2244271202456889</v>
      </c>
      <c r="H39" s="46">
        <f>IF(OR($A39="",$B39=""),"",'OddsRatio_working_2-way'!M38)</f>
        <v>1.8164965809277254</v>
      </c>
      <c r="I39" s="46">
        <f>IF(OR($A39="",$B39=""),"",'OddsRatio_working_2-way'!N38)</f>
        <v>2.2247448713915889</v>
      </c>
      <c r="J39" s="46">
        <f>IF('Log_working_2-way'!$D38="","",A39^('Log_working_2-way'!$D38))</f>
        <v>1.8138959157983681</v>
      </c>
      <c r="K39" s="48">
        <f>IF('Log_working_2-way'!$D38="","",B39^('Log_working_2-way'!$D38))</f>
        <v>2.2286583340561452</v>
      </c>
      <c r="L39" s="55">
        <f t="shared" si="9"/>
        <v>0.54871794871794866</v>
      </c>
      <c r="M39" s="55">
        <f t="shared" si="10"/>
        <v>0.45128205128205129</v>
      </c>
      <c r="N39" s="56">
        <v>100</v>
      </c>
      <c r="O39" s="56">
        <f t="shared" si="3"/>
        <v>43.181818181818187</v>
      </c>
      <c r="P39" s="56">
        <f t="shared" si="4"/>
        <v>53.271028037383175</v>
      </c>
      <c r="Q39" s="56">
        <f t="shared" si="5"/>
        <v>46.728971962616825</v>
      </c>
      <c r="R39" s="56">
        <f t="shared" si="6"/>
        <v>56.81818181818182</v>
      </c>
      <c r="S39" s="57">
        <f t="shared" si="7"/>
        <v>-3.547153780798638</v>
      </c>
      <c r="T39" s="57">
        <f t="shared" si="8"/>
        <v>-3.5471537807986451</v>
      </c>
      <c r="U39" t="s">
        <v>269</v>
      </c>
      <c r="V39" t="s">
        <v>267</v>
      </c>
      <c r="W39" t="s">
        <v>332</v>
      </c>
      <c r="X39" s="40">
        <v>44187</v>
      </c>
      <c r="Y39" s="42"/>
    </row>
    <row r="40" spans="1:25" ht="15" x14ac:dyDescent="0.25">
      <c r="A40">
        <v>1.98</v>
      </c>
      <c r="B40">
        <v>1.91</v>
      </c>
      <c r="C40" s="45">
        <f t="shared" si="0"/>
        <v>2.861071447458885E-2</v>
      </c>
      <c r="D40" s="46">
        <f>IF(OR($A40="",$B40=""),"",A40*'MPTO_working_2-way'!$G39)</f>
        <v>2.0366492146596857</v>
      </c>
      <c r="E40" s="48">
        <f>IF(OR($A40="",$B40=""),"",B40*'MPTO_working_2-way'!$G39)</f>
        <v>1.9646464646464645</v>
      </c>
      <c r="F40" s="46">
        <f>IF(OR($A40="",$B40=""),"",'MPTO_working_2-way'!D39)</f>
        <v>2.0377175494369308</v>
      </c>
      <c r="G40" s="48">
        <f>IF(OR($A40="",$B40=""),"",'MPTO_working_2-way'!E39)</f>
        <v>1.9636533568721115</v>
      </c>
      <c r="H40" s="46">
        <f>IF(OR($A40="",$B40=""),"",'OddsRatio_working_2-way'!M39)</f>
        <v>2.0377490433255412</v>
      </c>
      <c r="I40" s="46">
        <f>IF(OR($A40="",$B40=""),"",'OddsRatio_working_2-way'!N39)</f>
        <v>1.9636241116594322</v>
      </c>
      <c r="J40" s="46">
        <f>IF('Log_working_2-way'!$D39="","",A40^('Log_working_2-way'!$D39))</f>
        <v>2.0382337672504618</v>
      </c>
      <c r="K40" s="48">
        <f>IF('Log_working_2-way'!$D39="","",B40^('Log_working_2-way'!$D39))</f>
        <v>1.9631742210121639</v>
      </c>
      <c r="L40" s="55">
        <f t="shared" si="9"/>
        <v>0.49100257069408743</v>
      </c>
      <c r="M40" s="55">
        <f t="shared" si="10"/>
        <v>0.50899742930591263</v>
      </c>
      <c r="N40" s="56">
        <v>100</v>
      </c>
      <c r="O40" s="56">
        <f t="shared" si="3"/>
        <v>49.494949494949495</v>
      </c>
      <c r="P40" s="56">
        <f t="shared" si="4"/>
        <v>47.643979057591622</v>
      </c>
      <c r="Q40" s="56">
        <f t="shared" si="5"/>
        <v>52.356020942408378</v>
      </c>
      <c r="R40" s="56">
        <f t="shared" si="6"/>
        <v>50.505050505050505</v>
      </c>
      <c r="S40" s="57">
        <f t="shared" si="7"/>
        <v>-2.8610714474588832</v>
      </c>
      <c r="T40" s="57">
        <f t="shared" si="8"/>
        <v>-2.8610714474588832</v>
      </c>
      <c r="U40" t="s">
        <v>268</v>
      </c>
      <c r="V40" t="s">
        <v>105</v>
      </c>
      <c r="W40" t="s">
        <v>332</v>
      </c>
      <c r="X40" s="40">
        <v>44187</v>
      </c>
      <c r="Y40" s="42"/>
    </row>
    <row r="41" spans="1:25" ht="15" x14ac:dyDescent="0.25">
      <c r="A41">
        <v>2.17</v>
      </c>
      <c r="B41">
        <v>1.75</v>
      </c>
      <c r="C41" s="45">
        <f t="shared" si="0"/>
        <v>3.2258064516129004E-2</v>
      </c>
      <c r="D41" s="46">
        <f>IF(OR($A41="",$B41=""),"",A41*'MPTO_working_2-way'!$G40)</f>
        <v>2.2399999999999998</v>
      </c>
      <c r="E41" s="48">
        <f>IF(OR($A41="",$B41=""),"",B41*'MPTO_working_2-way'!$G40)</f>
        <v>1.8064516129032258</v>
      </c>
      <c r="F41" s="46">
        <f>IF(OR($A41="",$B41=""),"",'MPTO_working_2-way'!D40)</f>
        <v>2.2487046632124348</v>
      </c>
      <c r="G41" s="48">
        <f>IF(OR($A41="",$B41=""),"",'MPTO_working_2-way'!E40)</f>
        <v>1.8008298755186722</v>
      </c>
      <c r="H41" s="46">
        <f>IF(OR($A41="",$B41=""),"",'OddsRatio_working_2-way'!M40)</f>
        <v>2.2489995996796797</v>
      </c>
      <c r="I41" s="46">
        <f>IF(OR($A41="",$B41=""),"",'OddsRatio_working_2-way'!N40)</f>
        <v>1.8006407690254356</v>
      </c>
      <c r="J41" s="46">
        <f>IF('Log_working_2-way'!$D40="","",A41^('Log_working_2-way'!$D40))</f>
        <v>2.2529893897006406</v>
      </c>
      <c r="K41" s="48">
        <f>IF('Log_working_2-way'!$D40="","",B41^('Log_working_2-way'!$D40))</f>
        <v>1.798091355138193</v>
      </c>
      <c r="L41" s="55">
        <f t="shared" si="9"/>
        <v>0.44642857142857145</v>
      </c>
      <c r="M41" s="55">
        <f t="shared" si="10"/>
        <v>0.5535714285714286</v>
      </c>
      <c r="N41" s="56">
        <v>100</v>
      </c>
      <c r="O41" s="56">
        <f t="shared" si="3"/>
        <v>53.917050691244242</v>
      </c>
      <c r="P41" s="56">
        <f t="shared" si="4"/>
        <v>42.857142857142854</v>
      </c>
      <c r="Q41" s="56">
        <f t="shared" si="5"/>
        <v>57.142857142857139</v>
      </c>
      <c r="R41" s="56">
        <f t="shared" si="6"/>
        <v>46.082949308755758</v>
      </c>
      <c r="S41" s="57">
        <f t="shared" si="7"/>
        <v>-3.2258064516128968</v>
      </c>
      <c r="T41" s="57">
        <f t="shared" si="8"/>
        <v>-3.2258064516129039</v>
      </c>
      <c r="U41" t="s">
        <v>263</v>
      </c>
      <c r="V41" t="s">
        <v>259</v>
      </c>
      <c r="W41" t="s">
        <v>332</v>
      </c>
      <c r="X41" s="40">
        <v>44187</v>
      </c>
      <c r="Y41" s="42"/>
    </row>
    <row r="42" spans="1:25" ht="15" x14ac:dyDescent="0.25">
      <c r="A42">
        <v>2.17</v>
      </c>
      <c r="B42">
        <v>1.75</v>
      </c>
      <c r="C42" s="45">
        <f t="shared" si="0"/>
        <v>3.2258064516129004E-2</v>
      </c>
      <c r="D42" s="46">
        <f>IF(OR($A42="",$B42=""),"",A42*'MPTO_working_2-way'!$G41)</f>
        <v>2.2399999999999998</v>
      </c>
      <c r="E42" s="48">
        <f>IF(OR($A42="",$B42=""),"",B42*'MPTO_working_2-way'!$G41)</f>
        <v>1.8064516129032258</v>
      </c>
      <c r="F42" s="46">
        <f>IF(OR($A42="",$B42=""),"",'MPTO_working_2-way'!D41)</f>
        <v>2.2487046632124348</v>
      </c>
      <c r="G42" s="48">
        <f>IF(OR($A42="",$B42=""),"",'MPTO_working_2-way'!E41)</f>
        <v>1.8008298755186722</v>
      </c>
      <c r="H42" s="46">
        <f>IF(OR($A42="",$B42=""),"",'OddsRatio_working_2-way'!M41)</f>
        <v>2.2489995996796797</v>
      </c>
      <c r="I42" s="46">
        <f>IF(OR($A42="",$B42=""),"",'OddsRatio_working_2-way'!N41)</f>
        <v>1.8006407690254356</v>
      </c>
      <c r="J42" s="46">
        <f>IF('Log_working_2-way'!$D41="","",A42^('Log_working_2-way'!$D41))</f>
        <v>2.2529893897006406</v>
      </c>
      <c r="K42" s="48">
        <f>IF('Log_working_2-way'!$D41="","",B42^('Log_working_2-way'!$D41))</f>
        <v>1.798091355138193</v>
      </c>
      <c r="L42" s="55">
        <f t="shared" si="9"/>
        <v>0.44642857142857145</v>
      </c>
      <c r="M42" s="55">
        <f t="shared" si="10"/>
        <v>0.5535714285714286</v>
      </c>
      <c r="N42" s="56">
        <v>100</v>
      </c>
      <c r="O42" s="56">
        <f t="shared" si="3"/>
        <v>53.917050691244242</v>
      </c>
      <c r="P42" s="56">
        <f t="shared" si="4"/>
        <v>42.857142857142854</v>
      </c>
      <c r="Q42" s="56">
        <f t="shared" si="5"/>
        <v>57.142857142857139</v>
      </c>
      <c r="R42" s="56">
        <f t="shared" si="6"/>
        <v>46.082949308755758</v>
      </c>
      <c r="S42" s="57">
        <f t="shared" si="7"/>
        <v>-3.2258064516128968</v>
      </c>
      <c r="T42" s="57">
        <f t="shared" si="8"/>
        <v>-3.2258064516129039</v>
      </c>
      <c r="U42" t="s">
        <v>240</v>
      </c>
      <c r="V42" t="s">
        <v>261</v>
      </c>
      <c r="W42" t="s">
        <v>332</v>
      </c>
      <c r="X42" s="40">
        <v>44187</v>
      </c>
      <c r="Y42" s="42"/>
    </row>
    <row r="43" spans="1:25" ht="15" x14ac:dyDescent="0.25">
      <c r="A43">
        <v>1.75</v>
      </c>
      <c r="B43">
        <v>2.16</v>
      </c>
      <c r="C43" s="45">
        <f t="shared" si="0"/>
        <v>3.4391534391534417E-2</v>
      </c>
      <c r="D43" s="46">
        <f>IF(OR($A43="",$B43=""),"",A43*'MPTO_working_2-way'!$G42)</f>
        <v>1.8101851851851851</v>
      </c>
      <c r="E43" s="48">
        <f>IF(OR($A43="",$B43=""),"",B43*'MPTO_working_2-way'!$G42)</f>
        <v>2.2342857142857144</v>
      </c>
      <c r="F43" s="46">
        <f>IF(OR($A43="",$B43=""),"",'MPTO_working_2-way'!D42)</f>
        <v>1.8042959427207637</v>
      </c>
      <c r="G43" s="48">
        <f>IF(OR($A43="",$B43=""),"",'MPTO_working_2-way'!E42)</f>
        <v>2.2433234421364987</v>
      </c>
      <c r="H43" s="46">
        <f>IF(OR($A43="",$B43=""),"",'OddsRatio_working_2-way'!M42)</f>
        <v>1.8040844011283466</v>
      </c>
      <c r="I43" s="46">
        <f>IF(OR($A43="",$B43=""),"",'OddsRatio_working_2-way'!N42)</f>
        <v>2.2436505404118421</v>
      </c>
      <c r="J43" s="46">
        <f>IF('Log_working_2-way'!$D42="","",A43^('Log_working_2-way'!$D42))</f>
        <v>1.8014096722292445</v>
      </c>
      <c r="K43" s="48">
        <f>IF('Log_working_2-way'!$D42="","",B43^('Log_working_2-way'!$D42))</f>
        <v>2.2478012615174499</v>
      </c>
      <c r="L43" s="55">
        <f t="shared" si="9"/>
        <v>0.55242966751918166</v>
      </c>
      <c r="M43" s="55">
        <f t="shared" si="10"/>
        <v>0.4475703324808184</v>
      </c>
      <c r="N43" s="56">
        <v>100</v>
      </c>
      <c r="O43" s="56">
        <f t="shared" si="3"/>
        <v>42.857142857142854</v>
      </c>
      <c r="P43" s="56">
        <f t="shared" si="4"/>
        <v>53.703703703703695</v>
      </c>
      <c r="Q43" s="56">
        <f t="shared" si="5"/>
        <v>46.296296296296291</v>
      </c>
      <c r="R43" s="56">
        <f t="shared" si="6"/>
        <v>57.142857142857139</v>
      </c>
      <c r="S43" s="57">
        <f t="shared" si="7"/>
        <v>-3.4391534391534364</v>
      </c>
      <c r="T43" s="57">
        <f t="shared" si="8"/>
        <v>-3.4391534391534435</v>
      </c>
      <c r="U43" t="s">
        <v>140</v>
      </c>
      <c r="V43" t="s">
        <v>50</v>
      </c>
      <c r="W43" t="s">
        <v>332</v>
      </c>
      <c r="X43" s="40">
        <v>44187</v>
      </c>
      <c r="Y43" s="42"/>
    </row>
    <row r="44" spans="1:25" ht="15" x14ac:dyDescent="0.25">
      <c r="A44">
        <v>2.2000000000000002</v>
      </c>
      <c r="B44">
        <v>1.72</v>
      </c>
      <c r="C44" s="45">
        <f t="shared" si="0"/>
        <v>3.5940803382663811E-2</v>
      </c>
      <c r="D44" s="46">
        <f>IF(OR($A44="",$B44=""),"",A44*'MPTO_working_2-way'!$G43)</f>
        <v>2.2790697674418605</v>
      </c>
      <c r="E44" s="48">
        <f>IF(OR($A44="",$B44=""),"",B44*'MPTO_working_2-way'!$G43)</f>
        <v>1.7818181818181817</v>
      </c>
      <c r="F44" s="46">
        <f>IF(OR($A44="",$B44=""),"",'MPTO_working_2-way'!D43)</f>
        <v>2.2905569007263922</v>
      </c>
      <c r="G44" s="48">
        <f>IF(OR($A44="",$B44=""),"",'MPTO_working_2-way'!E43)</f>
        <v>1.7748592870544089</v>
      </c>
      <c r="H44" s="46">
        <f>IF(OR($A44="",$B44=""),"",'OddsRatio_working_2-way'!M43)</f>
        <v>2.2909944487358058</v>
      </c>
      <c r="I44" s="46">
        <f>IF(OR($A44="",$B44=""),"",'OddsRatio_working_2-way'!N43)</f>
        <v>1.7745966692414832</v>
      </c>
      <c r="J44" s="46">
        <f>IF('Log_working_2-way'!$D43="","",A44^('Log_working_2-way'!$D43))</f>
        <v>2.2962889076273294</v>
      </c>
      <c r="K44" s="48">
        <f>IF('Log_working_2-way'!$D43="","",B44^('Log_working_2-way'!$D43))</f>
        <v>1.7714329684655428</v>
      </c>
      <c r="L44" s="55">
        <f t="shared" si="9"/>
        <v>0.43877551020408162</v>
      </c>
      <c r="M44" s="55">
        <f t="shared" si="10"/>
        <v>0.56122448979591844</v>
      </c>
      <c r="N44" s="56">
        <v>100</v>
      </c>
      <c r="O44" s="56">
        <f t="shared" si="3"/>
        <v>54.545454545454554</v>
      </c>
      <c r="P44" s="56">
        <f t="shared" si="4"/>
        <v>41.860465116279073</v>
      </c>
      <c r="Q44" s="56">
        <f t="shared" si="5"/>
        <v>58.139534883720934</v>
      </c>
      <c r="R44" s="56">
        <f t="shared" si="6"/>
        <v>45.454545454545453</v>
      </c>
      <c r="S44" s="57">
        <f t="shared" si="7"/>
        <v>-3.5940803382663802</v>
      </c>
      <c r="T44" s="57">
        <f t="shared" si="8"/>
        <v>-3.5940803382663802</v>
      </c>
      <c r="U44" t="s">
        <v>266</v>
      </c>
      <c r="V44" t="s">
        <v>264</v>
      </c>
      <c r="W44" t="s">
        <v>332</v>
      </c>
      <c r="X44" s="40">
        <v>44187</v>
      </c>
      <c r="Y44" s="42"/>
    </row>
    <row r="45" spans="1:25" ht="15" x14ac:dyDescent="0.25">
      <c r="A45">
        <v>1.67</v>
      </c>
      <c r="B45">
        <v>2.2999999999999998</v>
      </c>
      <c r="C45" s="45">
        <f t="shared" si="0"/>
        <v>3.3585003905233002E-2</v>
      </c>
      <c r="D45" s="46">
        <f>IF(OR($A45="",$B45=""),"",A45*'MPTO_working_2-way'!$G44)</f>
        <v>1.7260869565217389</v>
      </c>
      <c r="E45" s="48">
        <f>IF(OR($A45="",$B45=""),"",B45*'MPTO_working_2-way'!$G44)</f>
        <v>2.3772455089820359</v>
      </c>
      <c r="F45" s="46">
        <f>IF(OR($A45="",$B45=""),"",'MPTO_working_2-way'!D44)</f>
        <v>1.7181838514873629</v>
      </c>
      <c r="G45" s="48">
        <f>IF(OR($A45="",$B45=""),"",'MPTO_working_2-way'!E44)</f>
        <v>2.3924011211460603</v>
      </c>
      <c r="H45" s="46">
        <f>IF(OR($A45="",$B45=""),"",'OddsRatio_working_2-way'!M44)</f>
        <v>1.7179029289427752</v>
      </c>
      <c r="I45" s="46">
        <f>IF(OR($A45="",$B45=""),"",'OddsRatio_working_2-way'!N44)</f>
        <v>2.3929459815307572</v>
      </c>
      <c r="J45" s="46">
        <f>IF('Log_working_2-way'!$D44="","",A45^('Log_working_2-way'!$D44))</f>
        <v>1.7143143993241288</v>
      </c>
      <c r="K45" s="48">
        <f>IF('Log_working_2-way'!$D44="","",B45^('Log_working_2-way'!$D44))</f>
        <v>2.399943779582375</v>
      </c>
      <c r="L45" s="55">
        <f t="shared" si="9"/>
        <v>0.57934508816120911</v>
      </c>
      <c r="M45" s="55">
        <f t="shared" si="10"/>
        <v>0.42065491183879095</v>
      </c>
      <c r="N45" s="56">
        <v>100</v>
      </c>
      <c r="O45" s="56">
        <f t="shared" si="3"/>
        <v>40.119760479041922</v>
      </c>
      <c r="P45" s="56">
        <f t="shared" si="4"/>
        <v>56.521739130434774</v>
      </c>
      <c r="Q45" s="56">
        <f t="shared" si="5"/>
        <v>43.478260869565219</v>
      </c>
      <c r="R45" s="56">
        <f t="shared" si="6"/>
        <v>59.880239520958092</v>
      </c>
      <c r="S45" s="57">
        <f t="shared" si="7"/>
        <v>-3.3585003905232966</v>
      </c>
      <c r="T45" s="57">
        <f t="shared" si="8"/>
        <v>-3.3585003905233179</v>
      </c>
      <c r="U45" t="s">
        <v>260</v>
      </c>
      <c r="V45" t="s">
        <v>258</v>
      </c>
      <c r="W45" t="s">
        <v>332</v>
      </c>
      <c r="X45" s="40">
        <v>44187</v>
      </c>
      <c r="Y45" s="42"/>
    </row>
    <row r="46" spans="1:25" ht="15" x14ac:dyDescent="0.25">
      <c r="A46">
        <v>1.58</v>
      </c>
      <c r="B46">
        <v>2.4900000000000002</v>
      </c>
      <c r="C46" s="45">
        <f t="shared" si="0"/>
        <v>3.4517818107874465E-2</v>
      </c>
      <c r="D46" s="46">
        <f>IF(OR($A46="",$B46=""),"",A46*'MPTO_working_2-way'!$G45)</f>
        <v>1.6345381526104417</v>
      </c>
      <c r="E46" s="48">
        <f>IF(OR($A46="",$B46=""),"",B46*'MPTO_working_2-way'!$G45)</f>
        <v>2.5759493670886076</v>
      </c>
      <c r="F46" s="46">
        <f>IF(OR($A46="",$B46=""),"",'MPTO_working_2-way'!D45)</f>
        <v>1.6242929689112753</v>
      </c>
      <c r="G46" s="48">
        <f>IF(OR($A46="",$B46=""),"",'MPTO_working_2-way'!E45)</f>
        <v>2.6018120494676276</v>
      </c>
      <c r="H46" s="46">
        <f>IF(OR($A46="",$B46=""),"",'OddsRatio_working_2-way'!M45)</f>
        <v>1.6239084427754149</v>
      </c>
      <c r="I46" s="46">
        <f>IF(OR($A46="",$B46=""),"",'OddsRatio_working_2-way'!N45)</f>
        <v>2.6027992754058067</v>
      </c>
      <c r="J46" s="46">
        <f>IF('Log_working_2-way'!$D45="","",A46^('Log_working_2-way'!$D45))</f>
        <v>1.6192445352091833</v>
      </c>
      <c r="K46" s="48">
        <f>IF('Log_working_2-way'!$D45="","",B46^('Log_working_2-way'!$D45))</f>
        <v>2.6148709324694677</v>
      </c>
      <c r="L46" s="55">
        <f t="shared" si="9"/>
        <v>0.6117936117936118</v>
      </c>
      <c r="M46" s="55">
        <f t="shared" si="10"/>
        <v>0.3882063882063882</v>
      </c>
      <c r="N46" s="56">
        <v>100</v>
      </c>
      <c r="O46" s="56">
        <f t="shared" si="3"/>
        <v>36.708860759493668</v>
      </c>
      <c r="P46" s="56">
        <f t="shared" si="4"/>
        <v>59.839357429718881</v>
      </c>
      <c r="Q46" s="56">
        <f t="shared" si="5"/>
        <v>40.160642570281119</v>
      </c>
      <c r="R46" s="56">
        <f t="shared" si="6"/>
        <v>63.291139240506325</v>
      </c>
      <c r="S46" s="57">
        <f t="shared" si="7"/>
        <v>-3.4517818107874518</v>
      </c>
      <c r="T46" s="57">
        <f t="shared" si="8"/>
        <v>-3.4517818107874447</v>
      </c>
      <c r="U46" t="s">
        <v>278</v>
      </c>
      <c r="V46" t="s">
        <v>275</v>
      </c>
      <c r="W46" t="s">
        <v>333</v>
      </c>
      <c r="X46" s="40">
        <v>44187</v>
      </c>
      <c r="Y46" s="42"/>
    </row>
    <row r="47" spans="1:25" ht="15" x14ac:dyDescent="0.25">
      <c r="A47">
        <v>1.57</v>
      </c>
      <c r="B47">
        <v>2.52</v>
      </c>
      <c r="C47" s="45">
        <f t="shared" si="0"/>
        <v>3.3768071984632497E-2</v>
      </c>
      <c r="D47" s="46">
        <f>IF(OR($A47="",$B47=""),"",A47*'MPTO_working_2-way'!$G46)</f>
        <v>1.623015873015873</v>
      </c>
      <c r="E47" s="48">
        <f>IF(OR($A47="",$B47=""),"",B47*'MPTO_working_2-way'!$G46)</f>
        <v>2.605095541401274</v>
      </c>
      <c r="F47" s="46">
        <f>IF(OR($A47="",$B47=""),"",'MPTO_working_2-way'!D46)</f>
        <v>1.6127506929724442</v>
      </c>
      <c r="G47" s="48">
        <f>IF(OR($A47="",$B47=""),"",'MPTO_working_2-way'!E46)</f>
        <v>2.6319850984566258</v>
      </c>
      <c r="H47" s="46">
        <f>IF(OR($A47="",$B47=""),"",'OddsRatio_working_2-way'!M46)</f>
        <v>1.6123724356957947</v>
      </c>
      <c r="I47" s="46">
        <f>IF(OR($A47="",$B47=""),"",'OddsRatio_working_2-way'!N46)</f>
        <v>2.6329931618554516</v>
      </c>
      <c r="J47" s="46">
        <f>IF('Log_working_2-way'!$D46="","",A47^('Log_working_2-way'!$D46))</f>
        <v>1.6076994389518999</v>
      </c>
      <c r="K47" s="48">
        <f>IF('Log_working_2-way'!$D46="","",B47^('Log_working_2-way'!$D46))</f>
        <v>2.6455503097461972</v>
      </c>
      <c r="L47" s="55">
        <f t="shared" si="9"/>
        <v>0.61613691931540338</v>
      </c>
      <c r="M47" s="55">
        <f t="shared" si="10"/>
        <v>0.38386308068459657</v>
      </c>
      <c r="N47" s="56">
        <v>100</v>
      </c>
      <c r="O47" s="56">
        <f t="shared" si="3"/>
        <v>36.30573248407643</v>
      </c>
      <c r="P47" s="56">
        <f t="shared" si="4"/>
        <v>60.317460317460316</v>
      </c>
      <c r="Q47" s="56">
        <f t="shared" si="5"/>
        <v>39.682539682539684</v>
      </c>
      <c r="R47" s="56">
        <f t="shared" si="6"/>
        <v>63.694267515923563</v>
      </c>
      <c r="S47" s="57">
        <f t="shared" si="7"/>
        <v>-3.3768071984632542</v>
      </c>
      <c r="T47" s="57">
        <f t="shared" si="8"/>
        <v>-3.3768071984632471</v>
      </c>
      <c r="U47" t="s">
        <v>243</v>
      </c>
      <c r="V47" t="s">
        <v>277</v>
      </c>
      <c r="W47" t="s">
        <v>333</v>
      </c>
      <c r="X47" s="40">
        <v>44187</v>
      </c>
      <c r="Y47" s="42"/>
    </row>
    <row r="48" spans="1:25" ht="15" x14ac:dyDescent="0.25">
      <c r="A48">
        <v>1.32</v>
      </c>
      <c r="B48">
        <v>3.49</v>
      </c>
      <c r="C48" s="45">
        <f t="shared" si="0"/>
        <v>4.4108708865155943E-2</v>
      </c>
      <c r="D48" s="46">
        <f>IF(OR($A48="",$B48=""),"",A48*'MPTO_working_2-way'!$G47)</f>
        <v>1.3782234957020059</v>
      </c>
      <c r="E48" s="48">
        <f>IF(OR($A48="",$B48=""),"",B48*'MPTO_working_2-way'!$G47)</f>
        <v>3.6439393939393945</v>
      </c>
      <c r="F48" s="46">
        <f>IF(OR($A48="",$B48=""),"",'MPTO_working_2-way'!D47)</f>
        <v>1.3595797426513989</v>
      </c>
      <c r="G48" s="48">
        <f>IF(OR($A48="",$B48=""),"",'MPTO_working_2-way'!E47)</f>
        <v>3.7810242941562713</v>
      </c>
      <c r="H48" s="46">
        <f>IF(OR($A48="",$B48=""),"",'OddsRatio_working_2-way'!M47)</f>
        <v>1.3584885719585766</v>
      </c>
      <c r="I48" s="46">
        <f>IF(OR($A48="",$B48=""),"",'OddsRatio_working_2-way'!N47)</f>
        <v>3.789489200552675</v>
      </c>
      <c r="J48" s="46">
        <f>IF('Log_working_2-way'!$D47="","",A48^('Log_working_2-way'!$D47))</f>
        <v>1.3497894256060963</v>
      </c>
      <c r="K48" s="48">
        <f>IF('Log_working_2-way'!$D47="","",B48^('Log_working_2-way'!$D47))</f>
        <v>3.8588628665757683</v>
      </c>
      <c r="L48" s="55">
        <f t="shared" si="9"/>
        <v>0.72557172557172556</v>
      </c>
      <c r="M48" s="55">
        <f t="shared" si="10"/>
        <v>0.27442827442827439</v>
      </c>
      <c r="N48" s="56">
        <v>100</v>
      </c>
      <c r="O48" s="56">
        <f t="shared" si="3"/>
        <v>24.242424242424242</v>
      </c>
      <c r="P48" s="56">
        <f t="shared" si="4"/>
        <v>71.346704871060169</v>
      </c>
      <c r="Q48" s="56">
        <f t="shared" si="5"/>
        <v>28.653295128939828</v>
      </c>
      <c r="R48" s="56">
        <f t="shared" si="6"/>
        <v>75.757575757575751</v>
      </c>
      <c r="S48" s="57">
        <f t="shared" si="7"/>
        <v>-4.4108708865155855</v>
      </c>
      <c r="T48" s="57">
        <f t="shared" si="8"/>
        <v>-4.4108708865155819</v>
      </c>
      <c r="U48" t="s">
        <v>276</v>
      </c>
      <c r="V48" t="s">
        <v>273</v>
      </c>
      <c r="W48" t="s">
        <v>333</v>
      </c>
      <c r="X48" s="40">
        <v>44187</v>
      </c>
      <c r="Y48" s="42"/>
    </row>
    <row r="49" spans="1:25" ht="15" x14ac:dyDescent="0.25">
      <c r="A49">
        <v>1.65</v>
      </c>
      <c r="B49">
        <v>2.33</v>
      </c>
      <c r="C49" s="45">
        <f t="shared" si="0"/>
        <v>3.5245155416829377E-2</v>
      </c>
      <c r="D49" s="46">
        <f>IF(OR($A49="",$B49=""),"",A49*'MPTO_working_2-way'!$G48)</f>
        <v>1.7081545064377683</v>
      </c>
      <c r="E49" s="48">
        <f>IF(OR($A49="",$B49=""),"",B49*'MPTO_working_2-way'!$G48)</f>
        <v>2.4121212121212126</v>
      </c>
      <c r="F49" s="46">
        <f>IF(OR($A49="",$B49=""),"",'MPTO_working_2-way'!D48)</f>
        <v>1.6994142999226434</v>
      </c>
      <c r="G49" s="48">
        <f>IF(OR($A49="",$B49=""),"",'MPTO_working_2-way'!E48)</f>
        <v>2.4297677358192451</v>
      </c>
      <c r="H49" s="46">
        <f>IF(OR($A49="",$B49=""),"",'OddsRatio_working_2-way'!M48)</f>
        <v>1.6990864070422753</v>
      </c>
      <c r="I49" s="46">
        <f>IF(OR($A49="",$B49=""),"",'OddsRatio_working_2-way'!N48)</f>
        <v>2.4304383405634256</v>
      </c>
      <c r="J49" s="46">
        <f>IF('Log_working_2-way'!$D48="","",A49^('Log_working_2-way'!$D48))</f>
        <v>1.6951127521022427</v>
      </c>
      <c r="K49" s="48">
        <f>IF('Log_working_2-way'!$D48="","",B49^('Log_working_2-way'!$D48))</f>
        <v>2.4386155296037653</v>
      </c>
      <c r="L49" s="55">
        <f t="shared" si="9"/>
        <v>0.58542713567839189</v>
      </c>
      <c r="M49" s="55">
        <f t="shared" si="10"/>
        <v>0.41457286432160795</v>
      </c>
      <c r="N49" s="56">
        <v>100</v>
      </c>
      <c r="O49" s="56">
        <f t="shared" si="3"/>
        <v>39.393939393939398</v>
      </c>
      <c r="P49" s="56">
        <f t="shared" si="4"/>
        <v>57.081545064377686</v>
      </c>
      <c r="Q49" s="56">
        <f t="shared" si="5"/>
        <v>42.918454935622321</v>
      </c>
      <c r="R49" s="56">
        <f t="shared" si="6"/>
        <v>60.606060606060609</v>
      </c>
      <c r="S49" s="57">
        <f t="shared" si="7"/>
        <v>-3.5245155416829235</v>
      </c>
      <c r="T49" s="57">
        <f t="shared" si="8"/>
        <v>-3.5245155416829235</v>
      </c>
      <c r="U49" t="s">
        <v>274</v>
      </c>
      <c r="V49" t="s">
        <v>271</v>
      </c>
      <c r="W49" t="s">
        <v>333</v>
      </c>
      <c r="X49" s="40">
        <v>44187</v>
      </c>
      <c r="Y49" s="42"/>
    </row>
    <row r="50" spans="1:25" ht="15" x14ac:dyDescent="0.25">
      <c r="A50">
        <v>1.68</v>
      </c>
      <c r="B50">
        <v>2.27</v>
      </c>
      <c r="C50" s="45">
        <f t="shared" si="0"/>
        <v>3.5766729599328695E-2</v>
      </c>
      <c r="D50" s="46">
        <f>IF(OR($A50="",$B50=""),"",A50*'MPTO_working_2-way'!$G49)</f>
        <v>1.7400881057268722</v>
      </c>
      <c r="E50" s="48">
        <f>IF(OR($A50="",$B50=""),"",B50*'MPTO_working_2-way'!$G49)</f>
        <v>2.3511904761904763</v>
      </c>
      <c r="F50" s="46">
        <f>IF(OR($A50="",$B50=""),"",'MPTO_working_2-way'!D49)</f>
        <v>1.7320374239258789</v>
      </c>
      <c r="G50" s="48">
        <f>IF(OR($A50="",$B50=""),"",'MPTO_working_2-way'!E49)</f>
        <v>2.3660503784588656</v>
      </c>
      <c r="H50" s="46">
        <f>IF(OR($A50="",$B50=""),"",'OddsRatio_working_2-way'!M49)</f>
        <v>1.7317329231804059</v>
      </c>
      <c r="I50" s="46">
        <f>IF(OR($A50="",$B50=""),"",'OddsRatio_working_2-way'!N49)</f>
        <v>2.3666188418222287</v>
      </c>
      <c r="J50" s="46">
        <f>IF('Log_working_2-way'!$D49="","",A50^('Log_working_2-way'!$D49))</f>
        <v>1.72807279838637</v>
      </c>
      <c r="K50" s="48">
        <f>IF('Log_working_2-way'!$D49="","",B50^('Log_working_2-way'!$D49))</f>
        <v>2.37348902776783</v>
      </c>
      <c r="L50" s="55">
        <f t="shared" si="9"/>
        <v>0.57468354430379742</v>
      </c>
      <c r="M50" s="55">
        <f t="shared" si="10"/>
        <v>0.42531645569620252</v>
      </c>
      <c r="N50" s="56">
        <v>100</v>
      </c>
      <c r="O50" s="56">
        <f t="shared" si="3"/>
        <v>40.476190476190474</v>
      </c>
      <c r="P50" s="56">
        <f t="shared" si="4"/>
        <v>55.947136563876647</v>
      </c>
      <c r="Q50" s="56">
        <f t="shared" si="5"/>
        <v>44.052863436123346</v>
      </c>
      <c r="R50" s="56">
        <f t="shared" si="6"/>
        <v>59.523809523809526</v>
      </c>
      <c r="S50" s="57">
        <f t="shared" si="7"/>
        <v>-3.5766729599328713</v>
      </c>
      <c r="T50" s="57">
        <f t="shared" si="8"/>
        <v>-3.5766729599328784</v>
      </c>
      <c r="U50" t="s">
        <v>314</v>
      </c>
      <c r="V50" t="s">
        <v>308</v>
      </c>
      <c r="W50" t="s">
        <v>333</v>
      </c>
      <c r="X50" s="40">
        <v>44188</v>
      </c>
      <c r="Y50" s="42"/>
    </row>
    <row r="51" spans="1:25" ht="15" x14ac:dyDescent="0.25">
      <c r="A51">
        <v>1.26</v>
      </c>
      <c r="B51">
        <v>4.04</v>
      </c>
      <c r="C51" s="45">
        <f t="shared" si="0"/>
        <v>4.117554612604124E-2</v>
      </c>
      <c r="D51" s="46">
        <f>IF(OR($A51="",$B51=""),"",A51*'MPTO_working_2-way'!$G50)</f>
        <v>1.3118811881188119</v>
      </c>
      <c r="E51" s="48">
        <f>IF(OR($A51="",$B51=""),"",B51*'MPTO_working_2-way'!$G50)</f>
        <v>4.2063492063492065</v>
      </c>
      <c r="F51" s="46">
        <f>IF(OR($A51="",$B51=""),"",'MPTO_working_2-way'!D50)</f>
        <v>1.293555600731856</v>
      </c>
      <c r="G51" s="48">
        <f>IF(OR($A51="",$B51=""),"",'MPTO_working_2-way'!E50)</f>
        <v>4.4065096952908593</v>
      </c>
      <c r="H51" s="46">
        <f>IF(OR($A51="",$B51=""),"",'OddsRatio_working_2-way'!M50)</f>
        <v>1.2924488259328011</v>
      </c>
      <c r="I51" s="46">
        <f>IF(OR($A51="",$B51=""),"",'OddsRatio_working_2-way'!N50)</f>
        <v>4.4194016570604431</v>
      </c>
      <c r="J51" s="46">
        <f>IF('Log_working_2-way'!$D50="","",A51^('Log_working_2-way'!$D50))</f>
        <v>1.2838018493929755</v>
      </c>
      <c r="K51" s="48">
        <f>IF('Log_working_2-way'!$D50="","",B51^('Log_working_2-way'!$D50))</f>
        <v>4.5235852130902687</v>
      </c>
      <c r="L51" s="55">
        <f t="shared" si="9"/>
        <v>0.76226415094339617</v>
      </c>
      <c r="M51" s="55">
        <f t="shared" si="10"/>
        <v>0.23773584905660378</v>
      </c>
      <c r="N51" s="56">
        <v>100</v>
      </c>
      <c r="O51" s="56">
        <f t="shared" si="3"/>
        <v>20.634920634920633</v>
      </c>
      <c r="P51" s="56">
        <f t="shared" si="4"/>
        <v>75.247524752475243</v>
      </c>
      <c r="Q51" s="56">
        <f t="shared" si="5"/>
        <v>24.752475247524753</v>
      </c>
      <c r="R51" s="56">
        <f t="shared" si="6"/>
        <v>79.365079365079367</v>
      </c>
      <c r="S51" s="57">
        <f t="shared" si="7"/>
        <v>-4.1175546126041205</v>
      </c>
      <c r="T51" s="57">
        <f t="shared" si="8"/>
        <v>-4.117554612604124</v>
      </c>
      <c r="U51" t="s">
        <v>315</v>
      </c>
      <c r="V51" t="s">
        <v>311</v>
      </c>
      <c r="W51" t="s">
        <v>333</v>
      </c>
      <c r="X51" s="40">
        <v>44188</v>
      </c>
      <c r="Y51" s="42"/>
    </row>
    <row r="52" spans="1:25" ht="15" x14ac:dyDescent="0.25">
      <c r="A52">
        <v>1.69</v>
      </c>
      <c r="B52">
        <v>2.2599999999999998</v>
      </c>
      <c r="C52" s="45">
        <f t="shared" si="0"/>
        <v>3.4193852437555794E-2</v>
      </c>
      <c r="D52" s="46">
        <f>IF(OR($A52="",$B52=""),"",A52*'MPTO_working_2-way'!$G51)</f>
        <v>1.7477876106194692</v>
      </c>
      <c r="E52" s="48">
        <f>IF(OR($A52="",$B52=""),"",B52*'MPTO_working_2-way'!$G51)</f>
        <v>2.3372781065088759</v>
      </c>
      <c r="F52" s="46">
        <f>IF(OR($A52="",$B52=""),"",'MPTO_working_2-way'!D51)</f>
        <v>1.740283410033262</v>
      </c>
      <c r="G52" s="48">
        <f>IF(OR($A52="",$B52=""),"",'MPTO_working_2-way'!E51)</f>
        <v>2.3508340001231001</v>
      </c>
      <c r="H52" s="46">
        <f>IF(OR($A52="",$B52=""),"",'OddsRatio_working_2-way'!M51)</f>
        <v>1.7400128699009547</v>
      </c>
      <c r="I52" s="46">
        <f>IF(OR($A52="",$B52=""),"",'OddsRatio_working_2-way'!N51)</f>
        <v>2.351327849384353</v>
      </c>
      <c r="J52" s="46">
        <f>IF('Log_working_2-way'!$D51="","",A52^('Log_working_2-way'!$D51))</f>
        <v>1.7366048392090647</v>
      </c>
      <c r="K52" s="48">
        <f>IF('Log_working_2-way'!$D51="","",B52^('Log_working_2-way'!$D51))</f>
        <v>2.3575800032398484</v>
      </c>
      <c r="L52" s="55">
        <f t="shared" si="9"/>
        <v>0.57215189873417716</v>
      </c>
      <c r="M52" s="55">
        <f t="shared" si="10"/>
        <v>0.42784810126582273</v>
      </c>
      <c r="N52" s="56">
        <v>100</v>
      </c>
      <c r="O52" s="56">
        <f t="shared" si="3"/>
        <v>40.828402366863905</v>
      </c>
      <c r="P52" s="56">
        <f t="shared" si="4"/>
        <v>55.752212389380524</v>
      </c>
      <c r="Q52" s="56">
        <f t="shared" si="5"/>
        <v>44.247787610619469</v>
      </c>
      <c r="R52" s="56">
        <f t="shared" si="6"/>
        <v>59.171597633136095</v>
      </c>
      <c r="S52" s="57">
        <f t="shared" si="7"/>
        <v>-3.4193852437555634</v>
      </c>
      <c r="T52" s="57">
        <f t="shared" si="8"/>
        <v>-3.4193852437555705</v>
      </c>
      <c r="U52" t="s">
        <v>310</v>
      </c>
      <c r="V52" t="s">
        <v>242</v>
      </c>
      <c r="W52" t="s">
        <v>333</v>
      </c>
      <c r="X52" s="40">
        <v>44188</v>
      </c>
      <c r="Y52" s="42"/>
    </row>
    <row r="53" spans="1:25" ht="15" x14ac:dyDescent="0.25">
      <c r="A53">
        <v>2.08</v>
      </c>
      <c r="B53">
        <v>1.82</v>
      </c>
      <c r="C53" s="45">
        <f t="shared" si="0"/>
        <v>3.0219780219780112E-2</v>
      </c>
      <c r="D53" s="46">
        <f>IF(OR($A53="",$B53=""),"",A53*'MPTO_working_2-way'!$G52)</f>
        <v>2.1428571428571428</v>
      </c>
      <c r="E53" s="48">
        <f>IF(OR($A53="",$B53=""),"",B53*'MPTO_working_2-way'!$G52)</f>
        <v>1.8749999999999998</v>
      </c>
      <c r="F53" s="46">
        <f>IF(OR($A53="",$B53=""),"",'MPTO_working_2-way'!D52)</f>
        <v>2.1474926253687316</v>
      </c>
      <c r="G53" s="48">
        <f>IF(OR($A53="",$B53=""),"",'MPTO_working_2-way'!E52)</f>
        <v>1.8714652956298199</v>
      </c>
      <c r="H53" s="46">
        <f>IF(OR($A53="",$B53=""),"",'OddsRatio_working_2-way'!M52)</f>
        <v>2.1476380835140083</v>
      </c>
      <c r="I53" s="46">
        <f>IF(OR($A53="",$B53=""),"",'OddsRatio_working_2-way'!N52)</f>
        <v>1.8713548411865626</v>
      </c>
      <c r="J53" s="46">
        <f>IF('Log_working_2-way'!$D52="","",A53^('Log_working_2-way'!$D52))</f>
        <v>2.1497509176455911</v>
      </c>
      <c r="K53" s="48">
        <f>IF('Log_working_2-way'!$D52="","",B53^('Log_working_2-way'!$D52))</f>
        <v>1.8697536002386808</v>
      </c>
      <c r="L53" s="55">
        <f t="shared" si="9"/>
        <v>0.46666666666666667</v>
      </c>
      <c r="M53" s="55">
        <f t="shared" si="10"/>
        <v>0.53333333333333344</v>
      </c>
      <c r="N53" s="56">
        <v>100</v>
      </c>
      <c r="O53" s="56">
        <f t="shared" si="3"/>
        <v>51.92307692307692</v>
      </c>
      <c r="P53" s="56">
        <f t="shared" si="4"/>
        <v>45.054945054945051</v>
      </c>
      <c r="Q53" s="56">
        <f t="shared" si="5"/>
        <v>54.945054945054942</v>
      </c>
      <c r="R53" s="56">
        <f t="shared" si="6"/>
        <v>48.076923076923073</v>
      </c>
      <c r="S53" s="57">
        <f t="shared" si="7"/>
        <v>-3.0219780219780219</v>
      </c>
      <c r="T53" s="57">
        <f t="shared" si="8"/>
        <v>-3.0219780219780219</v>
      </c>
      <c r="U53" t="s">
        <v>272</v>
      </c>
      <c r="V53" t="s">
        <v>313</v>
      </c>
      <c r="W53" t="s">
        <v>333</v>
      </c>
      <c r="X53" s="40">
        <v>44188</v>
      </c>
      <c r="Y53" s="42"/>
    </row>
    <row r="54" spans="1:25" ht="15" x14ac:dyDescent="0.25">
      <c r="A54">
        <v>1.48</v>
      </c>
      <c r="B54">
        <v>2.75</v>
      </c>
      <c r="C54" s="45">
        <f t="shared" si="0"/>
        <v>3.9312039312039193E-2</v>
      </c>
      <c r="D54" s="46">
        <f>IF(OR($A54="",$B54=""),"",A54*'MPTO_working_2-way'!$G53)</f>
        <v>1.5381818181818181</v>
      </c>
      <c r="E54" s="48">
        <f>IF(OR($A54="",$B54=""),"",B54*'MPTO_working_2-way'!$G53)</f>
        <v>2.8581081081081079</v>
      </c>
      <c r="F54" s="46">
        <f>IF(OR($A54="",$B54=""),"",'MPTO_working_2-way'!D53)</f>
        <v>1.5243445692883895</v>
      </c>
      <c r="G54" s="48">
        <f>IF(OR($A54="",$B54=""),"",'MPTO_working_2-way'!E53)</f>
        <v>2.907142857142857</v>
      </c>
      <c r="H54" s="46">
        <f>IF(OR($A54="",$B54=""),"",'OddsRatio_working_2-way'!M53)</f>
        <v>1.5237229365663816</v>
      </c>
      <c r="I54" s="46">
        <f>IF(OR($A54="",$B54=""),"",'OddsRatio_working_2-way'!N53)</f>
        <v>2.9094065395649333</v>
      </c>
      <c r="J54" s="46">
        <f>IF('Log_working_2-way'!$D53="","",A54^('Log_working_2-way'!$D53))</f>
        <v>1.5173801218505167</v>
      </c>
      <c r="K54" s="48">
        <f>IF('Log_working_2-way'!$D53="","",B54^('Log_working_2-way'!$D53))</f>
        <v>2.9328148836151597</v>
      </c>
      <c r="L54" s="55">
        <f t="shared" si="9"/>
        <v>0.65011820330969272</v>
      </c>
      <c r="M54" s="55">
        <f t="shared" si="10"/>
        <v>0.34988179669030733</v>
      </c>
      <c r="N54" s="56">
        <v>100</v>
      </c>
      <c r="O54" s="56">
        <f t="shared" si="3"/>
        <v>32.432432432432435</v>
      </c>
      <c r="P54" s="56">
        <f t="shared" si="4"/>
        <v>63.63636363636364</v>
      </c>
      <c r="Q54" s="56">
        <f t="shared" si="5"/>
        <v>36.363636363636367</v>
      </c>
      <c r="R54" s="56">
        <f t="shared" si="6"/>
        <v>67.567567567567565</v>
      </c>
      <c r="S54" s="57">
        <f t="shared" si="7"/>
        <v>-3.9312039312039317</v>
      </c>
      <c r="T54" s="57">
        <f t="shared" si="8"/>
        <v>-3.9312039312039246</v>
      </c>
      <c r="U54" t="s">
        <v>309</v>
      </c>
      <c r="V54" t="s">
        <v>312</v>
      </c>
      <c r="W54" t="s">
        <v>333</v>
      </c>
      <c r="X54" s="40">
        <v>44188</v>
      </c>
      <c r="Y54" s="42"/>
    </row>
    <row r="55" spans="1:25" ht="15" x14ac:dyDescent="0.25">
      <c r="A55">
        <v>1.97</v>
      </c>
      <c r="B55">
        <v>1.92</v>
      </c>
      <c r="C55" s="45">
        <f t="shared" si="0"/>
        <v>2.844754653130277E-2</v>
      </c>
      <c r="D55" s="46">
        <f>IF(OR($A55="",$B55=""),"",A55*'MPTO_working_2-way'!$G54)</f>
        <v>2.0260416666666665</v>
      </c>
      <c r="E55" s="48">
        <f>IF(OR($A55="",$B55=""),"",B55*'MPTO_working_2-way'!$G54)</f>
        <v>1.9746192893401013</v>
      </c>
      <c r="F55" s="46">
        <f>IF(OR($A55="",$B55=""),"",'MPTO_working_2-way'!D54)</f>
        <v>2.0267924123888115</v>
      </c>
      <c r="G55" s="48">
        <f>IF(OR($A55="",$B55=""),"",'MPTO_working_2-way'!E54)</f>
        <v>1.9739066903246005</v>
      </c>
      <c r="H55" s="46">
        <f>IF(OR($A55="",$B55=""),"",'OddsRatio_working_2-way'!M54)</f>
        <v>2.0268144068364817</v>
      </c>
      <c r="I55" s="46">
        <f>IF(OR($A55="",$B55=""),"",'OddsRatio_working_2-way'!N54)</f>
        <v>1.9738858291644976</v>
      </c>
      <c r="J55" s="46">
        <f>IF('Log_working_2-way'!$D54="","",A55^('Log_working_2-way'!$D54))</f>
        <v>2.0271548987306875</v>
      </c>
      <c r="K55" s="48">
        <f>IF('Log_working_2-way'!$D54="","",B55^('Log_working_2-way'!$D54))</f>
        <v>1.9735629954505829</v>
      </c>
      <c r="L55" s="55">
        <f t="shared" si="9"/>
        <v>0.49357326478149105</v>
      </c>
      <c r="M55" s="55">
        <f t="shared" si="10"/>
        <v>0.50642673521850901</v>
      </c>
      <c r="N55" s="56">
        <v>100</v>
      </c>
      <c r="O55" s="56">
        <f t="shared" si="3"/>
        <v>49.238578680203041</v>
      </c>
      <c r="P55" s="56">
        <f t="shared" si="4"/>
        <v>47.916666666666671</v>
      </c>
      <c r="Q55" s="56">
        <f t="shared" si="5"/>
        <v>52.083333333333336</v>
      </c>
      <c r="R55" s="56">
        <f t="shared" si="6"/>
        <v>50.761421319796952</v>
      </c>
      <c r="S55" s="57">
        <f t="shared" si="7"/>
        <v>-2.8447546531302947</v>
      </c>
      <c r="T55" s="57">
        <f t="shared" si="8"/>
        <v>-2.8447546531302805</v>
      </c>
      <c r="U55" t="s">
        <v>175</v>
      </c>
      <c r="V55" t="s">
        <v>144</v>
      </c>
      <c r="W55" t="s">
        <v>334</v>
      </c>
      <c r="X55" s="40">
        <v>44187</v>
      </c>
      <c r="Y55" s="42"/>
    </row>
    <row r="56" spans="1:25" ht="15" x14ac:dyDescent="0.25">
      <c r="A56">
        <v>1.45</v>
      </c>
      <c r="B56">
        <v>2.84</v>
      </c>
      <c r="C56" s="45">
        <f t="shared" si="0"/>
        <v>4.1767848470131153E-2</v>
      </c>
      <c r="D56" s="46">
        <f>IF(OR($A56="",$B56=""),"",A56*'MPTO_working_2-way'!$G55)</f>
        <v>1.51056338028169</v>
      </c>
      <c r="E56" s="48">
        <f>IF(OR($A56="",$B56=""),"",B56*'MPTO_working_2-way'!$G55)</f>
        <v>2.9586206896551723</v>
      </c>
      <c r="F56" s="46">
        <f>IF(OR($A56="",$B56=""),"",'MPTO_working_2-way'!D55)</f>
        <v>1.495279593318809</v>
      </c>
      <c r="G56" s="48">
        <f>IF(OR($A56="",$B56=""),"",'MPTO_working_2-way'!E55)</f>
        <v>3.0190615835777126</v>
      </c>
      <c r="H56" s="46">
        <f>IF(OR($A56="",$B56=""),"",'OddsRatio_working_2-way'!M55)</f>
        <v>1.4945353550468399</v>
      </c>
      <c r="I56" s="46">
        <f>IF(OR($A56="",$B56=""),"",'OddsRatio_working_2-way'!N55)</f>
        <v>3.0221001184137459</v>
      </c>
      <c r="J56" s="46">
        <f>IF('Log_working_2-way'!$D55="","",A56^('Log_working_2-way'!$D55))</f>
        <v>1.4875089097641707</v>
      </c>
      <c r="K56" s="48">
        <f>IF('Log_working_2-way'!$D55="","",B56^('Log_working_2-way'!$D55))</f>
        <v>3.0512445618322679</v>
      </c>
      <c r="L56" s="55">
        <f t="shared" si="9"/>
        <v>0.66200466200466201</v>
      </c>
      <c r="M56" s="55">
        <f t="shared" si="10"/>
        <v>0.33799533799533799</v>
      </c>
      <c r="N56" s="56">
        <v>100</v>
      </c>
      <c r="O56" s="56">
        <f t="shared" si="3"/>
        <v>31.03448275862069</v>
      </c>
      <c r="P56" s="56">
        <f t="shared" si="4"/>
        <v>64.788732394366207</v>
      </c>
      <c r="Q56" s="56">
        <f t="shared" si="5"/>
        <v>35.211267605633807</v>
      </c>
      <c r="R56" s="56">
        <f t="shared" si="6"/>
        <v>68.965517241379317</v>
      </c>
      <c r="S56" s="57">
        <f t="shared" si="7"/>
        <v>-4.176784847013117</v>
      </c>
      <c r="T56" s="57">
        <f t="shared" si="8"/>
        <v>-4.1767848470131099</v>
      </c>
      <c r="U56" t="s">
        <v>324</v>
      </c>
      <c r="V56" t="s">
        <v>281</v>
      </c>
      <c r="W56" t="s">
        <v>335</v>
      </c>
      <c r="X56" s="40">
        <v>44188</v>
      </c>
      <c r="Y56" s="42"/>
    </row>
    <row r="57" spans="1:25" ht="15" x14ac:dyDescent="0.25">
      <c r="A57">
        <v>2.04</v>
      </c>
      <c r="B57">
        <v>1.85</v>
      </c>
      <c r="C57" s="45">
        <f t="shared" si="0"/>
        <v>3.0736618971912932E-2</v>
      </c>
      <c r="D57" s="46">
        <f>IF(OR($A57="",$B57=""),"",A57*'MPTO_working_2-way'!$G56)</f>
        <v>2.1027027027027025</v>
      </c>
      <c r="E57" s="48">
        <f>IF(OR($A57="",$B57=""),"",B57*'MPTO_working_2-way'!$G56)</f>
        <v>1.9068627450980391</v>
      </c>
      <c r="F57" s="46">
        <f>IF(OR($A57="",$B57=""),"",'MPTO_working_2-way'!D56)</f>
        <v>2.1060267857142851</v>
      </c>
      <c r="G57" s="48">
        <f>IF(OR($A57="",$B57=""),"",'MPTO_working_2-way'!E56)</f>
        <v>1.9041372351160444</v>
      </c>
      <c r="H57" s="46">
        <f>IF(OR($A57="",$B57=""),"",'OddsRatio_working_2-way'!M56)</f>
        <v>2.1061326375099441</v>
      </c>
      <c r="I57" s="46">
        <f>IF(OR($A57="",$B57=""),"",'OddsRatio_working_2-way'!N56)</f>
        <v>1.904050713349474</v>
      </c>
      <c r="J57" s="46">
        <f>IF('Log_working_2-way'!$D56="","",A57^('Log_working_2-way'!$D56))</f>
        <v>2.1076465292124213</v>
      </c>
      <c r="K57" s="48">
        <f>IF('Log_working_2-way'!$D56="","",B57^('Log_working_2-way'!$D56))</f>
        <v>1.9028150891340896</v>
      </c>
      <c r="L57" s="55">
        <f t="shared" si="9"/>
        <v>0.47557840616966585</v>
      </c>
      <c r="M57" s="55">
        <f t="shared" si="10"/>
        <v>0.52442159383033427</v>
      </c>
      <c r="N57" s="56">
        <v>100</v>
      </c>
      <c r="O57" s="56">
        <f t="shared" si="3"/>
        <v>50.980392156862742</v>
      </c>
      <c r="P57" s="56">
        <f t="shared" si="4"/>
        <v>45.945945945945937</v>
      </c>
      <c r="Q57" s="56">
        <f t="shared" si="5"/>
        <v>54.054054054054049</v>
      </c>
      <c r="R57" s="56">
        <f t="shared" si="6"/>
        <v>49.019607843137251</v>
      </c>
      <c r="S57" s="57">
        <f t="shared" si="7"/>
        <v>-3.0736618971913074</v>
      </c>
      <c r="T57" s="57">
        <f t="shared" si="8"/>
        <v>-3.0736618971913146</v>
      </c>
      <c r="U57" t="s">
        <v>282</v>
      </c>
      <c r="V57" t="s">
        <v>325</v>
      </c>
      <c r="W57" t="s">
        <v>335</v>
      </c>
      <c r="X57" s="40">
        <v>44188</v>
      </c>
      <c r="Y57" s="42"/>
    </row>
    <row r="58" spans="1:25" ht="15" x14ac:dyDescent="0.25">
      <c r="A58">
        <v>2.0699999999999998</v>
      </c>
      <c r="B58">
        <v>1.83</v>
      </c>
      <c r="C58" s="45">
        <f t="shared" si="0"/>
        <v>2.9539874871307603E-2</v>
      </c>
      <c r="D58" s="46">
        <f>IF(OR($A58="",$B58=""),"",A58*'MPTO_working_2-way'!$G57)</f>
        <v>2.1311475409836067</v>
      </c>
      <c r="E58" s="48">
        <f>IF(OR($A58="",$B58=""),"",B58*'MPTO_working_2-way'!$G57)</f>
        <v>1.8840579710144929</v>
      </c>
      <c r="F58" s="46">
        <f>IF(OR($A58="",$B58=""),"",'MPTO_working_2-way'!D57)</f>
        <v>2.1352836729517204</v>
      </c>
      <c r="G58" s="48">
        <f>IF(OR($A58="",$B58=""),"",'MPTO_working_2-way'!E57)</f>
        <v>1.8808371192373576</v>
      </c>
      <c r="H58" s="46">
        <f>IF(OR($A58="",$B58=""),"",'OddsRatio_working_2-way'!M57)</f>
        <v>2.1354103339788768</v>
      </c>
      <c r="I58" s="46">
        <f>IF(OR($A58="",$B58=""),"",'OddsRatio_working_2-way'!N57)</f>
        <v>1.8807388571985679</v>
      </c>
      <c r="J58" s="46">
        <f>IF('Log_working_2-way'!$D57="","",A58^('Log_working_2-way'!$D57))</f>
        <v>2.137293622577233</v>
      </c>
      <c r="K58" s="48">
        <f>IF('Log_working_2-way'!$D57="","",B58^('Log_working_2-way'!$D57))</f>
        <v>1.8792804075818812</v>
      </c>
      <c r="L58" s="55">
        <f t="shared" si="9"/>
        <v>0.46923076923076917</v>
      </c>
      <c r="M58" s="55">
        <f t="shared" si="10"/>
        <v>0.53076923076923077</v>
      </c>
      <c r="N58" s="56">
        <v>100</v>
      </c>
      <c r="O58" s="56">
        <f t="shared" si="3"/>
        <v>51.690821256038639</v>
      </c>
      <c r="P58" s="56">
        <f t="shared" si="4"/>
        <v>45.355191256830594</v>
      </c>
      <c r="Q58" s="56">
        <f t="shared" si="5"/>
        <v>54.644808743169392</v>
      </c>
      <c r="R58" s="56">
        <f t="shared" si="6"/>
        <v>48.309178743961354</v>
      </c>
      <c r="S58" s="57">
        <f t="shared" si="7"/>
        <v>-2.9539874871307532</v>
      </c>
      <c r="T58" s="57">
        <f t="shared" si="8"/>
        <v>-2.9539874871307603</v>
      </c>
      <c r="U58" t="s">
        <v>285</v>
      </c>
      <c r="V58" t="s">
        <v>283</v>
      </c>
      <c r="W58" t="s">
        <v>335</v>
      </c>
      <c r="X58" s="40">
        <v>44188</v>
      </c>
      <c r="Y58" s="42"/>
    </row>
    <row r="59" spans="1:25" ht="15" x14ac:dyDescent="0.25">
      <c r="A59">
        <v>1.63</v>
      </c>
      <c r="B59">
        <v>2.38</v>
      </c>
      <c r="C59" s="45">
        <f t="shared" si="0"/>
        <v>3.3664999742228252E-2</v>
      </c>
      <c r="D59" s="46">
        <f>IF(OR($A59="",$B59=""),"",A59*'MPTO_working_2-way'!$G58)</f>
        <v>1.6848739495798319</v>
      </c>
      <c r="E59" s="48">
        <f>IF(OR($A59="",$B59=""),"",B59*'MPTO_working_2-way'!$G58)</f>
        <v>2.4601226993865031</v>
      </c>
      <c r="F59" s="46">
        <f>IF(OR($A59="",$B59=""),"",'MPTO_working_2-way'!D58)</f>
        <v>1.6759839288028686</v>
      </c>
      <c r="G59" s="48">
        <f>IF(OR($A59="",$B59=""),"",'MPTO_working_2-way'!E58)</f>
        <v>2.4793251102447753</v>
      </c>
      <c r="H59" s="46">
        <f>IF(OR($A59="",$B59=""),"",'OddsRatio_working_2-way'!M58)</f>
        <v>1.6756639246921761</v>
      </c>
      <c r="I59" s="46">
        <f>IF(OR($A59="",$B59=""),"",'OddsRatio_working_2-way'!N58)</f>
        <v>2.4800257398019103</v>
      </c>
      <c r="J59" s="46">
        <f>IF('Log_working_2-way'!$D58="","",A59^('Log_working_2-way'!$D58))</f>
        <v>1.6716243688761041</v>
      </c>
      <c r="K59" s="48">
        <f>IF('Log_working_2-way'!$D58="","",B59^('Log_working_2-way'!$D58))</f>
        <v>2.4889275111820632</v>
      </c>
      <c r="L59" s="55">
        <f t="shared" si="9"/>
        <v>0.59351620947630923</v>
      </c>
      <c r="M59" s="55">
        <f t="shared" si="10"/>
        <v>0.40648379052369077</v>
      </c>
      <c r="N59" s="56">
        <v>100</v>
      </c>
      <c r="O59" s="56">
        <f t="shared" si="3"/>
        <v>38.650306748466257</v>
      </c>
      <c r="P59" s="56">
        <f t="shared" si="4"/>
        <v>57.983193277310924</v>
      </c>
      <c r="Q59" s="56">
        <f t="shared" si="5"/>
        <v>42.016806722689076</v>
      </c>
      <c r="R59" s="56">
        <f t="shared" si="6"/>
        <v>61.349693251533743</v>
      </c>
      <c r="S59" s="57">
        <f t="shared" si="7"/>
        <v>-3.366499974222819</v>
      </c>
      <c r="T59" s="57">
        <f t="shared" si="8"/>
        <v>-3.366499974222819</v>
      </c>
      <c r="U59" t="s">
        <v>284</v>
      </c>
      <c r="V59" t="s">
        <v>279</v>
      </c>
      <c r="W59" t="s">
        <v>335</v>
      </c>
      <c r="X59" s="40">
        <v>44188</v>
      </c>
      <c r="Y59" s="42"/>
    </row>
    <row r="60" spans="1:25" ht="15" x14ac:dyDescent="0.25">
      <c r="A60">
        <v>2.21</v>
      </c>
      <c r="B60">
        <v>1.72</v>
      </c>
      <c r="C60" s="45">
        <f t="shared" si="0"/>
        <v>3.3884036620014824E-2</v>
      </c>
      <c r="D60" s="46">
        <f>IF(OR($A60="",$B60=""),"",A60*'MPTO_working_2-way'!$G59)</f>
        <v>2.2848837209302326</v>
      </c>
      <c r="E60" s="48">
        <f>IF(OR($A60="",$B60=""),"",B60*'MPTO_working_2-way'!$G59)</f>
        <v>1.7782805429864255</v>
      </c>
      <c r="F60" s="46">
        <f>IF(OR($A60="",$B60=""),"",'MPTO_working_2-way'!D59)</f>
        <v>2.2959652089876781</v>
      </c>
      <c r="G60" s="48">
        <f>IF(OR($A60="",$B60=""),"",'MPTO_working_2-way'!E59)</f>
        <v>1.7716256524981358</v>
      </c>
      <c r="H60" s="46">
        <f>IF(OR($A60="",$B60=""),"",'OddsRatio_working_2-way'!M59)</f>
        <v>2.2963624321753371</v>
      </c>
      <c r="I60" s="46">
        <f>IF(OR($A60="",$B60=""),"",'OddsRatio_working_2-way'!N59)</f>
        <v>1.7713892158398703</v>
      </c>
      <c r="J60" s="46">
        <f>IF('Log_working_2-way'!$D59="","",A60^('Log_working_2-way'!$D59))</f>
        <v>2.3014598613122459</v>
      </c>
      <c r="K60" s="48">
        <f>IF('Log_working_2-way'!$D59="","",B60^('Log_working_2-way'!$D59))</f>
        <v>1.7683679149287428</v>
      </c>
      <c r="L60" s="55">
        <f t="shared" si="9"/>
        <v>0.43765903307888038</v>
      </c>
      <c r="M60" s="55">
        <f t="shared" si="10"/>
        <v>0.56234096692111957</v>
      </c>
      <c r="N60" s="56">
        <v>100</v>
      </c>
      <c r="O60" s="56">
        <f t="shared" si="3"/>
        <v>54.751131221719454</v>
      </c>
      <c r="P60" s="56">
        <f t="shared" si="4"/>
        <v>41.860465116279073</v>
      </c>
      <c r="Q60" s="56">
        <f t="shared" si="5"/>
        <v>58.139534883720934</v>
      </c>
      <c r="R60" s="56">
        <f t="shared" si="6"/>
        <v>45.248868778280546</v>
      </c>
      <c r="S60" s="57">
        <f t="shared" si="7"/>
        <v>-3.3884036620014797</v>
      </c>
      <c r="T60" s="57">
        <f t="shared" si="8"/>
        <v>-3.3884036620014726</v>
      </c>
      <c r="U60" t="s">
        <v>280</v>
      </c>
      <c r="V60" t="s">
        <v>317</v>
      </c>
      <c r="W60" t="s">
        <v>335</v>
      </c>
      <c r="X60" s="40">
        <v>44188</v>
      </c>
      <c r="Y60" s="42"/>
    </row>
    <row r="61" spans="1:25" ht="15" x14ac:dyDescent="0.25">
      <c r="A61">
        <v>2.19</v>
      </c>
      <c r="B61">
        <v>1.73</v>
      </c>
      <c r="C61" s="45">
        <f t="shared" si="0"/>
        <v>3.4655686647135031E-2</v>
      </c>
      <c r="D61" s="46">
        <f>IF(OR($A61="",$B61=""),"",A61*'MPTO_working_2-way'!$G60)</f>
        <v>2.2658959537572256</v>
      </c>
      <c r="E61" s="48">
        <f>IF(OR($A61="",$B61=""),"",B61*'MPTO_working_2-way'!$G60)</f>
        <v>1.7899543378995435</v>
      </c>
      <c r="F61" s="46">
        <f>IF(OR($A61="",$B61=""),"",'MPTO_working_2-way'!D60)</f>
        <v>2.2763841740018629</v>
      </c>
      <c r="G61" s="48">
        <f>IF(OR($A61="",$B61=""),"",'MPTO_working_2-way'!E60)</f>
        <v>1.7834631769717797</v>
      </c>
      <c r="H61" s="46">
        <f>IF(OR($A61="",$B61=""),"",'OddsRatio_working_2-way'!M60)</f>
        <v>2.2767681803292916</v>
      </c>
      <c r="I61" s="46">
        <f>IF(OR($A61="",$B61=""),"",'OddsRatio_working_2-way'!N60)</f>
        <v>1.7832275391935992</v>
      </c>
      <c r="J61" s="46">
        <f>IF('Log_working_2-way'!$D60="","",A61^('Log_working_2-way'!$D60))</f>
        <v>2.2815927958159761</v>
      </c>
      <c r="K61" s="48">
        <f>IF('Log_working_2-way'!$D60="","",B61^('Log_working_2-way'!$D60))</f>
        <v>1.7802790428165938</v>
      </c>
      <c r="L61" s="55">
        <f t="shared" si="9"/>
        <v>0.44132653061224486</v>
      </c>
      <c r="M61" s="55">
        <f t="shared" si="10"/>
        <v>0.55867346938775508</v>
      </c>
      <c r="N61" s="56">
        <v>100</v>
      </c>
      <c r="O61" s="56">
        <f t="shared" si="3"/>
        <v>54.337899543379002</v>
      </c>
      <c r="P61" s="56">
        <f t="shared" si="4"/>
        <v>42.196531791907518</v>
      </c>
      <c r="Q61" s="56">
        <f t="shared" si="5"/>
        <v>57.80346820809249</v>
      </c>
      <c r="R61" s="56">
        <f t="shared" si="6"/>
        <v>45.662100456621005</v>
      </c>
      <c r="S61" s="57">
        <f t="shared" si="7"/>
        <v>-3.4655686647134871</v>
      </c>
      <c r="T61" s="57">
        <f t="shared" si="8"/>
        <v>-3.4655686647134871</v>
      </c>
      <c r="U61" t="s">
        <v>286</v>
      </c>
      <c r="V61" t="s">
        <v>316</v>
      </c>
      <c r="W61" t="s">
        <v>335</v>
      </c>
      <c r="X61" s="40">
        <v>44188</v>
      </c>
      <c r="Y61" s="42"/>
    </row>
    <row r="62" spans="1:25" ht="15" x14ac:dyDescent="0.25">
      <c r="A62">
        <v>1.65</v>
      </c>
      <c r="B62">
        <v>2.25</v>
      </c>
      <c r="C62" s="45">
        <f t="shared" si="0"/>
        <v>5.0505050505050608E-2</v>
      </c>
      <c r="D62" s="46">
        <f>IF(OR($A62="",$B62=""),"",A62*'MPTO_working_2-way'!$G61)</f>
        <v>1.7333333333333334</v>
      </c>
      <c r="E62" s="48">
        <f>IF(OR($A62="",$B62=""),"",B62*'MPTO_working_2-way'!$G61)</f>
        <v>2.3636363636363638</v>
      </c>
      <c r="F62" s="46">
        <f>IF(OR($A62="",$B62=""),"",'MPTO_working_2-way'!D61)</f>
        <v>1.7217391304347827</v>
      </c>
      <c r="G62" s="48">
        <f>IF(OR($A62="",$B62=""),"",'MPTO_working_2-way'!E61)</f>
        <v>2.3855421686746991</v>
      </c>
      <c r="H62" s="46">
        <f>IF(OR($A62="",$B62=""),"",'OddsRatio_working_2-way'!M61)</f>
        <v>1.7211102550927979</v>
      </c>
      <c r="I62" s="46">
        <f>IF(OR($A62="",$B62=""),"",'OddsRatio_working_2-way'!N61)</f>
        <v>2.3867504905630734</v>
      </c>
      <c r="J62" s="46">
        <f>IF('Log_working_2-way'!$D61="","",A62^('Log_working_2-way'!$D61))</f>
        <v>1.7157888581421401</v>
      </c>
      <c r="K62" s="48">
        <f>IF('Log_working_2-way'!$D61="","",B62^('Log_working_2-way'!$D61))</f>
        <v>2.3970600249268958</v>
      </c>
      <c r="L62" s="55">
        <f t="shared" si="9"/>
        <v>0.57692307692307687</v>
      </c>
      <c r="M62" s="55">
        <f t="shared" si="10"/>
        <v>0.42307692307692307</v>
      </c>
      <c r="N62" s="56">
        <v>100</v>
      </c>
      <c r="O62" s="56">
        <f t="shared" si="3"/>
        <v>39.393939393939398</v>
      </c>
      <c r="P62" s="56">
        <f t="shared" si="4"/>
        <v>55.55555555555555</v>
      </c>
      <c r="Q62" s="56">
        <f t="shared" si="5"/>
        <v>44.444444444444443</v>
      </c>
      <c r="R62" s="56">
        <f t="shared" si="6"/>
        <v>60.606060606060609</v>
      </c>
      <c r="S62" s="57">
        <f t="shared" si="7"/>
        <v>-5.0505050505050448</v>
      </c>
      <c r="T62" s="57">
        <f t="shared" si="8"/>
        <v>-5.050505050505059</v>
      </c>
      <c r="U62" t="s">
        <v>288</v>
      </c>
      <c r="V62" t="s">
        <v>287</v>
      </c>
      <c r="W62" t="s">
        <v>336</v>
      </c>
      <c r="X62" s="40">
        <v>44187</v>
      </c>
      <c r="Y62" s="42"/>
    </row>
    <row r="63" spans="1:25" ht="15" x14ac:dyDescent="0.25">
      <c r="A63">
        <v>1.58</v>
      </c>
      <c r="B63">
        <v>2.39</v>
      </c>
      <c r="C63" s="45">
        <f t="shared" si="0"/>
        <v>5.1321434246067277E-2</v>
      </c>
      <c r="D63" s="46">
        <f>IF(OR($A63="",$B63=""),"",A63*'MPTO_working_2-way'!$G62)</f>
        <v>1.6610878661087864</v>
      </c>
      <c r="E63" s="48">
        <f>IF(OR($A63="",$B63=""),"",B63*'MPTO_working_2-way'!$G62)</f>
        <v>2.5126582278481009</v>
      </c>
      <c r="F63" s="46">
        <f>IF(OR($A63="",$B63=""),"",'MPTO_working_2-way'!D62)</f>
        <v>1.6467663861148663</v>
      </c>
      <c r="G63" s="48">
        <f>IF(OR($A63="",$B63=""),"",'MPTO_working_2-way'!E62)</f>
        <v>2.546153327489717</v>
      </c>
      <c r="H63" s="46">
        <f>IF(OR($A63="",$B63=""),"",'OddsRatio_working_2-way'!M62)</f>
        <v>1.6459614439348218</v>
      </c>
      <c r="I63" s="46">
        <f>IF(OR($A63="",$B63=""),"",'OddsRatio_working_2-way'!N62)</f>
        <v>2.5480800121886231</v>
      </c>
      <c r="J63" s="46">
        <f>IF('Log_working_2-way'!$D62="","",A63^('Log_working_2-way'!$D62))</f>
        <v>1.639383560297609</v>
      </c>
      <c r="K63" s="48">
        <f>IF('Log_working_2-way'!$D62="","",B63^('Log_working_2-way'!$D62))</f>
        <v>2.5640064307129218</v>
      </c>
      <c r="L63" s="55">
        <f t="shared" si="9"/>
        <v>0.60201511335012603</v>
      </c>
      <c r="M63" s="55">
        <f t="shared" si="10"/>
        <v>0.39798488664987414</v>
      </c>
      <c r="N63" s="56">
        <v>100</v>
      </c>
      <c r="O63" s="56">
        <f t="shared" si="3"/>
        <v>36.708860759493668</v>
      </c>
      <c r="P63" s="56">
        <f t="shared" si="4"/>
        <v>58.15899581589958</v>
      </c>
      <c r="Q63" s="56">
        <f t="shared" si="5"/>
        <v>41.841004184100413</v>
      </c>
      <c r="R63" s="56">
        <f t="shared" si="6"/>
        <v>63.291139240506325</v>
      </c>
      <c r="S63" s="57">
        <f t="shared" si="7"/>
        <v>-5.1321434246067454</v>
      </c>
      <c r="T63" s="57">
        <f t="shared" si="8"/>
        <v>-5.1321434246067454</v>
      </c>
      <c r="U63" t="s">
        <v>290</v>
      </c>
      <c r="V63" t="s">
        <v>289</v>
      </c>
      <c r="W63" t="s">
        <v>337</v>
      </c>
      <c r="X63" s="40">
        <v>44187</v>
      </c>
      <c r="Y63" s="42"/>
    </row>
    <row r="64" spans="1:25" ht="15" x14ac:dyDescent="0.25">
      <c r="A64">
        <v>2.74</v>
      </c>
      <c r="B64">
        <v>1.51</v>
      </c>
      <c r="C64" s="45">
        <f t="shared" si="0"/>
        <v>2.7215159278774159E-2</v>
      </c>
      <c r="D64" s="46">
        <f>IF(OR($A64="",$B64=""),"",A64*'MPTO_working_2-way'!$G63)</f>
        <v>2.8145695364238414</v>
      </c>
      <c r="E64" s="48">
        <f>IF(OR($A64="",$B64=""),"",B64*'MPTO_working_2-way'!$G63)</f>
        <v>1.551094890510949</v>
      </c>
      <c r="F64" s="46">
        <f>IF(OR($A64="",$B64=""),"",'MPTO_working_2-way'!D63)</f>
        <v>2.8461168053931352</v>
      </c>
      <c r="G64" s="48">
        <f>IF(OR($A64="",$B64=""),"",'MPTO_working_2-way'!E63)</f>
        <v>1.5416775347468048</v>
      </c>
      <c r="H64" s="46">
        <f>IF(OR($A64="",$B64=""),"",'OddsRatio_working_2-way'!M63)</f>
        <v>2.8470962903655983</v>
      </c>
      <c r="I64" s="46">
        <f>IF(OR($A64="",$B64=""),"",'OddsRatio_working_2-way'!N63)</f>
        <v>1.5413902920037097</v>
      </c>
      <c r="J64" s="46">
        <f>IF('Log_working_2-way'!$D63="","",A64^('Log_working_2-way'!$D63))</f>
        <v>2.861845563679331</v>
      </c>
      <c r="K64" s="48">
        <f>IF('Log_working_2-way'!$D63="","",B64^('Log_working_2-way'!$D63))</f>
        <v>1.5371014758193979</v>
      </c>
      <c r="L64" s="55">
        <f t="shared" si="9"/>
        <v>0.35529411764705876</v>
      </c>
      <c r="M64" s="55">
        <f t="shared" si="10"/>
        <v>0.64470588235294113</v>
      </c>
      <c r="N64" s="56">
        <v>100</v>
      </c>
      <c r="O64" s="56">
        <f t="shared" si="3"/>
        <v>63.503649635036496</v>
      </c>
      <c r="P64" s="56">
        <f t="shared" si="4"/>
        <v>33.774834437086092</v>
      </c>
      <c r="Q64" s="56">
        <f t="shared" si="5"/>
        <v>66.225165562913915</v>
      </c>
      <c r="R64" s="56">
        <f t="shared" si="6"/>
        <v>36.496350364963504</v>
      </c>
      <c r="S64" s="57">
        <f t="shared" si="7"/>
        <v>-2.7215159278774195</v>
      </c>
      <c r="T64" s="57">
        <f t="shared" si="8"/>
        <v>-2.7215159278774124</v>
      </c>
      <c r="U64" t="s">
        <v>59</v>
      </c>
      <c r="V64" t="s">
        <v>111</v>
      </c>
      <c r="W64" t="s">
        <v>338</v>
      </c>
      <c r="X64" s="40">
        <v>44187</v>
      </c>
      <c r="Y64" s="42"/>
    </row>
    <row r="65" spans="1:25" ht="15" x14ac:dyDescent="0.25">
      <c r="A65">
        <v>2.13</v>
      </c>
      <c r="B65">
        <v>1.79</v>
      </c>
      <c r="C65" s="45">
        <f t="shared" si="0"/>
        <v>2.8142785952212312E-2</v>
      </c>
      <c r="D65" s="46">
        <f>IF(OR($A65="",$B65=""),"",A65*'MPTO_working_2-way'!$G64)</f>
        <v>2.1899441340782122</v>
      </c>
      <c r="E65" s="48">
        <f>IF(OR($A65="",$B65=""),"",B65*'MPTO_working_2-way'!$G64)</f>
        <v>1.84037558685446</v>
      </c>
      <c r="F65" s="46">
        <f>IF(OR($A65="",$B65=""),"",'MPTO_working_2-way'!D64)</f>
        <v>2.1958130561234772</v>
      </c>
      <c r="G65" s="48">
        <f>IF(OR($A65="",$B65=""),"",'MPTO_working_2-way'!E64)</f>
        <v>1.8362511137332338</v>
      </c>
      <c r="H65" s="46">
        <f>IF(OR($A65="",$B65=""),"",'OddsRatio_working_2-way'!M64)</f>
        <v>2.1959848438987186</v>
      </c>
      <c r="I65" s="46">
        <f>IF(OR($A65="",$B65=""),"",'OddsRatio_working_2-way'!N64)</f>
        <v>1.8361309970619364</v>
      </c>
      <c r="J65" s="46">
        <f>IF('Log_working_2-way'!$D64="","",A65^('Log_working_2-way'!$D64))</f>
        <v>2.1986586658056355</v>
      </c>
      <c r="K65" s="48">
        <f>IF('Log_working_2-way'!$D64="","",B65^('Log_working_2-way'!$D64))</f>
        <v>1.8342658577685029</v>
      </c>
      <c r="L65" s="55">
        <f t="shared" si="9"/>
        <v>0.45663265306122452</v>
      </c>
      <c r="M65" s="55">
        <f t="shared" si="10"/>
        <v>0.54336734693877553</v>
      </c>
      <c r="N65" s="56">
        <v>100</v>
      </c>
      <c r="O65" s="56">
        <f t="shared" si="3"/>
        <v>53.051643192488264</v>
      </c>
      <c r="P65" s="56">
        <f t="shared" si="4"/>
        <v>44.134078212290497</v>
      </c>
      <c r="Q65" s="56">
        <f t="shared" si="5"/>
        <v>55.865921787709496</v>
      </c>
      <c r="R65" s="56">
        <f t="shared" si="6"/>
        <v>46.948356807511736</v>
      </c>
      <c r="S65" s="57">
        <f t="shared" si="7"/>
        <v>-2.8142785952212321</v>
      </c>
      <c r="T65" s="57">
        <f t="shared" si="8"/>
        <v>-2.8142785952212392</v>
      </c>
      <c r="U65" t="s">
        <v>54</v>
      </c>
      <c r="V65" t="s">
        <v>155</v>
      </c>
      <c r="W65" t="s">
        <v>338</v>
      </c>
      <c r="X65" s="40">
        <v>44187</v>
      </c>
      <c r="Y65" s="42"/>
    </row>
    <row r="66" spans="1:25" ht="15" x14ac:dyDescent="0.25">
      <c r="A66">
        <v>1.97</v>
      </c>
      <c r="B66">
        <v>1.93</v>
      </c>
      <c r="C66" s="45">
        <f t="shared" si="0"/>
        <v>2.5748928223876311E-2</v>
      </c>
      <c r="D66" s="46">
        <f>IF(OR($A66="",$B66=""),"",A66*'MPTO_working_2-way'!$G65)</f>
        <v>2.0207253886010363</v>
      </c>
      <c r="E66" s="48">
        <f>IF(OR($A66="",$B66=""),"",B66*'MPTO_working_2-way'!$G65)</f>
        <v>1.9796954314720812</v>
      </c>
      <c r="F66" s="46">
        <f>IF(OR($A66="",$B66=""),"",'MPTO_working_2-way'!D65)</f>
        <v>2.0212647191728026</v>
      </c>
      <c r="G66" s="48">
        <f>IF(OR($A66="",$B66=""),"",'MPTO_working_2-way'!E65)</f>
        <v>1.9791780536685666</v>
      </c>
      <c r="H66" s="46">
        <f>IF(OR($A66="",$B66=""),"",'OddsRatio_working_2-way'!M65)</f>
        <v>2.021278978873144</v>
      </c>
      <c r="I66" s="46">
        <f>IF(OR($A66="",$B66=""),"",'OddsRatio_working_2-way'!N65)</f>
        <v>1.9791643818062103</v>
      </c>
      <c r="J66" s="46">
        <f>IF('Log_working_2-way'!$D65="","",A66^('Log_working_2-way'!$D65))</f>
        <v>2.0215229873993761</v>
      </c>
      <c r="K66" s="48">
        <f>IF('Log_working_2-way'!$D65="","",B66^('Log_working_2-way'!$D65))</f>
        <v>1.9789304913693861</v>
      </c>
      <c r="L66" s="55">
        <f t="shared" si="9"/>
        <v>0.49487179487179483</v>
      </c>
      <c r="M66" s="55">
        <f t="shared" si="10"/>
        <v>0.50512820512820511</v>
      </c>
      <c r="N66" s="56">
        <v>100</v>
      </c>
      <c r="O66" s="56">
        <f t="shared" si="3"/>
        <v>49.238578680203041</v>
      </c>
      <c r="P66" s="56">
        <f t="shared" si="4"/>
        <v>48.186528497409334</v>
      </c>
      <c r="Q66" s="56">
        <f t="shared" si="5"/>
        <v>51.81347150259068</v>
      </c>
      <c r="R66" s="56">
        <f t="shared" si="6"/>
        <v>50.761421319796952</v>
      </c>
      <c r="S66" s="57">
        <f t="shared" si="7"/>
        <v>-2.5748928223876391</v>
      </c>
      <c r="T66" s="57">
        <f t="shared" si="8"/>
        <v>-2.5748928223876177</v>
      </c>
      <c r="U66" t="s">
        <v>120</v>
      </c>
      <c r="V66" t="s">
        <v>153</v>
      </c>
      <c r="W66" t="s">
        <v>338</v>
      </c>
      <c r="X66" s="40">
        <v>44187</v>
      </c>
      <c r="Y66" s="42"/>
    </row>
    <row r="67" spans="1:25" ht="15" x14ac:dyDescent="0.25">
      <c r="A67">
        <v>2.41</v>
      </c>
      <c r="B67">
        <v>1.63</v>
      </c>
      <c r="C67" s="45">
        <f t="shared" ref="C67:C83" si="11">IF(OR($A67="",$B67=""),"",(1/A67)+(1/B67)-1)</f>
        <v>2.8434691851436877E-2</v>
      </c>
      <c r="D67" s="46">
        <f>IF(OR($A67="",$B67=""),"",A67*'MPTO_working_2-way'!$G66)</f>
        <v>2.4785276073619631</v>
      </c>
      <c r="E67" s="48">
        <f>IF(OR($A67="",$B67=""),"",B67*'MPTO_working_2-way'!$G66)</f>
        <v>1.6763485477178419</v>
      </c>
      <c r="F67" s="46">
        <f>IF(OR($A67="",$B67=""),"",'MPTO_working_2-way'!D66)</f>
        <v>2.4955055109106499</v>
      </c>
      <c r="G67" s="48">
        <f>IF(OR($A67="",$B67=""),"",'MPTO_working_2-way'!E66)</f>
        <v>1.6686702206741284</v>
      </c>
      <c r="H67" s="46">
        <f>IF(OR($A67="",$B67=""),"",'OddsRatio_working_2-way'!M66)</f>
        <v>2.4960264830861911</v>
      </c>
      <c r="I67" s="46">
        <f>IF(OR($A67="",$B67=""),"",'OddsRatio_working_2-way'!N66)</f>
        <v>1.6684373647831916</v>
      </c>
      <c r="J67" s="46">
        <f>IF('Log_working_2-way'!$D66="","",A67^('Log_working_2-way'!$D66))</f>
        <v>2.5038534406814188</v>
      </c>
      <c r="K67" s="48">
        <f>IF('Log_working_2-way'!$D66="","",B67^('Log_working_2-way'!$D66))</f>
        <v>1.6649584147953032</v>
      </c>
      <c r="L67" s="55">
        <f t="shared" si="9"/>
        <v>0.40346534653465349</v>
      </c>
      <c r="M67" s="55">
        <f t="shared" si="10"/>
        <v>0.59653465346534673</v>
      </c>
      <c r="N67" s="56">
        <v>100</v>
      </c>
      <c r="O67" s="56">
        <f t="shared" si="3"/>
        <v>58.50622406639004</v>
      </c>
      <c r="P67" s="56">
        <f t="shared" si="4"/>
        <v>38.650306748466257</v>
      </c>
      <c r="Q67" s="56">
        <f t="shared" si="5"/>
        <v>61.349693251533743</v>
      </c>
      <c r="R67" s="56">
        <f t="shared" si="6"/>
        <v>41.493775933609953</v>
      </c>
      <c r="S67" s="57">
        <f t="shared" si="7"/>
        <v>-2.8434691851437037</v>
      </c>
      <c r="T67" s="57">
        <f t="shared" si="8"/>
        <v>-2.8434691851436966</v>
      </c>
      <c r="U67" t="s">
        <v>176</v>
      </c>
      <c r="V67" t="s">
        <v>57</v>
      </c>
      <c r="W67" t="s">
        <v>338</v>
      </c>
      <c r="X67" s="40">
        <v>44187</v>
      </c>
      <c r="Y67" s="42"/>
    </row>
    <row r="68" spans="1:25" ht="15" x14ac:dyDescent="0.25">
      <c r="A68">
        <v>1.55</v>
      </c>
      <c r="B68">
        <v>2.62</v>
      </c>
      <c r="C68" s="45">
        <f t="shared" si="11"/>
        <v>2.6840679635557585E-2</v>
      </c>
      <c r="D68" s="46">
        <f>IF(OR($A68="",$B68=""),"",A68*'MPTO_working_2-way'!$G67)</f>
        <v>1.5916030534351142</v>
      </c>
      <c r="E68" s="48">
        <f>IF(OR($A68="",$B68=""),"",B68*'MPTO_working_2-way'!$G67)</f>
        <v>2.6903225806451609</v>
      </c>
      <c r="F68" s="46">
        <f>IF(OR($A68="",$B68=""),"",'MPTO_working_2-way'!D67)</f>
        <v>1.5829273046189825</v>
      </c>
      <c r="G68" s="48">
        <f>IF(OR($A68="",$B68=""),"",'MPTO_working_2-way'!E67)</f>
        <v>2.7154797726512867</v>
      </c>
      <c r="H68" s="46">
        <f>IF(OR($A68="",$B68=""),"",'OddsRatio_working_2-way'!M67)</f>
        <v>1.5826715823167508</v>
      </c>
      <c r="I68" s="46">
        <f>IF(OR($A68="",$B68=""),"",'OddsRatio_working_2-way'!N67)</f>
        <v>2.7162326606420657</v>
      </c>
      <c r="J68" s="46">
        <f>IF('Log_working_2-way'!$D67="","",A68^('Log_working_2-way'!$D67))</f>
        <v>1.5787308977101364</v>
      </c>
      <c r="K68" s="48">
        <f>IF('Log_working_2-way'!$D67="","",B68^('Log_working_2-way'!$D67))</f>
        <v>2.7279188029474084</v>
      </c>
      <c r="L68" s="55">
        <f t="shared" si="9"/>
        <v>0.62829736211031184</v>
      </c>
      <c r="M68" s="55">
        <f t="shared" si="10"/>
        <v>0.37170263788968827</v>
      </c>
      <c r="N68" s="56">
        <v>100</v>
      </c>
      <c r="O68" s="56">
        <f t="shared" ref="O68:O83" si="12">(1/A68)*((N68*A68)-N68)</f>
        <v>35.483870967741936</v>
      </c>
      <c r="P68" s="56">
        <f t="shared" ref="P68:P83" si="13">(1/B68)*((N68*B68)-N68)</f>
        <v>61.832061068702288</v>
      </c>
      <c r="Q68" s="56">
        <f t="shared" ref="Q68:Q83" si="14">(1/B68)*N68</f>
        <v>38.167938931297705</v>
      </c>
      <c r="R68" s="56">
        <f t="shared" ref="R68:R83" si="15">(1/A68)*N68</f>
        <v>64.516129032258064</v>
      </c>
      <c r="S68" s="57">
        <f t="shared" ref="S68:S83" si="16">O68-Q68</f>
        <v>-2.6840679635557692</v>
      </c>
      <c r="T68" s="57">
        <f t="shared" ref="T68:T83" si="17">P68-R68</f>
        <v>-2.6840679635557763</v>
      </c>
      <c r="U68" t="s">
        <v>55</v>
      </c>
      <c r="V68" t="s">
        <v>114</v>
      </c>
      <c r="W68" t="s">
        <v>338</v>
      </c>
      <c r="X68" s="40">
        <v>44187</v>
      </c>
      <c r="Y68" s="42"/>
    </row>
    <row r="69" spans="1:25" ht="15" x14ac:dyDescent="0.25">
      <c r="A69">
        <v>2.35</v>
      </c>
      <c r="B69">
        <v>1.66</v>
      </c>
      <c r="C69" s="45">
        <f t="shared" si="11"/>
        <v>2.7941553447834E-2</v>
      </c>
      <c r="D69" s="46">
        <f>IF(OR($A69="",$B69=""),"",A69*'MPTO_working_2-way'!$G68)</f>
        <v>2.4156626506024099</v>
      </c>
      <c r="E69" s="48">
        <f>IF(OR($A69="",$B69=""),"",B69*'MPTO_working_2-way'!$G68)</f>
        <v>1.7063829787234044</v>
      </c>
      <c r="F69" s="46">
        <f>IF(OR($A69="",$B69=""),"",'MPTO_working_2-way'!D68)</f>
        <v>2.4297726564933044</v>
      </c>
      <c r="G69" s="48">
        <f>IF(OR($A69="",$B69=""),"",'MPTO_working_2-way'!E68)</f>
        <v>1.6994118928338053</v>
      </c>
      <c r="H69" s="46">
        <f>IF(OR($A69="",$B69=""),"",'OddsRatio_working_2-way'!M68)</f>
        <v>2.4301938838683887</v>
      </c>
      <c r="I69" s="46">
        <f>IF(OR($A69="",$B69=""),"",'OddsRatio_working_2-way'!N68)</f>
        <v>1.6992058987801013</v>
      </c>
      <c r="J69" s="46">
        <f>IF('Log_working_2-way'!$D68="","",A69^('Log_working_2-way'!$D68))</f>
        <v>2.4366771636172895</v>
      </c>
      <c r="K69" s="48">
        <f>IF('Log_working_2-way'!$D68="","",B69^('Log_working_2-way'!$D68))</f>
        <v>1.6960505987873902</v>
      </c>
      <c r="L69" s="55">
        <f t="shared" si="9"/>
        <v>0.41396508728179549</v>
      </c>
      <c r="M69" s="55">
        <f t="shared" si="10"/>
        <v>0.5860349127182044</v>
      </c>
      <c r="N69" s="56">
        <v>100</v>
      </c>
      <c r="O69" s="56">
        <f t="shared" si="12"/>
        <v>57.446808510638299</v>
      </c>
      <c r="P69" s="56">
        <f t="shared" si="13"/>
        <v>39.759036144578317</v>
      </c>
      <c r="Q69" s="56">
        <f t="shared" si="14"/>
        <v>60.24096385542169</v>
      </c>
      <c r="R69" s="56">
        <f t="shared" si="15"/>
        <v>42.553191489361701</v>
      </c>
      <c r="S69" s="57">
        <f t="shared" si="16"/>
        <v>-2.7941553447833911</v>
      </c>
      <c r="T69" s="57">
        <f t="shared" si="17"/>
        <v>-2.794155344783384</v>
      </c>
      <c r="U69" t="s">
        <v>113</v>
      </c>
      <c r="V69" t="s">
        <v>154</v>
      </c>
      <c r="W69" t="s">
        <v>338</v>
      </c>
      <c r="X69" s="40">
        <v>44187</v>
      </c>
      <c r="Y69" s="42"/>
    </row>
    <row r="70" spans="1:25" ht="15" x14ac:dyDescent="0.25">
      <c r="A70">
        <v>2.35</v>
      </c>
      <c r="B70">
        <v>1.61</v>
      </c>
      <c r="C70" s="45">
        <f t="shared" si="11"/>
        <v>4.664992731597728E-2</v>
      </c>
      <c r="D70" s="46">
        <f>IF(OR($A70="",$B70=""),"",A70*'MPTO_working_2-way'!$G69)</f>
        <v>2.4596273291925468</v>
      </c>
      <c r="E70" s="48">
        <f>IF(OR($A70="",$B70=""),"",B70*'MPTO_working_2-way'!$G69)</f>
        <v>1.6851063829787236</v>
      </c>
      <c r="F70" s="46">
        <f>IF(OR($A70="",$B70=""),"",'MPTO_working_2-way'!D69)</f>
        <v>2.4862822408411369</v>
      </c>
      <c r="G70" s="48">
        <f>IF(OR($A70="",$B70=""),"",'MPTO_working_2-way'!E69)</f>
        <v>1.6728197192439485</v>
      </c>
      <c r="H70" s="46">
        <f>IF(OR($A70="",$B70=""),"",'OddsRatio_working_2-way'!M69)</f>
        <v>2.4876541110413939</v>
      </c>
      <c r="I70" s="46">
        <f>IF(OR($A70="",$B70=""),"",'OddsRatio_working_2-way'!N69)</f>
        <v>1.6721992649890747</v>
      </c>
      <c r="J70" s="46">
        <f>IF('Log_working_2-way'!$D69="","",A70^('Log_working_2-way'!$D69))</f>
        <v>2.5002110391672079</v>
      </c>
      <c r="K70" s="48">
        <f>IF('Log_working_2-way'!$D69="","",B70^('Log_working_2-way'!$D69))</f>
        <v>1.6665728846750132</v>
      </c>
      <c r="L70" s="55">
        <f t="shared" si="9"/>
        <v>0.40656565656565652</v>
      </c>
      <c r="M70" s="55">
        <f t="shared" si="10"/>
        <v>0.59343434343434331</v>
      </c>
      <c r="N70" s="56">
        <v>100</v>
      </c>
      <c r="O70" s="56">
        <f t="shared" si="12"/>
        <v>57.446808510638299</v>
      </c>
      <c r="P70" s="56">
        <f t="shared" si="13"/>
        <v>37.888198757763973</v>
      </c>
      <c r="Q70" s="56">
        <f t="shared" si="14"/>
        <v>62.11180124223602</v>
      </c>
      <c r="R70" s="56">
        <f t="shared" si="15"/>
        <v>42.553191489361701</v>
      </c>
      <c r="S70" s="57">
        <f t="shared" si="16"/>
        <v>-4.6649927315977209</v>
      </c>
      <c r="T70" s="57">
        <f t="shared" si="17"/>
        <v>-4.664992731597728</v>
      </c>
      <c r="U70" t="s">
        <v>112</v>
      </c>
      <c r="V70" t="s">
        <v>56</v>
      </c>
      <c r="W70" t="s">
        <v>338</v>
      </c>
      <c r="X70" s="40">
        <v>44188</v>
      </c>
      <c r="Y70" s="42"/>
    </row>
    <row r="71" spans="1:25" ht="15" x14ac:dyDescent="0.25">
      <c r="A71">
        <v>1.57</v>
      </c>
      <c r="B71">
        <v>2.54</v>
      </c>
      <c r="C71" s="45">
        <f t="shared" si="11"/>
        <v>3.0643462560810519E-2</v>
      </c>
      <c r="D71" s="46">
        <f>IF(OR($A71="",$B71=""),"",A71*'MPTO_working_2-way'!$G70)</f>
        <v>1.6181102362204727</v>
      </c>
      <c r="E71" s="48">
        <f>IF(OR($A71="",$B71=""),"",B71*'MPTO_working_2-way'!$G70)</f>
        <v>2.6178343949044587</v>
      </c>
      <c r="F71" s="46">
        <f>IF(OR($A71="",$B71=""),"",'MPTO_working_2-way'!D70)</f>
        <v>1.6086974061075479</v>
      </c>
      <c r="G71" s="48">
        <f>IF(OR($A71="",$B71=""),"",'MPTO_working_2-way'!E70)</f>
        <v>2.6428524090396981</v>
      </c>
      <c r="H71" s="46">
        <f>IF(OR($A71="",$B71=""),"",'OddsRatio_working_2-way'!M70)</f>
        <v>1.608382996253076</v>
      </c>
      <c r="I71" s="46">
        <f>IF(OR($A71="",$B71=""),"",'OddsRatio_working_2-way'!N70)</f>
        <v>2.6437014284732223</v>
      </c>
      <c r="J71" s="46">
        <f>IF('Log_working_2-way'!$D70="","",A71^('Log_working_2-way'!$D70))</f>
        <v>1.6041043788046649</v>
      </c>
      <c r="K71" s="48">
        <f>IF('Log_working_2-way'!$D70="","",B71^('Log_working_2-way'!$D70))</f>
        <v>2.6553430749478024</v>
      </c>
      <c r="L71" s="55">
        <f t="shared" si="9"/>
        <v>0.61800486618004857</v>
      </c>
      <c r="M71" s="55">
        <f t="shared" si="10"/>
        <v>0.38199513381995132</v>
      </c>
      <c r="N71" s="56">
        <v>100</v>
      </c>
      <c r="O71" s="56">
        <f t="shared" si="12"/>
        <v>36.30573248407643</v>
      </c>
      <c r="P71" s="56">
        <f t="shared" si="13"/>
        <v>60.629921259842511</v>
      </c>
      <c r="Q71" s="56">
        <f t="shared" si="14"/>
        <v>39.370078740157474</v>
      </c>
      <c r="R71" s="56">
        <f t="shared" si="15"/>
        <v>63.694267515923563</v>
      </c>
      <c r="S71" s="57">
        <f t="shared" si="16"/>
        <v>-3.0643462560810448</v>
      </c>
      <c r="T71" s="57">
        <f t="shared" si="17"/>
        <v>-3.0643462560810519</v>
      </c>
      <c r="U71" t="s">
        <v>178</v>
      </c>
      <c r="V71" t="s">
        <v>177</v>
      </c>
      <c r="W71" t="s">
        <v>338</v>
      </c>
      <c r="X71" s="40">
        <v>44188</v>
      </c>
      <c r="Y71" s="42"/>
    </row>
    <row r="72" spans="1:25" ht="15" x14ac:dyDescent="0.25">
      <c r="A72">
        <v>2.85</v>
      </c>
      <c r="B72">
        <v>1.47</v>
      </c>
      <c r="C72" s="45">
        <f t="shared" si="11"/>
        <v>3.1149301825993625E-2</v>
      </c>
      <c r="D72" s="46">
        <f>IF(OR($A72="",$B72=""),"",A72*'MPTO_working_2-way'!$G71)</f>
        <v>2.9387755102040818</v>
      </c>
      <c r="E72" s="48">
        <f>IF(OR($A72="",$B72=""),"",B72*'MPTO_working_2-way'!$G71)</f>
        <v>1.5157894736842106</v>
      </c>
      <c r="F72" s="46">
        <f>IF(OR($A72="",$B72=""),"",'MPTO_working_2-way'!D71)</f>
        <v>2.9823812066203956</v>
      </c>
      <c r="G72" s="48">
        <f>IF(OR($A72="",$B72=""),"",'MPTO_working_2-way'!E71)</f>
        <v>1.5044438459466738</v>
      </c>
      <c r="H72" s="46">
        <f>IF(OR($A72="",$B72=""),"",'OddsRatio_working_2-way'!M71)</f>
        <v>2.9839783801155599</v>
      </c>
      <c r="I72" s="46">
        <f>IF(OR($A72="",$B72=""),"",'OddsRatio_working_2-way'!N71)</f>
        <v>1.5040377506239528</v>
      </c>
      <c r="J72" s="46">
        <f>IF('Log_working_2-way'!$D71="","",A72^('Log_working_2-way'!$D71))</f>
        <v>3.0046185680168516</v>
      </c>
      <c r="K72" s="48">
        <f>IF('Log_working_2-way'!$D71="","",B72^('Log_working_2-way'!$D71))</f>
        <v>1.498848018248756</v>
      </c>
      <c r="L72" s="55">
        <f t="shared" si="9"/>
        <v>0.34027777777777773</v>
      </c>
      <c r="M72" s="55">
        <f t="shared" si="10"/>
        <v>0.65972222222222221</v>
      </c>
      <c r="N72" s="56">
        <v>100</v>
      </c>
      <c r="O72" s="56">
        <f t="shared" si="12"/>
        <v>64.912280701754383</v>
      </c>
      <c r="P72" s="56">
        <f t="shared" si="13"/>
        <v>31.972789115646258</v>
      </c>
      <c r="Q72" s="56">
        <f t="shared" si="14"/>
        <v>68.027210884353735</v>
      </c>
      <c r="R72" s="56">
        <f t="shared" si="15"/>
        <v>35.087719298245609</v>
      </c>
      <c r="S72" s="57">
        <f t="shared" si="16"/>
        <v>-3.1149301825993518</v>
      </c>
      <c r="T72" s="57">
        <f t="shared" si="17"/>
        <v>-3.1149301825993518</v>
      </c>
      <c r="U72" t="s">
        <v>179</v>
      </c>
      <c r="V72" t="s">
        <v>150</v>
      </c>
      <c r="W72" t="s">
        <v>338</v>
      </c>
      <c r="X72" s="40">
        <v>44188</v>
      </c>
      <c r="Y72" s="42"/>
    </row>
    <row r="73" spans="1:25" ht="15" x14ac:dyDescent="0.25">
      <c r="A73">
        <v>2.27</v>
      </c>
      <c r="B73">
        <v>1.7</v>
      </c>
      <c r="C73" s="45">
        <f t="shared" si="11"/>
        <v>2.876392847888054E-2</v>
      </c>
      <c r="D73" s="46">
        <f>IF(OR($A73="",$B73=""),"",A73*'MPTO_working_2-way'!$G72)</f>
        <v>2.335294117647059</v>
      </c>
      <c r="E73" s="48">
        <f>IF(OR($A73="",$B73=""),"",B73*'MPTO_working_2-way'!$G72)</f>
        <v>1.748898678414097</v>
      </c>
      <c r="F73" s="46">
        <f>IF(OR($A73="",$B73=""),"",'MPTO_working_2-way'!D72)</f>
        <v>2.3466099118273029</v>
      </c>
      <c r="G73" s="48">
        <f>IF(OR($A73="",$B73=""),"",'MPTO_working_2-way'!E72)</f>
        <v>1.7426055543011967</v>
      </c>
      <c r="H73" s="46">
        <f>IF(OR($A73="",$B73=""),"",'OddsRatio_working_2-way'!M72)</f>
        <v>2.3469542361512192</v>
      </c>
      <c r="I73" s="46">
        <f>IF(OR($A73="",$B73=""),"",'OddsRatio_working_2-way'!N72)</f>
        <v>1.7424157207132702</v>
      </c>
      <c r="J73" s="46">
        <f>IF('Log_working_2-way'!$D72="","",A73^('Log_working_2-way'!$D72))</f>
        <v>2.352141177157876</v>
      </c>
      <c r="K73" s="48">
        <f>IF('Log_working_2-way'!$D72="","",B73^('Log_working_2-way'!$D72))</f>
        <v>1.7395677440294552</v>
      </c>
      <c r="L73" s="55">
        <f t="shared" si="9"/>
        <v>0.4282115869017632</v>
      </c>
      <c r="M73" s="55">
        <f t="shared" si="10"/>
        <v>0.5717884130982368</v>
      </c>
      <c r="N73" s="56">
        <v>100</v>
      </c>
      <c r="O73" s="56">
        <f t="shared" si="12"/>
        <v>55.947136563876647</v>
      </c>
      <c r="P73" s="56">
        <f t="shared" si="13"/>
        <v>41.176470588235297</v>
      </c>
      <c r="Q73" s="56">
        <f t="shared" si="14"/>
        <v>58.82352941176471</v>
      </c>
      <c r="R73" s="56">
        <f t="shared" si="15"/>
        <v>44.052863436123346</v>
      </c>
      <c r="S73" s="57">
        <f t="shared" si="16"/>
        <v>-2.8763928478880629</v>
      </c>
      <c r="T73" s="57">
        <f t="shared" si="17"/>
        <v>-2.8763928478880487</v>
      </c>
      <c r="U73" t="s">
        <v>110</v>
      </c>
      <c r="V73" t="s">
        <v>63</v>
      </c>
      <c r="W73" t="s">
        <v>338</v>
      </c>
      <c r="X73" s="40">
        <v>44188</v>
      </c>
      <c r="Y73" s="42"/>
    </row>
    <row r="74" spans="1:25" ht="15" x14ac:dyDescent="0.25">
      <c r="A74">
        <v>2.06</v>
      </c>
      <c r="B74">
        <v>1.82</v>
      </c>
      <c r="C74" s="45">
        <f t="shared" si="11"/>
        <v>3.4887442654432999E-2</v>
      </c>
      <c r="D74" s="46">
        <f>IF(OR($A74="",$B74=""),"",A74*'MPTO_working_2-way'!$G73)</f>
        <v>2.1318681318681318</v>
      </c>
      <c r="E74" s="48">
        <f>IF(OR($A74="",$B74=""),"",B74*'MPTO_working_2-way'!$G73)</f>
        <v>1.883495145631068</v>
      </c>
      <c r="F74" s="46">
        <f>IF(OR($A74="",$B74=""),"",'MPTO_working_2-way'!D73)</f>
        <v>2.1367833124358828</v>
      </c>
      <c r="G74" s="48">
        <f>IF(OR($A74="",$B74=""),"",'MPTO_working_2-way'!E73)</f>
        <v>1.8796751228316457</v>
      </c>
      <c r="H74" s="46">
        <f>IF(OR($A74="",$B74=""),"",'OddsRatio_working_2-way'!M73)</f>
        <v>2.1369621483713819</v>
      </c>
      <c r="I74" s="46">
        <f>IF(OR($A74="",$B74=""),"",'OddsRatio_working_2-way'!N73)</f>
        <v>1.8795367562872962</v>
      </c>
      <c r="J74" s="46">
        <f>IF('Log_working_2-way'!$D73="","",A74^('Log_working_2-way'!$D73))</f>
        <v>2.139211690905316</v>
      </c>
      <c r="K74" s="48">
        <f>IF('Log_working_2-way'!$D73="","",B74^('Log_working_2-way'!$D73))</f>
        <v>1.8777999804454721</v>
      </c>
      <c r="L74" s="55">
        <f t="shared" si="9"/>
        <v>0.46907216494845361</v>
      </c>
      <c r="M74" s="55">
        <f t="shared" si="10"/>
        <v>0.53092783505154639</v>
      </c>
      <c r="N74" s="56">
        <v>100</v>
      </c>
      <c r="O74" s="56">
        <f t="shared" si="12"/>
        <v>51.456310679611654</v>
      </c>
      <c r="P74" s="56">
        <f t="shared" si="13"/>
        <v>45.054945054945051</v>
      </c>
      <c r="Q74" s="56">
        <f t="shared" si="14"/>
        <v>54.945054945054942</v>
      </c>
      <c r="R74" s="56">
        <f t="shared" si="15"/>
        <v>48.543689320388353</v>
      </c>
      <c r="S74" s="57">
        <f t="shared" si="16"/>
        <v>-3.4887442654432874</v>
      </c>
      <c r="T74" s="57">
        <f t="shared" si="17"/>
        <v>-3.4887442654433016</v>
      </c>
      <c r="U74" t="s">
        <v>291</v>
      </c>
      <c r="V74" t="s">
        <v>126</v>
      </c>
      <c r="W74" t="s">
        <v>339</v>
      </c>
      <c r="X74" s="40">
        <v>44187</v>
      </c>
      <c r="Y74" s="42"/>
    </row>
    <row r="75" spans="1:25" ht="15" x14ac:dyDescent="0.25">
      <c r="A75">
        <v>1.58</v>
      </c>
      <c r="B75">
        <v>2.46</v>
      </c>
      <c r="C75" s="45">
        <f t="shared" si="11"/>
        <v>3.9415457445713731E-2</v>
      </c>
      <c r="D75" s="46">
        <f>IF(OR($A75="",$B75=""),"",A75*'MPTO_working_2-way'!$G74)</f>
        <v>1.6422764227642277</v>
      </c>
      <c r="E75" s="48">
        <f>IF(OR($A75="",$B75=""),"",B75*'MPTO_working_2-way'!$G74)</f>
        <v>2.5569620253164556</v>
      </c>
      <c r="F75" s="46">
        <f>IF(OR($A75="",$B75=""),"",'MPTO_working_2-way'!D74)</f>
        <v>1.630779558613745</v>
      </c>
      <c r="G75" s="48">
        <f>IF(OR($A75="",$B75=""),"",'MPTO_working_2-way'!E74)</f>
        <v>2.5853398962352006</v>
      </c>
      <c r="H75" s="46">
        <f>IF(OR($A75="",$B75=""),"",'OddsRatio_working_2-way'!M74)</f>
        <v>1.6302858668672515</v>
      </c>
      <c r="I75" s="46">
        <f>IF(OR($A75="",$B75=""),"",'OddsRatio_working_2-way'!N74)</f>
        <v>2.5865816648727367</v>
      </c>
      <c r="J75" s="46">
        <f>IF('Log_working_2-way'!$D74="","",A75^('Log_working_2-way'!$D74))</f>
        <v>1.6250391371672495</v>
      </c>
      <c r="K75" s="48">
        <f>IF('Log_working_2-way'!$D74="","",B75^('Log_working_2-way'!$D74))</f>
        <v>2.599899815124826</v>
      </c>
      <c r="L75" s="55">
        <f t="shared" si="9"/>
        <v>0.6089108910891089</v>
      </c>
      <c r="M75" s="55">
        <f t="shared" si="10"/>
        <v>0.3910891089108911</v>
      </c>
      <c r="N75" s="56">
        <v>100</v>
      </c>
      <c r="O75" s="56">
        <f t="shared" si="12"/>
        <v>36.708860759493668</v>
      </c>
      <c r="P75" s="56">
        <f t="shared" si="13"/>
        <v>59.349593495934961</v>
      </c>
      <c r="Q75" s="56">
        <f t="shared" si="14"/>
        <v>40.650406504065039</v>
      </c>
      <c r="R75" s="56">
        <f t="shared" si="15"/>
        <v>63.291139240506325</v>
      </c>
      <c r="S75" s="57">
        <f t="shared" si="16"/>
        <v>-3.9415457445713713</v>
      </c>
      <c r="T75" s="57">
        <f t="shared" si="17"/>
        <v>-3.9415457445713642</v>
      </c>
      <c r="U75" t="s">
        <v>129</v>
      </c>
      <c r="V75" t="s">
        <v>130</v>
      </c>
      <c r="W75" t="s">
        <v>339</v>
      </c>
      <c r="X75" s="40">
        <v>44187</v>
      </c>
      <c r="Y75" s="42"/>
    </row>
    <row r="76" spans="1:25" ht="15" x14ac:dyDescent="0.25">
      <c r="A76">
        <v>1.84</v>
      </c>
      <c r="B76">
        <v>2.02</v>
      </c>
      <c r="C76" s="45">
        <f t="shared" si="11"/>
        <v>3.8527765820060234E-2</v>
      </c>
      <c r="D76" s="46">
        <f>IF(OR($A76="",$B76=""),"",A76*'MPTO_working_2-way'!$G75)</f>
        <v>1.9108910891089108</v>
      </c>
      <c r="E76" s="48">
        <f>IF(OR($A76="",$B76=""),"",B76*'MPTO_working_2-way'!$G75)</f>
        <v>2.0978260869565215</v>
      </c>
      <c r="F76" s="46">
        <f>IF(OR($A76="",$B76=""),"",'MPTO_working_2-way'!D75)</f>
        <v>1.9076165058509547</v>
      </c>
      <c r="G76" s="48">
        <f>IF(OR($A76="",$B76=""),"",'MPTO_working_2-way'!E75)</f>
        <v>2.1017869260348339</v>
      </c>
      <c r="H76" s="46">
        <f>IF(OR($A76="",$B76=""),"",'OddsRatio_working_2-way'!M75)</f>
        <v>1.9074852129730298</v>
      </c>
      <c r="I76" s="46">
        <f>IF(OR($A76="",$B76=""),"",'OddsRatio_working_2-way'!N75)</f>
        <v>2.1019463300386789</v>
      </c>
      <c r="J76" s="46">
        <f>IF('Log_working_2-way'!$D75="","",A76^('Log_working_2-way'!$D75))</f>
        <v>1.9059915032763037</v>
      </c>
      <c r="K76" s="48">
        <f>IF('Log_working_2-way'!$D75="","",B76^('Log_working_2-way'!$D75))</f>
        <v>2.1037631107837189</v>
      </c>
      <c r="L76" s="55">
        <f t="shared" si="9"/>
        <v>0.52331606217616577</v>
      </c>
      <c r="M76" s="55">
        <f t="shared" si="10"/>
        <v>0.47668393782383423</v>
      </c>
      <c r="N76" s="56">
        <v>100</v>
      </c>
      <c r="O76" s="56">
        <f t="shared" si="12"/>
        <v>45.652173913043477</v>
      </c>
      <c r="P76" s="56">
        <f t="shared" si="13"/>
        <v>50.495049504950494</v>
      </c>
      <c r="Q76" s="56">
        <f t="shared" si="14"/>
        <v>49.504950495049506</v>
      </c>
      <c r="R76" s="56">
        <f t="shared" si="15"/>
        <v>54.347826086956516</v>
      </c>
      <c r="S76" s="57">
        <f t="shared" si="16"/>
        <v>-3.8527765820060296</v>
      </c>
      <c r="T76" s="57">
        <f t="shared" si="17"/>
        <v>-3.8527765820060225</v>
      </c>
      <c r="U76" t="s">
        <v>128</v>
      </c>
      <c r="V76" t="s">
        <v>125</v>
      </c>
      <c r="W76" t="s">
        <v>339</v>
      </c>
      <c r="X76" s="40">
        <v>44188</v>
      </c>
      <c r="Y76" s="42"/>
    </row>
    <row r="77" spans="1:25" ht="15" x14ac:dyDescent="0.25">
      <c r="A77">
        <v>1.99</v>
      </c>
      <c r="B77">
        <v>1.87</v>
      </c>
      <c r="C77" s="45">
        <f t="shared" si="11"/>
        <v>3.7271921102840277E-2</v>
      </c>
      <c r="D77" s="46">
        <f>IF(OR($A77="",$B77=""),"",A77*'MPTO_working_2-way'!$G76)</f>
        <v>2.0641711229946522</v>
      </c>
      <c r="E77" s="48">
        <f>IF(OR($A77="",$B77=""),"",B77*'MPTO_working_2-way'!$G76)</f>
        <v>1.9396984924623115</v>
      </c>
      <c r="F77" s="46">
        <f>IF(OR($A77="",$B77=""),"",'MPTO_working_2-way'!D76)</f>
        <v>2.06664260128287</v>
      </c>
      <c r="G77" s="48">
        <f>IF(OR($A77="",$B77=""),"",'MPTO_working_2-way'!E76)</f>
        <v>1.937521151693437</v>
      </c>
      <c r="H77" s="46">
        <f>IF(OR($A77="",$B77=""),"",'OddsRatio_working_2-way'!M76)</f>
        <v>2.0667385033281396</v>
      </c>
      <c r="I77" s="46">
        <f>IF(OR($A77="",$B77=""),"",'OddsRatio_working_2-way'!N76)</f>
        <v>1.9374368665610926</v>
      </c>
      <c r="J77" s="46">
        <f>IF('Log_working_2-way'!$D76="","",A77^('Log_working_2-way'!$D76))</f>
        <v>2.067869472921922</v>
      </c>
      <c r="K77" s="48">
        <f>IF('Log_working_2-way'!$D76="","",B77^('Log_working_2-way'!$D76))</f>
        <v>1.9364440368013198</v>
      </c>
      <c r="L77" s="55">
        <f t="shared" si="9"/>
        <v>0.48445595854922285</v>
      </c>
      <c r="M77" s="55">
        <f t="shared" si="10"/>
        <v>0.51554404145077726</v>
      </c>
      <c r="N77" s="56">
        <v>100</v>
      </c>
      <c r="O77" s="56">
        <f t="shared" si="12"/>
        <v>49.748743718592962</v>
      </c>
      <c r="P77" s="56">
        <f t="shared" si="13"/>
        <v>46.524064171122987</v>
      </c>
      <c r="Q77" s="56">
        <f t="shared" si="14"/>
        <v>53.475935828876999</v>
      </c>
      <c r="R77" s="56">
        <f t="shared" si="15"/>
        <v>50.251256281407031</v>
      </c>
      <c r="S77" s="57">
        <f t="shared" si="16"/>
        <v>-3.7271921102840366</v>
      </c>
      <c r="T77" s="57">
        <f t="shared" si="17"/>
        <v>-3.7271921102840437</v>
      </c>
      <c r="U77" t="s">
        <v>318</v>
      </c>
      <c r="V77" t="s">
        <v>67</v>
      </c>
      <c r="W77" t="s">
        <v>339</v>
      </c>
      <c r="X77" s="40">
        <v>44188</v>
      </c>
      <c r="Y77" s="42"/>
    </row>
    <row r="78" spans="1:25" ht="15" x14ac:dyDescent="0.25">
      <c r="A78">
        <v>1.64</v>
      </c>
      <c r="B78">
        <v>2.2999999999999998</v>
      </c>
      <c r="C78" s="45">
        <f t="shared" si="11"/>
        <v>4.4538706256627814E-2</v>
      </c>
      <c r="D78" s="46">
        <f>IF(OR($A78="",$B78=""),"",A78*'MPTO_working_2-way'!$G77)</f>
        <v>1.7130434782608694</v>
      </c>
      <c r="E78" s="48">
        <f>IF(OR($A78="",$B78=""),"",B78*'MPTO_working_2-way'!$G77)</f>
        <v>2.4024390243902438</v>
      </c>
      <c r="F78" s="46">
        <f>IF(OR($A78="",$B78=""),"",'MPTO_working_2-way'!D77)</f>
        <v>1.7021660649819494</v>
      </c>
      <c r="G78" s="48">
        <f>IF(OR($A78="",$B78=""),"",'MPTO_working_2-way'!E77)</f>
        <v>2.4241645244215939</v>
      </c>
      <c r="H78" s="46">
        <f>IF(OR($A78="",$B78=""),"",'OddsRatio_working_2-way'!M77)</f>
        <v>1.7016464154456235</v>
      </c>
      <c r="I78" s="46">
        <f>IF(OR($A78="",$B78=""),"",'OddsRatio_working_2-way'!N77)</f>
        <v>2.4252192813739226</v>
      </c>
      <c r="J78" s="46">
        <f>IF('Log_working_2-way'!$D77="","",A78^('Log_working_2-way'!$D77))</f>
        <v>1.6966728038555408</v>
      </c>
      <c r="K78" s="48">
        <f>IF('Log_working_2-way'!$D77="","",B78^('Log_working_2-way'!$D77))</f>
        <v>2.4353940536578338</v>
      </c>
      <c r="L78" s="55">
        <f t="shared" si="9"/>
        <v>0.58375634517766506</v>
      </c>
      <c r="M78" s="55">
        <f t="shared" si="10"/>
        <v>0.41624365482233505</v>
      </c>
      <c r="N78" s="56">
        <v>100</v>
      </c>
      <c r="O78" s="56">
        <f t="shared" si="12"/>
        <v>39.024390243902438</v>
      </c>
      <c r="P78" s="56">
        <f t="shared" si="13"/>
        <v>56.521739130434774</v>
      </c>
      <c r="Q78" s="56">
        <f t="shared" si="14"/>
        <v>43.478260869565219</v>
      </c>
      <c r="R78" s="56">
        <f t="shared" si="15"/>
        <v>60.975609756097562</v>
      </c>
      <c r="S78" s="57">
        <f t="shared" si="16"/>
        <v>-4.4538706256627805</v>
      </c>
      <c r="T78" s="57">
        <f t="shared" si="17"/>
        <v>-4.4538706256627876</v>
      </c>
      <c r="U78" t="s">
        <v>65</v>
      </c>
      <c r="V78" t="s">
        <v>66</v>
      </c>
      <c r="W78" t="s">
        <v>339</v>
      </c>
      <c r="X78" s="40">
        <v>44188</v>
      </c>
      <c r="Y78" s="42"/>
    </row>
    <row r="79" spans="1:25" ht="15" x14ac:dyDescent="0.25">
      <c r="A79">
        <v>1.66</v>
      </c>
      <c r="B79">
        <v>2.2599999999999998</v>
      </c>
      <c r="C79" s="45">
        <f t="shared" si="11"/>
        <v>4.4887514660411743E-2</v>
      </c>
      <c r="D79" s="46">
        <f>IF(OR($A79="",$B79=""),"",A79*'MPTO_working_2-way'!$G78)</f>
        <v>1.7345132743362834</v>
      </c>
      <c r="E79" s="48">
        <f>IF(OR($A79="",$B79=""),"",B79*'MPTO_working_2-way'!$G78)</f>
        <v>2.3614457831325302</v>
      </c>
      <c r="F79" s="46">
        <f>IF(OR($A79="",$B79=""),"",'MPTO_working_2-way'!D78)</f>
        <v>1.7242393602353159</v>
      </c>
      <c r="G79" s="48">
        <f>IF(OR($A79="",$B79=""),"",'MPTO_working_2-way'!E78)</f>
        <v>2.3807589795659352</v>
      </c>
      <c r="H79" s="46">
        <f>IF(OR($A79="",$B79=""),"",'OddsRatio_working_2-way'!M78)</f>
        <v>1.7237468644557461</v>
      </c>
      <c r="I79" s="46">
        <f>IF(OR($A79="",$B79=""),"",'OddsRatio_working_2-way'!N78)</f>
        <v>2.3816985594155153</v>
      </c>
      <c r="J79" s="46">
        <f>IF('Log_working_2-way'!$D78="","",A79^('Log_working_2-way'!$D78))</f>
        <v>1.7190484407078408</v>
      </c>
      <c r="K79" s="48">
        <f>IF('Log_working_2-way'!$D78="","",B79^('Log_working_2-way'!$D78))</f>
        <v>2.3907268876280061</v>
      </c>
      <c r="L79" s="55">
        <f t="shared" si="9"/>
        <v>0.57653061224489788</v>
      </c>
      <c r="M79" s="55">
        <f t="shared" si="10"/>
        <v>0.42346938775510201</v>
      </c>
      <c r="N79" s="56">
        <v>100</v>
      </c>
      <c r="O79" s="56">
        <f t="shared" si="12"/>
        <v>39.759036144578317</v>
      </c>
      <c r="P79" s="56">
        <f t="shared" si="13"/>
        <v>55.752212389380524</v>
      </c>
      <c r="Q79" s="56">
        <f t="shared" si="14"/>
        <v>44.247787610619469</v>
      </c>
      <c r="R79" s="56">
        <f t="shared" si="15"/>
        <v>60.24096385542169</v>
      </c>
      <c r="S79" s="57">
        <f t="shared" si="16"/>
        <v>-4.4887514660411512</v>
      </c>
      <c r="T79" s="57">
        <f t="shared" si="17"/>
        <v>-4.4887514660411654</v>
      </c>
      <c r="U79" t="s">
        <v>167</v>
      </c>
      <c r="V79" t="s">
        <v>168</v>
      </c>
      <c r="W79" t="s">
        <v>339</v>
      </c>
      <c r="X79" s="40">
        <v>44188</v>
      </c>
      <c r="Y79" s="42"/>
    </row>
    <row r="80" spans="1:25" ht="15" x14ac:dyDescent="0.25">
      <c r="A80">
        <v>2.08</v>
      </c>
      <c r="B80">
        <v>1.78</v>
      </c>
      <c r="C80" s="45">
        <f t="shared" si="11"/>
        <v>4.2566983578219642E-2</v>
      </c>
      <c r="D80" s="46">
        <f>IF(OR($A80="",$B80=""),"",A80*'MPTO_working_2-way'!$G79)</f>
        <v>2.1685393258426968</v>
      </c>
      <c r="E80" s="48">
        <f>IF(OR($A80="",$B80=""),"",B80*'MPTO_working_2-way'!$G79)</f>
        <v>1.8557692307692311</v>
      </c>
      <c r="F80" s="46">
        <f>IF(OR($A80="",$B80=""),"",'MPTO_working_2-way'!D79)</f>
        <v>2.1763461086292031</v>
      </c>
      <c r="G80" s="48">
        <f>IF(OR($A80="",$B80=""),"",'MPTO_working_2-way'!E79)</f>
        <v>1.8500899460323807</v>
      </c>
      <c r="H80" s="46">
        <f>IF(OR($A80="",$B80=""),"",'OddsRatio_working_2-way'!M79)</f>
        <v>2.1766968108291049</v>
      </c>
      <c r="I80" s="46">
        <f>IF(OR($A80="",$B80=""),"",'OddsRatio_working_2-way'!N79)</f>
        <v>1.8498365855987975</v>
      </c>
      <c r="J80" s="46">
        <f>IF('Log_working_2-way'!$D79="","",A80^('Log_working_2-way'!$D79))</f>
        <v>2.180302148833781</v>
      </c>
      <c r="K80" s="48">
        <f>IF('Log_working_2-way'!$D79="","",B80^('Log_working_2-way'!$D79))</f>
        <v>1.8472406840805713</v>
      </c>
      <c r="L80" s="55">
        <f t="shared" si="9"/>
        <v>0.46113989637305697</v>
      </c>
      <c r="M80" s="55">
        <f t="shared" si="10"/>
        <v>0.53886010362694292</v>
      </c>
      <c r="N80" s="56">
        <v>100</v>
      </c>
      <c r="O80" s="56">
        <f t="shared" si="12"/>
        <v>51.92307692307692</v>
      </c>
      <c r="P80" s="56">
        <f t="shared" si="13"/>
        <v>43.820224719101127</v>
      </c>
      <c r="Q80" s="56">
        <f t="shared" si="14"/>
        <v>56.17977528089888</v>
      </c>
      <c r="R80" s="56">
        <f t="shared" si="15"/>
        <v>48.076923076923073</v>
      </c>
      <c r="S80" s="57">
        <f t="shared" si="16"/>
        <v>-4.2566983578219606</v>
      </c>
      <c r="T80" s="57">
        <f t="shared" si="17"/>
        <v>-4.2566983578219464</v>
      </c>
      <c r="U80" t="s">
        <v>165</v>
      </c>
      <c r="V80" t="s">
        <v>169</v>
      </c>
      <c r="W80" t="s">
        <v>339</v>
      </c>
      <c r="X80" s="40">
        <v>44189</v>
      </c>
      <c r="Y80" s="42"/>
    </row>
    <row r="81" spans="1:25" ht="15" x14ac:dyDescent="0.25">
      <c r="A81">
        <v>1.91</v>
      </c>
      <c r="B81">
        <v>1.94</v>
      </c>
      <c r="C81" s="45">
        <f t="shared" si="11"/>
        <v>3.9024126949857019E-2</v>
      </c>
      <c r="D81" s="46">
        <f>IF(OR($A81="",$B81=""),"",A81*'MPTO_working_2-way'!$G80)</f>
        <v>1.9845360824742269</v>
      </c>
      <c r="E81" s="48">
        <f>IF(OR($A81="",$B81=""),"",B81*'MPTO_working_2-way'!$G80)</f>
        <v>2.0157068062827226</v>
      </c>
      <c r="F81" s="46">
        <f>IF(OR($A81="",$B81=""),"",'MPTO_working_2-way'!D80)</f>
        <v>1.98393746319002</v>
      </c>
      <c r="G81" s="48">
        <f>IF(OR($A81="",$B81=""),"",'MPTO_working_2-way'!E80)</f>
        <v>2.0163247537682976</v>
      </c>
      <c r="H81" s="46">
        <f>IF(OR($A81="",$B81=""),"",'OddsRatio_working_2-way'!M80)</f>
        <v>1.9839131599805839</v>
      </c>
      <c r="I81" s="46">
        <f>IF(OR($A81="",$B81=""),"",'OddsRatio_working_2-way'!N80)</f>
        <v>2.0163498575623611</v>
      </c>
      <c r="J81" s="46">
        <f>IF('Log_working_2-way'!$D80="","",A81^('Log_working_2-way'!$D80))</f>
        <v>1.9836394873960235</v>
      </c>
      <c r="K81" s="48">
        <f>IF('Log_working_2-way'!$D80="","",B81^('Log_working_2-way'!$D80))</f>
        <v>2.0166326309725022</v>
      </c>
      <c r="L81" s="55">
        <f t="shared" si="9"/>
        <v>0.50389610389610384</v>
      </c>
      <c r="M81" s="55">
        <f t="shared" si="10"/>
        <v>0.4961038961038961</v>
      </c>
      <c r="N81" s="56">
        <v>100</v>
      </c>
      <c r="O81" s="56">
        <f t="shared" si="12"/>
        <v>47.643979057591622</v>
      </c>
      <c r="P81" s="56">
        <f t="shared" si="13"/>
        <v>48.453608247422686</v>
      </c>
      <c r="Q81" s="56">
        <f t="shared" si="14"/>
        <v>51.546391752577328</v>
      </c>
      <c r="R81" s="56">
        <f t="shared" si="15"/>
        <v>52.356020942408378</v>
      </c>
      <c r="S81" s="57">
        <f t="shared" si="16"/>
        <v>-3.9024126949857063</v>
      </c>
      <c r="T81" s="57">
        <f t="shared" si="17"/>
        <v>-3.9024126949856921</v>
      </c>
      <c r="U81" t="s">
        <v>124</v>
      </c>
      <c r="V81" t="s">
        <v>64</v>
      </c>
      <c r="W81" t="s">
        <v>339</v>
      </c>
      <c r="X81" s="40">
        <v>44189</v>
      </c>
      <c r="Y81" s="42"/>
    </row>
    <row r="82" spans="1:25" ht="15" x14ac:dyDescent="0.25">
      <c r="A82">
        <v>1.67</v>
      </c>
      <c r="B82">
        <v>2.2400000000000002</v>
      </c>
      <c r="C82" s="45">
        <f t="shared" si="11"/>
        <v>4.5230966638152292E-2</v>
      </c>
      <c r="D82" s="46">
        <f>IF(OR($A82="",$B82=""),"",A82*'MPTO_working_2-way'!$G81)</f>
        <v>1.7455357142857142</v>
      </c>
      <c r="E82" s="48">
        <f>IF(OR($A82="",$B82=""),"",B82*'MPTO_working_2-way'!$G81)</f>
        <v>2.3413173652694614</v>
      </c>
      <c r="F82" s="46">
        <f>IF(OR($A82="",$B82=""),"",'MPTO_working_2-way'!D81)</f>
        <v>1.7355479261389997</v>
      </c>
      <c r="G82" s="48">
        <f>IF(OR($A82="",$B82=""),"",'MPTO_working_2-way'!E81)</f>
        <v>2.3595307177999247</v>
      </c>
      <c r="H82" s="46">
        <f>IF(OR($A82="",$B82=""),"",'OddsRatio_working_2-way'!M81)</f>
        <v>1.7350663783939253</v>
      </c>
      <c r="I82" s="46">
        <f>IF(OR($A82="",$B82=""),"",'OddsRatio_working_2-way'!N81)</f>
        <v>2.3604213570275632</v>
      </c>
      <c r="J82" s="46">
        <f>IF('Log_working_2-way'!$D81="","",A82^('Log_working_2-way'!$D81))</f>
        <v>1.730497750630863</v>
      </c>
      <c r="K82" s="48">
        <f>IF('Log_working_2-way'!$D81="","",B82^('Log_working_2-way'!$D81))</f>
        <v>2.3689296087986125</v>
      </c>
      <c r="L82" s="55">
        <f t="shared" si="9"/>
        <v>0.57289002557544755</v>
      </c>
      <c r="M82" s="55">
        <f t="shared" si="10"/>
        <v>0.42710997442455234</v>
      </c>
      <c r="N82" s="56">
        <v>100</v>
      </c>
      <c r="O82" s="56">
        <f t="shared" si="12"/>
        <v>40.119760479041922</v>
      </c>
      <c r="P82" s="56">
        <f t="shared" si="13"/>
        <v>55.357142857142868</v>
      </c>
      <c r="Q82" s="56">
        <f t="shared" si="14"/>
        <v>44.642857142857139</v>
      </c>
      <c r="R82" s="56">
        <f t="shared" si="15"/>
        <v>59.880239520958092</v>
      </c>
      <c r="S82" s="57">
        <f t="shared" si="16"/>
        <v>-4.5230966638152168</v>
      </c>
      <c r="T82" s="57">
        <f t="shared" si="17"/>
        <v>-4.5230966638152239</v>
      </c>
      <c r="U82" t="s">
        <v>131</v>
      </c>
      <c r="V82" t="s">
        <v>166</v>
      </c>
      <c r="W82" t="s">
        <v>339</v>
      </c>
      <c r="X82" s="40">
        <v>44189</v>
      </c>
      <c r="Y82" s="42"/>
    </row>
    <row r="83" spans="1:25" ht="15" x14ac:dyDescent="0.25">
      <c r="A83">
        <v>1.98</v>
      </c>
      <c r="B83">
        <v>1.88</v>
      </c>
      <c r="C83" s="45">
        <f t="shared" si="11"/>
        <v>3.6965398667526461E-2</v>
      </c>
      <c r="D83" s="46">
        <f>IF(OR($A83="",$B83=""),"",A83*'MPTO_working_2-way'!$G82)</f>
        <v>2.0531914893617023</v>
      </c>
      <c r="E83" s="48">
        <f>IF(OR($A83="",$B83=""),"",B83*'MPTO_working_2-way'!$G82)</f>
        <v>1.9494949494949496</v>
      </c>
      <c r="F83" s="46">
        <f>IF(OR($A83="",$B83=""),"",'MPTO_working_2-way'!D82)</f>
        <v>2.0552120141342756</v>
      </c>
      <c r="G83" s="48">
        <f>IF(OR($A83="",$B83=""),"",'MPTO_working_2-way'!E82)</f>
        <v>1.9476768522394308</v>
      </c>
      <c r="H83" s="46">
        <f>IF(OR($A83="",$B83=""),"",'OddsRatio_working_2-way'!M82)</f>
        <v>2.0552897060221729</v>
      </c>
      <c r="I83" s="46">
        <f>IF(OR($A83="",$B83=""),"",'OddsRatio_working_2-way'!N82)</f>
        <v>1.947607082958686</v>
      </c>
      <c r="J83" s="46">
        <f>IF('Log_working_2-way'!$D82="","",A83^('Log_working_2-way'!$D82))</f>
        <v>2.0562137224842738</v>
      </c>
      <c r="K83" s="48">
        <f>IF('Log_working_2-way'!$D82="","",B83^('Log_working_2-way'!$D82))</f>
        <v>1.9467780797695502</v>
      </c>
      <c r="L83" s="55">
        <f t="shared" si="9"/>
        <v>0.48704663212435229</v>
      </c>
      <c r="M83" s="55">
        <f t="shared" si="10"/>
        <v>0.5129533678756476</v>
      </c>
      <c r="N83" s="56">
        <v>100</v>
      </c>
      <c r="O83" s="56">
        <f t="shared" si="12"/>
        <v>49.494949494949495</v>
      </c>
      <c r="P83" s="56">
        <f t="shared" si="13"/>
        <v>46.808510638297875</v>
      </c>
      <c r="Q83" s="56">
        <f t="shared" si="14"/>
        <v>53.191489361702125</v>
      </c>
      <c r="R83" s="56">
        <f t="shared" si="15"/>
        <v>50.505050505050505</v>
      </c>
      <c r="S83" s="57">
        <f t="shared" si="16"/>
        <v>-3.6965398667526301</v>
      </c>
      <c r="T83" s="57">
        <f t="shared" si="17"/>
        <v>-3.6965398667526301</v>
      </c>
      <c r="U83" t="s">
        <v>164</v>
      </c>
      <c r="V83" t="s">
        <v>127</v>
      </c>
      <c r="W83" t="s">
        <v>339</v>
      </c>
      <c r="X83" s="40">
        <v>44189</v>
      </c>
      <c r="Y83" s="42"/>
    </row>
    <row r="84" spans="1:25" ht="15" x14ac:dyDescent="0.25">
      <c r="A84"/>
      <c r="B84"/>
      <c r="C84" s="45"/>
      <c r="D84" s="46"/>
      <c r="E84" s="48"/>
      <c r="F84" s="46"/>
      <c r="G84" s="48"/>
      <c r="H84" s="46"/>
      <c r="I84" s="46"/>
      <c r="J84" s="46"/>
      <c r="K84" s="48"/>
      <c r="L84" s="55"/>
      <c r="M84" s="55"/>
      <c r="N84" s="56"/>
      <c r="O84" s="56"/>
      <c r="P84" s="56"/>
      <c r="Q84" s="56"/>
      <c r="R84" s="56"/>
      <c r="S84" s="57"/>
      <c r="T84" s="57"/>
      <c r="U84"/>
      <c r="V84"/>
      <c r="X84"/>
      <c r="Y84" s="42"/>
    </row>
    <row r="85" spans="1:25" ht="15" x14ac:dyDescent="0.25">
      <c r="A85"/>
      <c r="B85"/>
      <c r="C85" s="45"/>
      <c r="D85" s="46"/>
      <c r="E85" s="48"/>
      <c r="F85" s="46"/>
      <c r="G85" s="48"/>
      <c r="H85" s="46"/>
      <c r="I85" s="46"/>
      <c r="J85" s="46"/>
      <c r="K85" s="48"/>
      <c r="L85" s="55"/>
      <c r="M85" s="55"/>
      <c r="N85" s="56"/>
      <c r="O85" s="56"/>
      <c r="P85" s="56"/>
      <c r="Q85" s="56"/>
      <c r="R85" s="56"/>
      <c r="S85" s="57"/>
      <c r="T85" s="57"/>
      <c r="U85"/>
      <c r="V85"/>
      <c r="X85"/>
      <c r="Y85" s="42"/>
    </row>
    <row r="86" spans="1:25" ht="15" x14ac:dyDescent="0.25">
      <c r="A86"/>
      <c r="B86"/>
      <c r="C86" s="45"/>
      <c r="D86" s="46"/>
      <c r="E86" s="48"/>
      <c r="F86" s="46"/>
      <c r="G86" s="48"/>
      <c r="H86" s="46"/>
      <c r="I86" s="46"/>
      <c r="J86" s="46"/>
      <c r="K86" s="48"/>
      <c r="L86" s="55"/>
      <c r="M86" s="55"/>
      <c r="N86" s="56"/>
      <c r="O86" s="56"/>
      <c r="P86" s="56"/>
      <c r="Q86" s="56"/>
      <c r="R86" s="56"/>
      <c r="S86" s="57"/>
      <c r="T86" s="57"/>
      <c r="U86"/>
      <c r="V86"/>
      <c r="X86"/>
      <c r="Y86" s="42"/>
    </row>
    <row r="87" spans="1:25" ht="15" x14ac:dyDescent="0.25">
      <c r="A87"/>
      <c r="B87"/>
      <c r="C87" s="45"/>
      <c r="D87" s="46"/>
      <c r="E87" s="48"/>
      <c r="F87" s="46"/>
      <c r="G87" s="48"/>
      <c r="H87" s="46"/>
      <c r="I87" s="46"/>
      <c r="J87" s="46"/>
      <c r="K87" s="48"/>
      <c r="L87" s="55"/>
      <c r="M87" s="55"/>
      <c r="N87" s="56"/>
      <c r="O87" s="56"/>
      <c r="P87" s="56"/>
      <c r="Q87" s="56"/>
      <c r="R87" s="56"/>
      <c r="S87" s="57"/>
      <c r="T87" s="57"/>
      <c r="U87"/>
      <c r="V87"/>
      <c r="X87"/>
      <c r="Y87" s="42"/>
    </row>
    <row r="88" spans="1:25" ht="15" x14ac:dyDescent="0.25">
      <c r="A88"/>
      <c r="B88"/>
      <c r="C88" s="45"/>
      <c r="D88" s="46"/>
      <c r="E88" s="48"/>
      <c r="F88" s="46"/>
      <c r="G88" s="48"/>
      <c r="H88" s="46"/>
      <c r="I88" s="46"/>
      <c r="J88" s="46"/>
      <c r="K88" s="48"/>
      <c r="L88" s="55"/>
      <c r="M88" s="55"/>
      <c r="N88" s="56"/>
      <c r="O88" s="56"/>
      <c r="P88" s="56"/>
      <c r="Q88" s="56"/>
      <c r="R88" s="56"/>
      <c r="S88" s="57"/>
      <c r="T88" s="57"/>
      <c r="U88"/>
      <c r="V88"/>
      <c r="X88"/>
      <c r="Y88" s="42"/>
    </row>
    <row r="89" spans="1:25" ht="15" x14ac:dyDescent="0.25">
      <c r="A89"/>
      <c r="B89"/>
      <c r="C89" s="45"/>
      <c r="D89" s="46"/>
      <c r="E89" s="48"/>
      <c r="F89" s="46"/>
      <c r="G89" s="48"/>
      <c r="H89" s="46"/>
      <c r="I89" s="46"/>
      <c r="J89" s="46"/>
      <c r="K89" s="48"/>
      <c r="L89" s="55"/>
      <c r="M89" s="55"/>
      <c r="N89" s="56"/>
      <c r="O89" s="56"/>
      <c r="P89" s="56"/>
      <c r="Q89" s="56"/>
      <c r="R89" s="56"/>
      <c r="S89" s="57"/>
      <c r="T89" s="57"/>
      <c r="U89"/>
      <c r="V89"/>
      <c r="X89"/>
      <c r="Y89" s="42"/>
    </row>
    <row r="90" spans="1:25" ht="15" x14ac:dyDescent="0.25">
      <c r="A90"/>
      <c r="B90"/>
      <c r="C90" s="45"/>
      <c r="D90" s="46"/>
      <c r="E90" s="48"/>
      <c r="F90" s="46"/>
      <c r="G90" s="48"/>
      <c r="H90" s="46"/>
      <c r="I90" s="46"/>
      <c r="J90" s="46"/>
      <c r="K90" s="48"/>
      <c r="L90" s="55"/>
      <c r="M90" s="55"/>
      <c r="N90" s="56"/>
      <c r="O90" s="56"/>
      <c r="P90" s="56"/>
      <c r="Q90" s="56"/>
      <c r="R90" s="56"/>
      <c r="S90" s="57"/>
      <c r="T90" s="57"/>
      <c r="U90"/>
      <c r="V90"/>
      <c r="X90"/>
      <c r="Y90" s="42"/>
    </row>
    <row r="91" spans="1:25" ht="15" x14ac:dyDescent="0.25">
      <c r="A91"/>
      <c r="B91"/>
      <c r="C91" s="45"/>
      <c r="D91" s="46"/>
      <c r="E91" s="48"/>
      <c r="F91" s="46"/>
      <c r="G91" s="48"/>
      <c r="H91" s="46"/>
      <c r="I91" s="46"/>
      <c r="J91" s="46"/>
      <c r="K91" s="48"/>
      <c r="L91" s="55"/>
      <c r="M91" s="55"/>
      <c r="N91" s="56"/>
      <c r="O91" s="56"/>
      <c r="P91" s="56"/>
      <c r="Q91" s="56"/>
      <c r="R91" s="56"/>
      <c r="S91" s="57"/>
      <c r="T91" s="57"/>
      <c r="U91"/>
      <c r="V91"/>
      <c r="X91"/>
      <c r="Y91" s="42"/>
    </row>
    <row r="92" spans="1:25" ht="15" x14ac:dyDescent="0.25">
      <c r="A92"/>
      <c r="B92"/>
      <c r="C92" s="45"/>
      <c r="D92" s="46"/>
      <c r="E92" s="48"/>
      <c r="F92" s="46"/>
      <c r="G92" s="48"/>
      <c r="H92" s="46"/>
      <c r="I92" s="46"/>
      <c r="J92" s="46"/>
      <c r="K92" s="48"/>
      <c r="L92" s="55"/>
      <c r="M92" s="55"/>
      <c r="N92" s="56"/>
      <c r="O92" s="56"/>
      <c r="P92" s="56"/>
      <c r="Q92" s="56"/>
      <c r="R92" s="56"/>
      <c r="S92" s="57"/>
      <c r="T92" s="57"/>
      <c r="U92"/>
      <c r="V92"/>
      <c r="X92"/>
      <c r="Y92" s="42"/>
    </row>
    <row r="93" spans="1:25" ht="15" x14ac:dyDescent="0.25">
      <c r="A93"/>
      <c r="B93"/>
      <c r="C93" s="45"/>
      <c r="D93" s="46"/>
      <c r="E93" s="48"/>
      <c r="F93" s="46"/>
      <c r="G93" s="48"/>
      <c r="H93" s="46"/>
      <c r="I93" s="46"/>
      <c r="J93" s="46"/>
      <c r="K93" s="48"/>
      <c r="L93" s="55"/>
      <c r="M93" s="55"/>
      <c r="N93" s="56"/>
      <c r="O93" s="56"/>
      <c r="P93" s="56"/>
      <c r="Q93" s="56"/>
      <c r="R93" s="56"/>
      <c r="S93" s="57"/>
      <c r="T93" s="57"/>
      <c r="U93"/>
      <c r="V93"/>
      <c r="X93"/>
      <c r="Y93" s="42"/>
    </row>
    <row r="94" spans="1:25" ht="15" x14ac:dyDescent="0.25">
      <c r="A94"/>
      <c r="B94"/>
      <c r="C94" s="45"/>
      <c r="D94" s="46"/>
      <c r="E94" s="48"/>
      <c r="F94" s="46"/>
      <c r="G94" s="48"/>
      <c r="H94" s="46"/>
      <c r="I94" s="46"/>
      <c r="J94" s="46"/>
      <c r="K94" s="48"/>
      <c r="L94" s="55"/>
      <c r="M94" s="55"/>
      <c r="N94" s="56"/>
      <c r="O94" s="56"/>
      <c r="P94" s="56"/>
      <c r="Q94" s="56"/>
      <c r="R94" s="56"/>
      <c r="S94" s="57"/>
      <c r="T94" s="57"/>
      <c r="U94"/>
      <c r="V94"/>
      <c r="X94"/>
      <c r="Y94" s="42"/>
    </row>
    <row r="95" spans="1:25" ht="15" x14ac:dyDescent="0.25">
      <c r="A95"/>
      <c r="B95"/>
      <c r="C95" s="45"/>
      <c r="D95" s="46"/>
      <c r="E95" s="48"/>
      <c r="F95" s="46"/>
      <c r="G95" s="48"/>
      <c r="H95" s="46"/>
      <c r="I95" s="46"/>
      <c r="J95" s="46"/>
      <c r="K95" s="48"/>
      <c r="L95" s="55"/>
      <c r="M95" s="55"/>
      <c r="N95" s="56"/>
      <c r="O95" s="56"/>
      <c r="P95" s="56"/>
      <c r="Q95" s="56"/>
      <c r="R95" s="56"/>
      <c r="S95" s="57"/>
      <c r="T95" s="57"/>
      <c r="U95"/>
      <c r="V95"/>
      <c r="X95"/>
      <c r="Y95" s="42"/>
    </row>
    <row r="96" spans="1:25" ht="15" x14ac:dyDescent="0.25">
      <c r="A96"/>
      <c r="B96"/>
      <c r="C96" s="45"/>
      <c r="D96" s="46"/>
      <c r="E96" s="48"/>
      <c r="F96" s="46"/>
      <c r="G96" s="48"/>
      <c r="H96" s="46"/>
      <c r="I96" s="46"/>
      <c r="J96" s="46"/>
      <c r="K96" s="48"/>
      <c r="L96" s="55"/>
      <c r="M96" s="55"/>
      <c r="N96" s="56"/>
      <c r="O96" s="56"/>
      <c r="P96" s="56"/>
      <c r="Q96" s="56"/>
      <c r="R96" s="56"/>
      <c r="S96" s="57"/>
      <c r="T96" s="57"/>
      <c r="U96"/>
      <c r="V96"/>
      <c r="X96"/>
      <c r="Y96" s="42"/>
    </row>
    <row r="97" spans="1:25" ht="15" x14ac:dyDescent="0.25">
      <c r="A97"/>
      <c r="B97"/>
      <c r="C97" s="45"/>
      <c r="D97" s="46"/>
      <c r="E97" s="48"/>
      <c r="F97" s="46"/>
      <c r="G97" s="48"/>
      <c r="H97" s="46"/>
      <c r="I97" s="46"/>
      <c r="J97" s="46"/>
      <c r="K97" s="48"/>
      <c r="L97" s="55"/>
      <c r="M97" s="55"/>
      <c r="N97" s="56"/>
      <c r="O97" s="56"/>
      <c r="P97" s="56"/>
      <c r="Q97" s="56"/>
      <c r="R97" s="56"/>
      <c r="S97" s="57"/>
      <c r="T97" s="57"/>
      <c r="U97"/>
      <c r="V97"/>
      <c r="X97"/>
      <c r="Y97" s="42"/>
    </row>
    <row r="98" spans="1:25" ht="15" x14ac:dyDescent="0.25">
      <c r="A98"/>
      <c r="B98"/>
      <c r="C98" s="45"/>
      <c r="D98" s="46"/>
      <c r="E98" s="48"/>
      <c r="F98" s="46"/>
      <c r="G98" s="48"/>
      <c r="H98" s="46"/>
      <c r="I98" s="46"/>
      <c r="J98" s="46"/>
      <c r="K98" s="48"/>
      <c r="L98" s="55"/>
      <c r="M98" s="55"/>
      <c r="N98" s="56"/>
      <c r="O98" s="56"/>
      <c r="P98" s="56"/>
      <c r="Q98" s="56"/>
      <c r="R98" s="56"/>
      <c r="S98" s="57"/>
      <c r="T98" s="57"/>
      <c r="U98"/>
      <c r="V98"/>
      <c r="X98"/>
      <c r="Y98" s="42"/>
    </row>
    <row r="99" spans="1:25" ht="15" x14ac:dyDescent="0.25">
      <c r="A99"/>
      <c r="B99"/>
      <c r="C99" s="45"/>
      <c r="D99" s="46"/>
      <c r="E99" s="48"/>
      <c r="F99" s="46"/>
      <c r="G99" s="48"/>
      <c r="H99" s="46"/>
      <c r="I99" s="46"/>
      <c r="J99" s="46"/>
      <c r="K99" s="48"/>
      <c r="L99" s="55"/>
      <c r="M99" s="55"/>
      <c r="N99" s="56"/>
      <c r="O99" s="56"/>
      <c r="P99" s="56"/>
      <c r="Q99" s="56"/>
      <c r="R99" s="56"/>
      <c r="S99" s="57"/>
      <c r="T99" s="57"/>
      <c r="U99"/>
      <c r="V99"/>
      <c r="X99"/>
      <c r="Y99" s="42"/>
    </row>
    <row r="100" spans="1:25" ht="15" x14ac:dyDescent="0.25">
      <c r="A100"/>
      <c r="B100"/>
      <c r="C100" s="45"/>
      <c r="D100" s="46"/>
      <c r="E100" s="48"/>
      <c r="F100" s="46"/>
      <c r="G100" s="48"/>
      <c r="H100" s="46"/>
      <c r="I100" s="46"/>
      <c r="J100" s="46"/>
      <c r="K100" s="48"/>
      <c r="L100" s="55"/>
      <c r="M100" s="55"/>
      <c r="N100" s="56"/>
      <c r="O100" s="56"/>
      <c r="P100" s="56"/>
      <c r="Q100" s="56"/>
      <c r="R100" s="56"/>
      <c r="S100" s="57"/>
      <c r="T100" s="57"/>
      <c r="U100"/>
      <c r="V100"/>
      <c r="X100"/>
      <c r="Y100" s="42"/>
    </row>
    <row r="101" spans="1:25" s="52" customFormat="1" ht="15" x14ac:dyDescent="0.25">
      <c r="A101"/>
      <c r="B101"/>
      <c r="C101" s="45"/>
      <c r="D101" s="46"/>
      <c r="E101" s="48"/>
      <c r="F101" s="46"/>
      <c r="G101" s="48"/>
      <c r="H101" s="46"/>
      <c r="I101" s="46"/>
      <c r="J101" s="46"/>
      <c r="K101" s="48"/>
      <c r="L101" s="55"/>
      <c r="M101" s="55"/>
      <c r="N101" s="56"/>
      <c r="O101" s="56"/>
      <c r="P101" s="56"/>
      <c r="Q101" s="56"/>
      <c r="R101" s="56"/>
      <c r="S101" s="57"/>
      <c r="T101" s="57"/>
      <c r="U101"/>
      <c r="V101"/>
      <c r="X101"/>
      <c r="Y101" s="42"/>
    </row>
    <row r="102" spans="1:25" ht="15" x14ac:dyDescent="0.25">
      <c r="A102"/>
      <c r="B102"/>
      <c r="C102" s="45"/>
      <c r="D102" s="46"/>
      <c r="E102" s="48"/>
      <c r="F102" s="46"/>
      <c r="G102" s="48"/>
      <c r="H102" s="46"/>
      <c r="I102" s="46"/>
      <c r="J102" s="46"/>
      <c r="K102" s="48"/>
      <c r="L102" s="55"/>
      <c r="M102" s="55"/>
      <c r="N102" s="56"/>
      <c r="O102" s="56"/>
      <c r="P102" s="56"/>
      <c r="Q102" s="56"/>
      <c r="R102" s="56"/>
      <c r="S102" s="57"/>
      <c r="T102" s="57"/>
      <c r="U102"/>
      <c r="V102"/>
      <c r="X102"/>
      <c r="Y102" s="42"/>
    </row>
    <row r="103" spans="1:25" ht="15" x14ac:dyDescent="0.25">
      <c r="A103"/>
      <c r="B103"/>
      <c r="C103" s="45"/>
      <c r="D103" s="46"/>
      <c r="E103" s="48"/>
      <c r="F103" s="46"/>
      <c r="G103" s="48"/>
      <c r="H103" s="46"/>
      <c r="I103" s="46"/>
      <c r="J103" s="46"/>
      <c r="K103" s="48"/>
      <c r="L103" s="55"/>
      <c r="M103" s="55"/>
      <c r="N103" s="56"/>
      <c r="O103" s="56"/>
      <c r="P103" s="56"/>
      <c r="Q103" s="56"/>
      <c r="R103" s="56"/>
      <c r="S103" s="57"/>
      <c r="T103" s="57"/>
      <c r="U103"/>
      <c r="V103"/>
      <c r="X103"/>
      <c r="Y103" s="42"/>
    </row>
    <row r="104" spans="1:25" ht="15" x14ac:dyDescent="0.25">
      <c r="A104"/>
      <c r="B104"/>
      <c r="C104" s="45"/>
      <c r="D104" s="46"/>
      <c r="E104" s="48"/>
      <c r="F104" s="46"/>
      <c r="G104" s="48"/>
      <c r="H104" s="46"/>
      <c r="I104" s="46"/>
      <c r="J104" s="46"/>
      <c r="K104" s="48"/>
      <c r="L104" s="55"/>
      <c r="M104" s="55"/>
      <c r="N104" s="56"/>
      <c r="O104" s="56"/>
      <c r="P104" s="56"/>
      <c r="Q104" s="56"/>
      <c r="R104" s="56"/>
      <c r="S104" s="57"/>
      <c r="T104" s="57"/>
      <c r="U104"/>
      <c r="V104"/>
      <c r="X104"/>
      <c r="Y104" s="42"/>
    </row>
    <row r="105" spans="1:25" ht="15" x14ac:dyDescent="0.25">
      <c r="A105"/>
      <c r="B105"/>
      <c r="C105" s="45"/>
      <c r="D105" s="46"/>
      <c r="E105" s="48"/>
      <c r="F105" s="46"/>
      <c r="G105" s="48"/>
      <c r="H105" s="46"/>
      <c r="I105" s="46"/>
      <c r="J105" s="46"/>
      <c r="K105" s="48"/>
      <c r="L105" s="55"/>
      <c r="M105" s="55"/>
      <c r="N105" s="56"/>
      <c r="O105" s="56"/>
      <c r="P105" s="56"/>
      <c r="Q105" s="56"/>
      <c r="R105" s="56"/>
      <c r="S105" s="57"/>
      <c r="T105" s="57"/>
      <c r="U105"/>
      <c r="V105"/>
      <c r="X105"/>
      <c r="Y105" s="42"/>
    </row>
    <row r="106" spans="1:25" ht="15" x14ac:dyDescent="0.25">
      <c r="A106"/>
      <c r="B106"/>
      <c r="C106" s="45"/>
      <c r="D106" s="46"/>
      <c r="E106" s="48"/>
      <c r="F106" s="46"/>
      <c r="G106" s="48"/>
      <c r="H106" s="46"/>
      <c r="I106" s="46"/>
      <c r="J106" s="46"/>
      <c r="K106" s="48"/>
      <c r="L106" s="55"/>
      <c r="M106" s="55"/>
      <c r="N106" s="56"/>
      <c r="O106" s="56"/>
      <c r="P106" s="56"/>
      <c r="Q106" s="56"/>
      <c r="R106" s="56"/>
      <c r="S106" s="57"/>
      <c r="T106" s="57"/>
      <c r="U106"/>
      <c r="V106"/>
      <c r="X106"/>
      <c r="Y106" s="42"/>
    </row>
    <row r="107" spans="1:25" ht="15" x14ac:dyDescent="0.25">
      <c r="A107"/>
      <c r="B107"/>
      <c r="C107" s="45"/>
      <c r="D107" s="46"/>
      <c r="E107" s="48"/>
      <c r="F107" s="46"/>
      <c r="G107" s="48"/>
      <c r="H107" s="46"/>
      <c r="I107" s="46"/>
      <c r="J107" s="46"/>
      <c r="K107" s="48"/>
      <c r="L107" s="55"/>
      <c r="M107" s="55"/>
      <c r="N107" s="56"/>
      <c r="O107" s="56"/>
      <c r="P107" s="56"/>
      <c r="Q107" s="56"/>
      <c r="R107" s="56"/>
      <c r="S107" s="57"/>
      <c r="T107" s="57"/>
      <c r="U107"/>
      <c r="V107"/>
      <c r="X107"/>
      <c r="Y107" s="42"/>
    </row>
    <row r="108" spans="1:25" ht="15" x14ac:dyDescent="0.25">
      <c r="A108"/>
      <c r="B108"/>
      <c r="C108" s="45"/>
      <c r="D108" s="46"/>
      <c r="E108" s="48"/>
      <c r="F108" s="46"/>
      <c r="G108" s="48"/>
      <c r="H108" s="46"/>
      <c r="I108" s="46"/>
      <c r="J108" s="46"/>
      <c r="K108" s="48"/>
      <c r="L108" s="55"/>
      <c r="M108" s="55"/>
      <c r="N108" s="56"/>
      <c r="O108" s="56"/>
      <c r="P108" s="56"/>
      <c r="Q108" s="56"/>
      <c r="R108" s="56"/>
      <c r="S108" s="57"/>
      <c r="T108" s="57"/>
      <c r="U108"/>
      <c r="V108"/>
      <c r="X108"/>
      <c r="Y108" s="42"/>
    </row>
    <row r="109" spans="1:25" ht="15" x14ac:dyDescent="0.25">
      <c r="A109"/>
      <c r="B109"/>
      <c r="C109" s="45"/>
      <c r="D109" s="46"/>
      <c r="E109" s="48"/>
      <c r="F109" s="46"/>
      <c r="G109" s="48"/>
      <c r="H109" s="46"/>
      <c r="I109" s="46"/>
      <c r="J109" s="46"/>
      <c r="K109" s="48"/>
      <c r="L109" s="55"/>
      <c r="M109" s="55"/>
      <c r="N109" s="56"/>
      <c r="O109" s="56"/>
      <c r="P109" s="56"/>
      <c r="Q109" s="56"/>
      <c r="R109" s="56"/>
      <c r="S109" s="57"/>
      <c r="T109" s="57"/>
      <c r="U109"/>
      <c r="V109"/>
      <c r="X109"/>
      <c r="Y109" s="53"/>
    </row>
    <row r="110" spans="1:25" ht="15" x14ac:dyDescent="0.25">
      <c r="A110"/>
      <c r="B110"/>
      <c r="C110" s="45"/>
      <c r="D110" s="46"/>
      <c r="E110" s="48"/>
      <c r="F110" s="46"/>
      <c r="G110" s="48"/>
      <c r="H110" s="46"/>
      <c r="I110" s="46"/>
      <c r="J110" s="46"/>
      <c r="K110" s="48"/>
      <c r="L110" s="55"/>
      <c r="M110" s="55"/>
      <c r="N110" s="56"/>
      <c r="O110" s="56"/>
      <c r="P110" s="56"/>
      <c r="Q110" s="56"/>
      <c r="R110" s="56"/>
      <c r="S110" s="57"/>
      <c r="T110" s="57"/>
      <c r="U110"/>
      <c r="V110"/>
      <c r="X110"/>
      <c r="Y110" s="42"/>
    </row>
    <row r="111" spans="1:25" ht="15" x14ac:dyDescent="0.25">
      <c r="A111"/>
      <c r="B111"/>
      <c r="C111" s="45"/>
      <c r="D111" s="46"/>
      <c r="E111" s="48"/>
      <c r="F111" s="46"/>
      <c r="G111" s="48"/>
      <c r="H111" s="46"/>
      <c r="I111" s="46"/>
      <c r="J111" s="46"/>
      <c r="K111" s="48"/>
      <c r="L111" s="55"/>
      <c r="M111" s="55"/>
      <c r="N111" s="56"/>
      <c r="O111" s="56"/>
      <c r="P111" s="56"/>
      <c r="Q111" s="56"/>
      <c r="R111" s="56"/>
      <c r="S111" s="57"/>
      <c r="T111" s="57"/>
      <c r="U111"/>
      <c r="V111"/>
      <c r="X111"/>
      <c r="Y111" s="42"/>
    </row>
    <row r="112" spans="1:25" ht="15" x14ac:dyDescent="0.25">
      <c r="A112"/>
      <c r="B112"/>
      <c r="C112" s="45"/>
      <c r="D112" s="46"/>
      <c r="E112" s="48"/>
      <c r="F112" s="46"/>
      <c r="G112" s="48"/>
      <c r="H112" s="46"/>
      <c r="I112" s="46"/>
      <c r="J112" s="46"/>
      <c r="K112" s="48"/>
      <c r="L112" s="55"/>
      <c r="M112" s="55"/>
      <c r="N112" s="56"/>
      <c r="O112" s="56"/>
      <c r="P112" s="56"/>
      <c r="Q112" s="56"/>
      <c r="R112" s="56"/>
      <c r="S112" s="57"/>
      <c r="T112" s="57"/>
      <c r="U112"/>
      <c r="V112"/>
      <c r="X112"/>
      <c r="Y112" s="42"/>
    </row>
    <row r="113" spans="1:25" ht="15" x14ac:dyDescent="0.25">
      <c r="A113"/>
      <c r="B113"/>
      <c r="C113" s="45"/>
      <c r="D113" s="46"/>
      <c r="E113" s="48"/>
      <c r="F113" s="46"/>
      <c r="G113" s="48"/>
      <c r="H113" s="46"/>
      <c r="I113" s="46"/>
      <c r="J113" s="46"/>
      <c r="K113" s="48"/>
      <c r="L113" s="55"/>
      <c r="M113" s="55"/>
      <c r="N113" s="56"/>
      <c r="O113" s="56"/>
      <c r="P113" s="56"/>
      <c r="Q113" s="56"/>
      <c r="R113" s="56"/>
      <c r="S113" s="57"/>
      <c r="T113" s="57"/>
      <c r="U113"/>
      <c r="V113"/>
      <c r="X113"/>
      <c r="Y113" s="42"/>
    </row>
    <row r="114" spans="1:25" ht="15" x14ac:dyDescent="0.25">
      <c r="A114"/>
      <c r="B114"/>
      <c r="C114" s="45"/>
      <c r="D114" s="46"/>
      <c r="E114" s="48"/>
      <c r="F114" s="46"/>
      <c r="G114" s="48"/>
      <c r="H114" s="46"/>
      <c r="I114" s="46"/>
      <c r="J114" s="46"/>
      <c r="K114" s="48"/>
      <c r="L114" s="55"/>
      <c r="M114" s="55"/>
      <c r="N114" s="56"/>
      <c r="O114" s="56"/>
      <c r="P114" s="56"/>
      <c r="Q114" s="56"/>
      <c r="R114" s="56"/>
      <c r="S114" s="57"/>
      <c r="T114" s="57"/>
      <c r="U114"/>
      <c r="V114"/>
      <c r="X114"/>
      <c r="Y114" s="42"/>
    </row>
    <row r="115" spans="1:25" ht="15" x14ac:dyDescent="0.25">
      <c r="A115"/>
      <c r="B115"/>
      <c r="C115" s="45"/>
      <c r="D115" s="46"/>
      <c r="E115" s="48"/>
      <c r="F115" s="46"/>
      <c r="G115" s="48"/>
      <c r="H115" s="46"/>
      <c r="I115" s="46"/>
      <c r="J115" s="46"/>
      <c r="K115" s="48"/>
      <c r="L115" s="55"/>
      <c r="M115" s="55"/>
      <c r="N115" s="56"/>
      <c r="O115" s="56"/>
      <c r="P115" s="56"/>
      <c r="Q115" s="56"/>
      <c r="R115" s="56"/>
      <c r="S115" s="57"/>
      <c r="T115" s="57"/>
      <c r="U115"/>
      <c r="V115"/>
      <c r="X115"/>
      <c r="Y115" s="42"/>
    </row>
    <row r="116" spans="1:25" ht="15" x14ac:dyDescent="0.25">
      <c r="A116"/>
      <c r="B116"/>
      <c r="C116" s="45"/>
      <c r="D116" s="46"/>
      <c r="E116" s="48"/>
      <c r="F116" s="46"/>
      <c r="G116" s="48"/>
      <c r="H116" s="46"/>
      <c r="I116" s="46"/>
      <c r="J116" s="46"/>
      <c r="K116" s="48"/>
      <c r="L116" s="55"/>
      <c r="M116" s="55"/>
      <c r="N116" s="56"/>
      <c r="O116" s="56"/>
      <c r="P116" s="56"/>
      <c r="Q116" s="56"/>
      <c r="R116" s="56"/>
      <c r="S116" s="57"/>
      <c r="T116" s="57"/>
      <c r="U116"/>
      <c r="V116"/>
      <c r="X116"/>
      <c r="Y116" s="42"/>
    </row>
    <row r="117" spans="1:25" ht="15" x14ac:dyDescent="0.25">
      <c r="A117"/>
      <c r="B117"/>
      <c r="C117" s="45"/>
      <c r="D117" s="46"/>
      <c r="E117" s="48"/>
      <c r="F117" s="46"/>
      <c r="G117" s="48"/>
      <c r="H117" s="46"/>
      <c r="I117" s="46"/>
      <c r="J117" s="46"/>
      <c r="K117" s="48"/>
      <c r="L117" s="55"/>
      <c r="M117" s="55"/>
      <c r="N117" s="56"/>
      <c r="O117" s="56"/>
      <c r="P117" s="56"/>
      <c r="Q117" s="56"/>
      <c r="R117" s="56"/>
      <c r="S117" s="57"/>
      <c r="T117" s="57"/>
      <c r="U117"/>
      <c r="V117"/>
      <c r="X117"/>
      <c r="Y117" s="53"/>
    </row>
    <row r="118" spans="1:25" ht="15" x14ac:dyDescent="0.25">
      <c r="A118"/>
      <c r="B118"/>
      <c r="C118" s="45"/>
      <c r="D118" s="46"/>
      <c r="E118" s="48"/>
      <c r="F118" s="46"/>
      <c r="G118" s="48"/>
      <c r="H118" s="46"/>
      <c r="I118" s="46"/>
      <c r="J118" s="46"/>
      <c r="K118" s="48"/>
      <c r="L118" s="55"/>
      <c r="M118" s="55"/>
      <c r="N118" s="56"/>
      <c r="O118" s="56"/>
      <c r="P118" s="56"/>
      <c r="Q118" s="56"/>
      <c r="R118" s="56"/>
      <c r="S118" s="57"/>
      <c r="T118" s="57"/>
      <c r="U118"/>
      <c r="V118"/>
      <c r="X118"/>
      <c r="Y118" s="42"/>
    </row>
    <row r="119" spans="1:25" ht="15" x14ac:dyDescent="0.25">
      <c r="A119"/>
      <c r="B119"/>
      <c r="C119" s="45"/>
      <c r="D119" s="46"/>
      <c r="E119" s="48"/>
      <c r="F119" s="46"/>
      <c r="G119" s="48"/>
      <c r="H119" s="46"/>
      <c r="I119" s="46"/>
      <c r="J119" s="46"/>
      <c r="K119" s="48"/>
      <c r="L119" s="55"/>
      <c r="M119" s="55"/>
      <c r="N119" s="56"/>
      <c r="O119" s="56"/>
      <c r="P119" s="56"/>
      <c r="Q119" s="56"/>
      <c r="R119" s="56"/>
      <c r="S119" s="57"/>
      <c r="T119" s="57"/>
      <c r="U119"/>
      <c r="V119"/>
      <c r="X119"/>
      <c r="Y119" s="42"/>
    </row>
    <row r="120" spans="1:25" ht="15" x14ac:dyDescent="0.25">
      <c r="A120"/>
      <c r="B120"/>
      <c r="C120" s="45"/>
      <c r="D120" s="46"/>
      <c r="E120" s="48"/>
      <c r="F120" s="46"/>
      <c r="G120" s="48"/>
      <c r="H120" s="46"/>
      <c r="I120" s="46"/>
      <c r="J120" s="46"/>
      <c r="K120" s="48"/>
      <c r="L120" s="55"/>
      <c r="M120" s="55"/>
      <c r="N120" s="56"/>
      <c r="O120" s="56"/>
      <c r="P120" s="56"/>
      <c r="Q120" s="56"/>
      <c r="R120" s="56"/>
      <c r="S120" s="57"/>
      <c r="T120" s="57"/>
      <c r="U120"/>
      <c r="V120"/>
      <c r="X120"/>
      <c r="Y120" s="53"/>
    </row>
    <row r="121" spans="1:25" ht="15" x14ac:dyDescent="0.25">
      <c r="A121"/>
      <c r="B121"/>
      <c r="C121" s="45"/>
      <c r="D121" s="46"/>
      <c r="E121" s="48"/>
      <c r="F121" s="46"/>
      <c r="G121" s="48"/>
      <c r="H121" s="46"/>
      <c r="I121" s="46"/>
      <c r="J121" s="46"/>
      <c r="K121" s="48"/>
      <c r="L121" s="55"/>
      <c r="M121" s="55"/>
      <c r="N121" s="56"/>
      <c r="O121" s="56"/>
      <c r="P121" s="56"/>
      <c r="Q121" s="56"/>
      <c r="R121" s="56"/>
      <c r="S121" s="57"/>
      <c r="T121" s="57"/>
      <c r="U121"/>
      <c r="V121"/>
      <c r="X121"/>
      <c r="Y121" s="42"/>
    </row>
    <row r="122" spans="1:25" ht="15" x14ac:dyDescent="0.25">
      <c r="A122"/>
      <c r="B122"/>
      <c r="C122" s="45"/>
      <c r="D122" s="46"/>
      <c r="E122" s="48"/>
      <c r="F122" s="46"/>
      <c r="G122" s="48"/>
      <c r="H122" s="46"/>
      <c r="I122" s="46"/>
      <c r="J122" s="46"/>
      <c r="K122" s="48"/>
      <c r="L122" s="55"/>
      <c r="M122" s="55"/>
      <c r="N122" s="56"/>
      <c r="O122" s="56"/>
      <c r="P122" s="56"/>
      <c r="Q122" s="56"/>
      <c r="R122" s="56"/>
      <c r="S122" s="57"/>
      <c r="T122" s="57"/>
      <c r="U122"/>
      <c r="V122"/>
      <c r="X122"/>
      <c r="Y122" s="42"/>
    </row>
    <row r="123" spans="1:25" ht="15" x14ac:dyDescent="0.25">
      <c r="A123"/>
      <c r="B123"/>
      <c r="C123" s="45"/>
      <c r="D123" s="46"/>
      <c r="E123" s="48"/>
      <c r="F123" s="46"/>
      <c r="G123" s="48"/>
      <c r="H123" s="46"/>
      <c r="I123" s="46"/>
      <c r="J123" s="46"/>
      <c r="K123" s="48"/>
      <c r="L123" s="55"/>
      <c r="M123" s="55"/>
      <c r="N123" s="56"/>
      <c r="O123" s="56"/>
      <c r="P123" s="56"/>
      <c r="Q123" s="56"/>
      <c r="R123" s="56"/>
      <c r="S123" s="57"/>
      <c r="T123" s="57"/>
      <c r="U123"/>
      <c r="V123"/>
      <c r="X123"/>
      <c r="Y123" s="42"/>
    </row>
    <row r="124" spans="1:25" ht="15" x14ac:dyDescent="0.25">
      <c r="A124"/>
      <c r="B124"/>
      <c r="C124" s="45"/>
      <c r="D124" s="46"/>
      <c r="E124" s="48"/>
      <c r="F124" s="46"/>
      <c r="G124" s="48"/>
      <c r="H124" s="46"/>
      <c r="I124" s="46"/>
      <c r="J124" s="46"/>
      <c r="K124" s="48"/>
      <c r="L124" s="55"/>
      <c r="M124" s="55"/>
      <c r="N124" s="56"/>
      <c r="O124" s="56"/>
      <c r="P124" s="56"/>
      <c r="Q124" s="56"/>
      <c r="R124" s="56"/>
      <c r="S124" s="57"/>
      <c r="T124" s="57"/>
      <c r="U124"/>
      <c r="V124"/>
      <c r="X124"/>
      <c r="Y124" s="42"/>
    </row>
    <row r="125" spans="1:25" ht="15" x14ac:dyDescent="0.25">
      <c r="A125"/>
      <c r="B125"/>
      <c r="C125" s="45"/>
      <c r="D125" s="46"/>
      <c r="E125" s="48"/>
      <c r="F125" s="46"/>
      <c r="G125" s="48"/>
      <c r="H125" s="46"/>
      <c r="I125" s="46"/>
      <c r="J125" s="46"/>
      <c r="K125" s="48"/>
      <c r="L125" s="55"/>
      <c r="M125" s="55"/>
      <c r="N125" s="56"/>
      <c r="O125" s="56"/>
      <c r="P125" s="56"/>
      <c r="Q125" s="56"/>
      <c r="R125" s="56"/>
      <c r="S125" s="57"/>
      <c r="T125" s="57"/>
      <c r="U125"/>
      <c r="V125"/>
      <c r="X125"/>
      <c r="Y125" s="42"/>
    </row>
    <row r="126" spans="1:25" ht="15" x14ac:dyDescent="0.25">
      <c r="A126"/>
      <c r="B126"/>
      <c r="C126" s="45"/>
      <c r="D126" s="46"/>
      <c r="E126" s="48"/>
      <c r="F126" s="46"/>
      <c r="G126" s="48"/>
      <c r="H126" s="46"/>
      <c r="I126" s="46"/>
      <c r="J126" s="46"/>
      <c r="K126" s="48"/>
      <c r="L126" s="55"/>
      <c r="M126" s="55"/>
      <c r="N126" s="56"/>
      <c r="O126" s="56"/>
      <c r="P126" s="56"/>
      <c r="Q126" s="56"/>
      <c r="R126" s="56"/>
      <c r="S126" s="57"/>
      <c r="T126" s="57"/>
      <c r="U126"/>
      <c r="V126"/>
      <c r="X126"/>
      <c r="Y126" s="53"/>
    </row>
    <row r="127" spans="1:25" ht="15" x14ac:dyDescent="0.25">
      <c r="A127"/>
      <c r="B127"/>
      <c r="C127" s="45"/>
      <c r="D127" s="46"/>
      <c r="E127" s="48"/>
      <c r="F127" s="46"/>
      <c r="G127" s="48"/>
      <c r="H127" s="46"/>
      <c r="I127" s="46"/>
      <c r="J127" s="46"/>
      <c r="K127" s="48"/>
      <c r="L127" s="55"/>
      <c r="M127" s="55"/>
      <c r="N127" s="56"/>
      <c r="O127" s="56"/>
      <c r="P127" s="56"/>
      <c r="Q127" s="56"/>
      <c r="R127" s="56"/>
      <c r="S127" s="57"/>
      <c r="T127" s="57"/>
      <c r="U127"/>
      <c r="V127"/>
      <c r="X127"/>
      <c r="Y127" s="53"/>
    </row>
    <row r="128" spans="1:25" ht="15" x14ac:dyDescent="0.25">
      <c r="A128"/>
      <c r="B128"/>
      <c r="C128" s="45"/>
      <c r="D128" s="46"/>
      <c r="E128" s="48"/>
      <c r="F128" s="46"/>
      <c r="G128" s="48"/>
      <c r="H128" s="46"/>
      <c r="I128" s="46"/>
      <c r="J128" s="46"/>
      <c r="K128" s="48"/>
      <c r="L128" s="55"/>
      <c r="M128" s="55"/>
      <c r="N128" s="56"/>
      <c r="O128" s="56"/>
      <c r="P128" s="56"/>
      <c r="Q128" s="56"/>
      <c r="R128" s="56"/>
      <c r="S128" s="57"/>
      <c r="T128" s="57"/>
      <c r="U128"/>
      <c r="V128"/>
      <c r="X128"/>
      <c r="Y128" s="53"/>
    </row>
    <row r="129" spans="1:25" s="52" customFormat="1" ht="15" x14ac:dyDescent="0.25">
      <c r="A129"/>
      <c r="B129"/>
      <c r="C129" s="45"/>
      <c r="D129" s="46"/>
      <c r="E129" s="48"/>
      <c r="F129" s="46"/>
      <c r="G129" s="48"/>
      <c r="H129" s="46"/>
      <c r="I129" s="46"/>
      <c r="J129" s="46"/>
      <c r="K129" s="48"/>
      <c r="L129" s="55"/>
      <c r="M129" s="55"/>
      <c r="N129" s="56"/>
      <c r="O129" s="56"/>
      <c r="P129" s="56"/>
      <c r="Q129" s="56"/>
      <c r="R129" s="56"/>
      <c r="S129" s="57"/>
      <c r="T129" s="57"/>
      <c r="U129"/>
      <c r="V129"/>
      <c r="X129"/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/>
      <c r="Y135" s="53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18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18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18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18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18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8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8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8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8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8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8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8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8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8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8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8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8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8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8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8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8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8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8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8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8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8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8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8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8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8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8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8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8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8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8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8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8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8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8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9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9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9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9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9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9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9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9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9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9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9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9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9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9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9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9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9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9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9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9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9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9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9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9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9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9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9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9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9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9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9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9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9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9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9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9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9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9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9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9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9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9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9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9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9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9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9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9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9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9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9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9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9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9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9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9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9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9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9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9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9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9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9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9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0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0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0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0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0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0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0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0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0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0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0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0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0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0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0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0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0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0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0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0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0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0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0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0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0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0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0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0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0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0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0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0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0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0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0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0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0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0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0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0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0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0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0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0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0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0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0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0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0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0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0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0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0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0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0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0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0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0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0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0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0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0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0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0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21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21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21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21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21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21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21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21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21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21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21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21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21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21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21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21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21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21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21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21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21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21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21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21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21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21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21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21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21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21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21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21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21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21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21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21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21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21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21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21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21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21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21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21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21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21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21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21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21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21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21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21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21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21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21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21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21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21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21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21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21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21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21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21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22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22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22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22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22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22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22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22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22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22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22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22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22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22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22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22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22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22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22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22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22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22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22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22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22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22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22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22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22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22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22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22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22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22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22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22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22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22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22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22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22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22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22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22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22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22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22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22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22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2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2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2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2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2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2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2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2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2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2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2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2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2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2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2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23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2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2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2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2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2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2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2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2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2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2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2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2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2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2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2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2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2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2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2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2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2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2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2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2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2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2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2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2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2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2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2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2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2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2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2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2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2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2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2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2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2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2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2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2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23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2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2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2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2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2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2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2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2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2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2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2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2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2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2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2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2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2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2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4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4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5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5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6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6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7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tabSelected="1" zoomScale="80" zoomScaleNormal="80" workbookViewId="0">
      <pane ySplit="2" topLeftCell="A198" activePane="bottomLeft" state="frozen"/>
      <selection pane="bottomLeft" activeCell="A204" sqref="A204:XFD20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340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208</v>
      </c>
      <c r="R186" s="59" t="s">
        <v>80</v>
      </c>
      <c r="S186" s="59" t="s">
        <v>215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6" ht="15" x14ac:dyDescent="0.25">
      <c r="A187">
        <v>1.99</v>
      </c>
      <c r="B187">
        <v>3.55</v>
      </c>
      <c r="C187">
        <v>4.07</v>
      </c>
      <c r="D187" s="45">
        <f t="shared" si="17"/>
        <v>2.9902949359386533E-2</v>
      </c>
      <c r="E187" s="46">
        <f>IF(OR($A187="",$B187="",$C187=""),"",A187*'MPTO_working_3-way'!$I186)</f>
        <v>2.049506869225179</v>
      </c>
      <c r="F187" s="47">
        <f>IF(OR($A187="",$B187="",$C187=""),"",B187*'MPTO_working_3-way'!$I186)</f>
        <v>3.6561554702258219</v>
      </c>
      <c r="G187" s="48">
        <f>IF(OR($A187="",$B187="",$C187=""),"",C187*'MPTO_working_3-way'!$I186)</f>
        <v>4.1917050038927037</v>
      </c>
      <c r="H187" s="46">
        <f>IF(OR($A187="",$B187="",$C187=""),"",'MPTO_working_3-way'!E186)</f>
        <v>2.030271704265775</v>
      </c>
      <c r="I187" s="47">
        <f>IF(OR($A187="",$B187="",$C187=""),"",'MPTO_working_3-way'!F186)</f>
        <v>3.6802253508867921</v>
      </c>
      <c r="J187" s="48">
        <f>IF(OR($A187="",$B187="",$C187=""),"",'MPTO_working_3-way'!G186)</f>
        <v>4.2420947180581612</v>
      </c>
      <c r="K187" s="46">
        <f>IF(OR($A187="",$B187="",$C187=""),"",'OddsRatio_working_3-way'!H186)</f>
        <v>2.0378654683719231</v>
      </c>
      <c r="L187" s="47">
        <f>IF(OR($A187="",$B187="",$C187=""),"",'OddsRatio_working_3-way'!I186)</f>
        <v>3.6732898427761649</v>
      </c>
      <c r="M187" s="48">
        <f>IF(OR($A187="",$B187="",$C187=""),"",'OddsRatio_working_3-way'!J186)</f>
        <v>4.2184313009109138</v>
      </c>
      <c r="N187" s="49">
        <f t="shared" ref="N187:N250" si="42">(1/E187)* 100</f>
        <v>48.792224852510614</v>
      </c>
      <c r="O187" s="50">
        <f t="shared" ref="O187:O250" si="43">(1/F187)* 100</f>
        <v>27.351134494787637</v>
      </c>
      <c r="P187" s="50">
        <f t="shared" ref="P187:P250" si="44">(1/G187)* 100</f>
        <v>23.856640652701742</v>
      </c>
      <c r="Q187" t="s">
        <v>244</v>
      </c>
      <c r="R187" t="s">
        <v>319</v>
      </c>
      <c r="S187" s="40">
        <v>44187</v>
      </c>
      <c r="T187" s="52">
        <v>100</v>
      </c>
      <c r="U187" s="52">
        <f t="shared" ref="U187:U250" si="45">(1/A187)*((T187*A187)-T187)</f>
        <v>49.748743718592962</v>
      </c>
      <c r="V187" s="52">
        <f t="shared" ref="V187:V250" si="46">(1/B187)*((T187*B187)-T187)</f>
        <v>71.83098591549296</v>
      </c>
      <c r="W187" s="52">
        <f t="shared" ref="W187:W250" si="47">(1/C187)*((T187*C187)-T187)</f>
        <v>75.429975429975428</v>
      </c>
      <c r="X187" s="52">
        <f t="shared" ref="X187:X250" si="48">((1/B187)+(1/C187))*T187</f>
        <v>52.739038654531612</v>
      </c>
      <c r="Y187" s="52">
        <f t="shared" ref="Y187:Y250" si="49">((1/A187)+(1/C187))*T187</f>
        <v>74.821280851431609</v>
      </c>
      <c r="Z187" s="52">
        <f t="shared" ref="Z187:Z250" si="50">((1/A187)+(1/B187))*T187</f>
        <v>78.420270365914078</v>
      </c>
      <c r="AA187" s="52">
        <f t="shared" ref="AA187:AA250" si="51">U187-X187</f>
        <v>-2.9902949359386497</v>
      </c>
      <c r="AB187" s="52">
        <f t="shared" ref="AB187:AB250" si="52">V187-Y187</f>
        <v>-2.9902949359386497</v>
      </c>
      <c r="AC187" s="52">
        <f t="shared" ref="AC187:AC250" si="53">W187-Z187</f>
        <v>-2.9902949359386497</v>
      </c>
      <c r="AF187">
        <v>2.16</v>
      </c>
      <c r="AG187">
        <v>1.75</v>
      </c>
      <c r="AJ187" t="s">
        <v>326</v>
      </c>
    </row>
    <row r="188" spans="1:36" ht="15" x14ac:dyDescent="0.25">
      <c r="A188">
        <v>3.16</v>
      </c>
      <c r="B188">
        <v>3.45</v>
      </c>
      <c r="C188">
        <v>2.37</v>
      </c>
      <c r="D188" s="45">
        <f t="shared" si="17"/>
        <v>2.8251696936341997E-2</v>
      </c>
      <c r="E188" s="46">
        <f>IF(OR($A188="",$B188="",$C188=""),"",A188*'MPTO_working_3-way'!$I187)</f>
        <v>3.2492753623188411</v>
      </c>
      <c r="F188" s="47">
        <f>IF(OR($A188="",$B188="",$C188=""),"",B188*'MPTO_working_3-way'!$I187)</f>
        <v>3.54746835443038</v>
      </c>
      <c r="G188" s="48">
        <f>IF(OR($A188="",$B188="",$C188=""),"",C188*'MPTO_working_3-way'!$I187)</f>
        <v>2.4369565217391305</v>
      </c>
      <c r="H188" s="46">
        <f>IF(OR($A188="",$B188="",$C188=""),"",'MPTO_working_3-way'!E187)</f>
        <v>3.2569209320852424</v>
      </c>
      <c r="I188" s="47">
        <f>IF(OR($A188="",$B188="",$C188=""),"",'MPTO_working_3-way'!F187)</f>
        <v>3.5658525948539039</v>
      </c>
      <c r="J188" s="48">
        <f>IF(OR($A188="",$B188="",$C188=""),"",'MPTO_working_3-way'!G187)</f>
        <v>2.4241031722502222</v>
      </c>
      <c r="K188" s="46">
        <f>IF(OR($A188="",$B188="",$C188=""),"",'OddsRatio_working_3-way'!H187)</f>
        <v>3.2542291519407667</v>
      </c>
      <c r="L188" s="47">
        <f>IF(OR($A188="",$B188="",$C188=""),"",'OddsRatio_working_3-way'!I187)</f>
        <v>3.5568802880809618</v>
      </c>
      <c r="M188" s="48">
        <f>IF(OR($A188="",$B188="",$C188=""),"",'OddsRatio_working_3-way'!J187)</f>
        <v>2.4297657121105791</v>
      </c>
      <c r="N188" s="49">
        <f t="shared" si="42"/>
        <v>30.776092774308651</v>
      </c>
      <c r="O188" s="50">
        <f t="shared" si="43"/>
        <v>28.189116859946473</v>
      </c>
      <c r="P188" s="50">
        <f t="shared" si="44"/>
        <v>41.034790365744875</v>
      </c>
      <c r="Q188" t="s">
        <v>246</v>
      </c>
      <c r="R188" t="s">
        <v>245</v>
      </c>
      <c r="S188" s="40">
        <v>44187</v>
      </c>
      <c r="T188" s="52">
        <v>100</v>
      </c>
      <c r="U188" s="52">
        <f t="shared" si="45"/>
        <v>68.35443037974683</v>
      </c>
      <c r="V188" s="52">
        <f t="shared" si="46"/>
        <v>71.014492753623188</v>
      </c>
      <c r="W188" s="52">
        <f t="shared" si="47"/>
        <v>57.805907172995774</v>
      </c>
      <c r="X188" s="52">
        <f t="shared" si="48"/>
        <v>71.179600073381025</v>
      </c>
      <c r="Y188" s="52">
        <f t="shared" si="49"/>
        <v>73.839662447257368</v>
      </c>
      <c r="Z188" s="52">
        <f t="shared" si="50"/>
        <v>60.631076866629975</v>
      </c>
      <c r="AA188" s="52">
        <f t="shared" si="51"/>
        <v>-2.8251696936341943</v>
      </c>
      <c r="AB188" s="52">
        <f t="shared" si="52"/>
        <v>-2.8251696936341801</v>
      </c>
      <c r="AC188" s="52">
        <f t="shared" si="53"/>
        <v>-2.8251696936342015</v>
      </c>
      <c r="AF188">
        <v>2.0699999999999998</v>
      </c>
      <c r="AG188">
        <v>1.83</v>
      </c>
      <c r="AJ188" t="s">
        <v>327</v>
      </c>
    </row>
    <row r="189" spans="1:36" ht="15" x14ac:dyDescent="0.25">
      <c r="A189">
        <v>2.93</v>
      </c>
      <c r="B189">
        <v>3.34</v>
      </c>
      <c r="C189">
        <v>2.5499999999999998</v>
      </c>
      <c r="D189" s="45">
        <f t="shared" si="17"/>
        <v>3.2854988677533559E-2</v>
      </c>
      <c r="E189" s="46">
        <f>IF(OR($A189="",$B189="",$C189=""),"",A189*'MPTO_working_3-way'!$I188)</f>
        <v>3.0262651168251735</v>
      </c>
      <c r="F189" s="47">
        <f>IF(OR($A189="",$B189="",$C189=""),"",B189*'MPTO_working_3-way'!$I188)</f>
        <v>3.4497356621829618</v>
      </c>
      <c r="G189" s="48">
        <f>IF(OR($A189="",$B189="",$C189=""),"",C189*'MPTO_working_3-way'!$I188)</f>
        <v>2.6337802211277106</v>
      </c>
      <c r="H189" s="46">
        <f>IF(OR($A189="",$B189="",$C189=""),"",'MPTO_working_3-way'!E188)</f>
        <v>3.0271358624825173</v>
      </c>
      <c r="I189" s="47">
        <f>IF(OR($A189="",$B189="",$C189=""),"",'MPTO_working_3-way'!F188)</f>
        <v>3.4668109310610378</v>
      </c>
      <c r="J189" s="48">
        <f>IF(OR($A189="",$B189="",$C189=""),"",'MPTO_working_3-way'!G188)</f>
        <v>2.623259075129885</v>
      </c>
      <c r="K189" s="46">
        <f>IF(OR($A189="",$B189="",$C189=""),"",'OddsRatio_working_3-way'!H188)</f>
        <v>3.0273343993751998</v>
      </c>
      <c r="L189" s="47">
        <f>IF(OR($A189="",$B189="",$C189=""),"",'OddsRatio_working_3-way'!I188)</f>
        <v>3.4580116552010183</v>
      </c>
      <c r="M189" s="48">
        <f>IF(OR($A189="",$B189="",$C189=""),"",'OddsRatio_working_3-way'!J188)</f>
        <v>2.6281701134878537</v>
      </c>
      <c r="N189" s="49">
        <f t="shared" si="42"/>
        <v>33.044031550318721</v>
      </c>
      <c r="O189" s="50">
        <f t="shared" si="43"/>
        <v>28.987728276177805</v>
      </c>
      <c r="P189" s="50">
        <f t="shared" si="44"/>
        <v>37.968240173503467</v>
      </c>
      <c r="Q189" t="s">
        <v>320</v>
      </c>
      <c r="R189" t="s">
        <v>321</v>
      </c>
      <c r="S189" s="40">
        <v>44187</v>
      </c>
      <c r="T189" s="52">
        <v>100</v>
      </c>
      <c r="U189" s="52">
        <f t="shared" si="45"/>
        <v>65.870307167235495</v>
      </c>
      <c r="V189" s="52">
        <f t="shared" si="46"/>
        <v>70.059880239520965</v>
      </c>
      <c r="W189" s="52">
        <f t="shared" si="47"/>
        <v>60.784313725490193</v>
      </c>
      <c r="X189" s="52">
        <f t="shared" si="48"/>
        <v>69.155806034988856</v>
      </c>
      <c r="Y189" s="52">
        <f t="shared" si="49"/>
        <v>73.345379107274312</v>
      </c>
      <c r="Z189" s="52">
        <f t="shared" si="50"/>
        <v>64.06981259324354</v>
      </c>
      <c r="AA189" s="52">
        <f t="shared" si="51"/>
        <v>-3.2854988677533612</v>
      </c>
      <c r="AB189" s="52">
        <f t="shared" si="52"/>
        <v>-3.285498867753347</v>
      </c>
      <c r="AC189" s="52">
        <f t="shared" si="53"/>
        <v>-3.285498867753347</v>
      </c>
      <c r="AF189">
        <v>1.94</v>
      </c>
      <c r="AG189">
        <v>1.93</v>
      </c>
      <c r="AJ189" t="s">
        <v>328</v>
      </c>
    </row>
    <row r="190" spans="1:36" ht="15" x14ac:dyDescent="0.25">
      <c r="A190">
        <v>2.37</v>
      </c>
      <c r="B190">
        <v>3.48</v>
      </c>
      <c r="C190">
        <v>3.04</v>
      </c>
      <c r="D190" s="45">
        <f t="shared" si="17"/>
        <v>3.8244618530175245E-2</v>
      </c>
      <c r="E190" s="46">
        <f>IF(OR($A190="",$B190="",$C190=""),"",A190*'MPTO_working_3-way'!$I189)</f>
        <v>2.4606397459165152</v>
      </c>
      <c r="F190" s="47">
        <f>IF(OR($A190="",$B190="",$C190=""),"",B190*'MPTO_working_3-way'!$I189)</f>
        <v>3.6130912724850099</v>
      </c>
      <c r="G190" s="48">
        <f>IF(OR($A190="",$B190="",$C190=""),"",C190*'MPTO_working_3-way'!$I189)</f>
        <v>3.1562636403317326</v>
      </c>
      <c r="H190" s="46">
        <f>IF(OR($A190="",$B190="",$C190=""),"",'MPTO_working_3-way'!E189)</f>
        <v>2.4438362317009839</v>
      </c>
      <c r="I190" s="47">
        <f>IF(OR($A190="",$B190="",$C190=""),"",'MPTO_working_3-way'!F189)</f>
        <v>3.6415529729993512</v>
      </c>
      <c r="J190" s="48">
        <f>IF(OR($A190="",$B190="",$C190=""),"",'MPTO_working_3-way'!G189)</f>
        <v>3.1625637237688142</v>
      </c>
      <c r="K190" s="46">
        <f>IF(OR($A190="",$B190="",$C190=""),"",'OddsRatio_working_3-way'!H189)</f>
        <v>2.4512853593893844</v>
      </c>
      <c r="L190" s="47">
        <f>IF(OR($A190="",$B190="",$C190=""),"",'OddsRatio_working_3-way'!I189)</f>
        <v>3.6271443002085197</v>
      </c>
      <c r="M190" s="48">
        <f>IF(OR($A190="",$B190="",$C190=""),"",'OddsRatio_working_3-way'!J189)</f>
        <v>3.161038053397331</v>
      </c>
      <c r="N190" s="49">
        <f t="shared" si="42"/>
        <v>40.639837735675108</v>
      </c>
      <c r="O190" s="50">
        <f t="shared" si="43"/>
        <v>27.677130871709771</v>
      </c>
      <c r="P190" s="50">
        <f t="shared" si="44"/>
        <v>31.683031392615131</v>
      </c>
      <c r="Q190" t="s">
        <v>322</v>
      </c>
      <c r="R190" t="s">
        <v>323</v>
      </c>
      <c r="S190" s="40">
        <v>44187</v>
      </c>
      <c r="T190" s="52">
        <v>100</v>
      </c>
      <c r="U190" s="52">
        <f t="shared" si="45"/>
        <v>57.805907172995774</v>
      </c>
      <c r="V190" s="52">
        <f t="shared" si="46"/>
        <v>71.264367816091948</v>
      </c>
      <c r="W190" s="52">
        <f t="shared" si="47"/>
        <v>67.10526315789474</v>
      </c>
      <c r="X190" s="52">
        <f t="shared" si="48"/>
        <v>61.630369026013312</v>
      </c>
      <c r="Y190" s="52">
        <f t="shared" si="49"/>
        <v>75.088829669109487</v>
      </c>
      <c r="Z190" s="52">
        <f t="shared" si="50"/>
        <v>70.929725010912264</v>
      </c>
      <c r="AA190" s="52">
        <f t="shared" si="51"/>
        <v>-3.8244618530175387</v>
      </c>
      <c r="AB190" s="52">
        <f t="shared" si="52"/>
        <v>-3.8244618530175387</v>
      </c>
      <c r="AC190" s="52">
        <f t="shared" si="53"/>
        <v>-3.8244618530175245</v>
      </c>
      <c r="AF190">
        <v>1.82</v>
      </c>
      <c r="AG190">
        <v>2.04</v>
      </c>
      <c r="AJ190" t="s">
        <v>328</v>
      </c>
    </row>
    <row r="191" spans="1:36" ht="15" x14ac:dyDescent="0.25">
      <c r="A191">
        <v>2.31</v>
      </c>
      <c r="B191">
        <v>3.33</v>
      </c>
      <c r="C191">
        <v>3.46</v>
      </c>
      <c r="D191" s="45">
        <f t="shared" si="17"/>
        <v>2.2218074241195707E-2</v>
      </c>
      <c r="E191" s="46">
        <f>IF(OR($A191="",$B191="",$C191=""),"",A191*'MPTO_working_3-way'!$I190)</f>
        <v>2.3613237514971623</v>
      </c>
      <c r="F191" s="47">
        <f>IF(OR($A191="",$B191="",$C191=""),"",B191*'MPTO_working_3-way'!$I190)</f>
        <v>3.4039861872231816</v>
      </c>
      <c r="G191" s="48">
        <f>IF(OR($A191="",$B191="",$C191=""),"",C191*'MPTO_working_3-way'!$I190)</f>
        <v>3.5368745368745369</v>
      </c>
      <c r="H191" s="46">
        <f>IF(OR($A191="",$B191="",$C191=""),"",'MPTO_working_3-way'!E190)</f>
        <v>2.3502071492313341</v>
      </c>
      <c r="I191" s="47">
        <f>IF(OR($A191="",$B191="",$C191=""),"",'MPTO_working_3-way'!F190)</f>
        <v>3.4142012441559131</v>
      </c>
      <c r="J191" s="48">
        <f>IF(OR($A191="",$B191="",$C191=""),"",'MPTO_working_3-way'!G190)</f>
        <v>3.5509936644667657</v>
      </c>
      <c r="K191" s="46">
        <f>IF(OR($A191="",$B191="",$C191=""),"",'OddsRatio_working_3-way'!H190)</f>
        <v>2.3550149882645721</v>
      </c>
      <c r="L191" s="47">
        <f>IF(OR($A191="",$B191="",$C191=""),"",'OddsRatio_working_3-way'!I190)</f>
        <v>3.4100648264553084</v>
      </c>
      <c r="M191" s="48">
        <f>IF(OR($A191="",$B191="",$C191=""),"",'OddsRatio_working_3-way'!J190)</f>
        <v>3.5445319626953036</v>
      </c>
      <c r="N191" s="49">
        <f t="shared" si="42"/>
        <v>42.349127237040868</v>
      </c>
      <c r="O191" s="50">
        <f t="shared" si="43"/>
        <v>29.377322497767093</v>
      </c>
      <c r="P191" s="50">
        <f t="shared" si="44"/>
        <v>28.273550265192032</v>
      </c>
      <c r="Q191" t="s">
        <v>301</v>
      </c>
      <c r="R191" t="s">
        <v>250</v>
      </c>
      <c r="S191" s="40">
        <v>44188</v>
      </c>
      <c r="T191" s="52">
        <v>100</v>
      </c>
      <c r="U191" s="52">
        <f t="shared" si="45"/>
        <v>56.709956709956707</v>
      </c>
      <c r="V191" s="52">
        <f t="shared" si="46"/>
        <v>69.969969969969966</v>
      </c>
      <c r="W191" s="52">
        <f t="shared" si="47"/>
        <v>71.098265895953759</v>
      </c>
      <c r="X191" s="52">
        <f t="shared" si="48"/>
        <v>58.931764134076282</v>
      </c>
      <c r="Y191" s="52">
        <f t="shared" si="49"/>
        <v>72.191777394089527</v>
      </c>
      <c r="Z191" s="52">
        <f t="shared" si="50"/>
        <v>73.32007332007332</v>
      </c>
      <c r="AA191" s="52">
        <f t="shared" si="51"/>
        <v>-2.2218074241195751</v>
      </c>
      <c r="AB191" s="52">
        <f t="shared" si="52"/>
        <v>-2.2218074241195609</v>
      </c>
      <c r="AC191" s="52">
        <f t="shared" si="53"/>
        <v>-2.2218074241195609</v>
      </c>
      <c r="AF191">
        <v>2.33</v>
      </c>
      <c r="AG191">
        <v>1.67</v>
      </c>
      <c r="AJ191" t="s">
        <v>329</v>
      </c>
    </row>
    <row r="192" spans="1:36" ht="15" x14ac:dyDescent="0.25">
      <c r="A192">
        <v>2.0299999999999998</v>
      </c>
      <c r="B192">
        <v>3.86</v>
      </c>
      <c r="C192">
        <v>3.68</v>
      </c>
      <c r="D192" s="45">
        <f t="shared" si="17"/>
        <v>2.3417325386159593E-2</v>
      </c>
      <c r="E192" s="46">
        <f>IF(OR($A192="",$B192="",$C192=""),"",A192*'MPTO_working_3-way'!$I191)</f>
        <v>2.0775371705339039</v>
      </c>
      <c r="F192" s="47">
        <f>IF(OR($A192="",$B192="",$C192=""),"",B192*'MPTO_working_3-way'!$I191)</f>
        <v>3.9503908759905757</v>
      </c>
      <c r="G192" s="48">
        <f>IF(OR($A192="",$B192="",$C192=""),"",C192*'MPTO_working_3-way'!$I191)</f>
        <v>3.7661757574210672</v>
      </c>
      <c r="H192" s="46">
        <f>IF(OR($A192="",$B192="",$C192=""),"",'MPTO_working_3-way'!E191)</f>
        <v>2.0626847319535182</v>
      </c>
      <c r="I192" s="47">
        <f>IF(OR($A192="",$B192="",$C192=""),"",'MPTO_working_3-way'!F191)</f>
        <v>3.9799160321723313</v>
      </c>
      <c r="J192" s="48">
        <f>IF(OR($A192="",$B192="",$C192=""),"",'MPTO_working_3-way'!G191)</f>
        <v>3.7888352491119535</v>
      </c>
      <c r="K192" s="46">
        <f>IF(OR($A192="",$B192="",$C192=""),"",'OddsRatio_working_3-way'!H191)</f>
        <v>2.0686113939286406</v>
      </c>
      <c r="L192" s="47">
        <f>IF(OR($A192="",$B192="",$C192=""),"",'OddsRatio_working_3-way'!I191)</f>
        <v>3.9672122200348672</v>
      </c>
      <c r="M192" s="48">
        <f>IF(OR($A192="",$B192="",$C192=""),"",'OddsRatio_working_3-way'!J191)</f>
        <v>3.7804645977949112</v>
      </c>
      <c r="N192" s="49">
        <f t="shared" si="42"/>
        <v>48.133916166853041</v>
      </c>
      <c r="O192" s="50">
        <f t="shared" si="43"/>
        <v>25.313950730236183</v>
      </c>
      <c r="P192" s="50">
        <f t="shared" si="44"/>
        <v>26.55213310291078</v>
      </c>
      <c r="Q192" t="s">
        <v>248</v>
      </c>
      <c r="R192" t="s">
        <v>292</v>
      </c>
      <c r="S192" s="40">
        <v>44188</v>
      </c>
      <c r="T192" s="52">
        <v>100</v>
      </c>
      <c r="U192" s="52">
        <f t="shared" si="45"/>
        <v>50.73891625615763</v>
      </c>
      <c r="V192" s="52">
        <f t="shared" si="46"/>
        <v>74.093264248704671</v>
      </c>
      <c r="W192" s="52">
        <f t="shared" si="47"/>
        <v>72.826086956521735</v>
      </c>
      <c r="X192" s="52">
        <f t="shared" si="48"/>
        <v>53.080648794773602</v>
      </c>
      <c r="Y192" s="52">
        <f t="shared" si="49"/>
        <v>76.434996787320628</v>
      </c>
      <c r="Z192" s="52">
        <f t="shared" si="50"/>
        <v>75.167819495137707</v>
      </c>
      <c r="AA192" s="52">
        <f t="shared" si="51"/>
        <v>-2.3417325386159717</v>
      </c>
      <c r="AB192" s="52">
        <f t="shared" si="52"/>
        <v>-2.3417325386159575</v>
      </c>
      <c r="AC192" s="52">
        <f t="shared" si="53"/>
        <v>-2.3417325386159717</v>
      </c>
      <c r="AF192">
        <v>1.8</v>
      </c>
      <c r="AG192">
        <v>2.11</v>
      </c>
      <c r="AJ192" t="s">
        <v>329</v>
      </c>
    </row>
    <row r="193" spans="1:36" ht="15" x14ac:dyDescent="0.25">
      <c r="A193">
        <v>1.93</v>
      </c>
      <c r="B193">
        <v>3.79</v>
      </c>
      <c r="C193">
        <v>4.12</v>
      </c>
      <c r="D193" s="45">
        <f t="shared" si="17"/>
        <v>2.4705404371911932E-2</v>
      </c>
      <c r="E193" s="46">
        <f>IF(OR($A193="",$B193="",$C193=""),"",A193*'MPTO_working_3-way'!$I192)</f>
        <v>1.9776814304377899</v>
      </c>
      <c r="F193" s="47">
        <f>IF(OR($A193="",$B193="",$C193=""),"",B193*'MPTO_working_3-way'!$I192)</f>
        <v>3.8836334825695462</v>
      </c>
      <c r="G193" s="48">
        <f>IF(OR($A193="",$B193="",$C193=""),"",C193*'MPTO_working_3-way'!$I192)</f>
        <v>4.2217862660122769</v>
      </c>
      <c r="H193" s="46">
        <f>IF(OR($A193="",$B193="",$C193=""),"",'MPTO_working_3-way'!E192)</f>
        <v>1.9611704711319757</v>
      </c>
      <c r="I193" s="47">
        <f>IF(OR($A193="",$B193="",$C193=""),"",'MPTO_working_3-way'!F192)</f>
        <v>3.9121012204793515</v>
      </c>
      <c r="J193" s="48">
        <f>IF(OR($A193="",$B193="",$C193=""),"",'MPTO_working_3-way'!G192)</f>
        <v>4.2646958211027366</v>
      </c>
      <c r="K193" s="46">
        <f>IF(OR($A193="",$B193="",$C193=""),"",'OddsRatio_working_3-way'!H192)</f>
        <v>1.9675494611221502</v>
      </c>
      <c r="L193" s="47">
        <f>IF(OR($A193="",$B193="",$C193=""),"",'OddsRatio_working_3-way'!I192)</f>
        <v>3.9026483833664503</v>
      </c>
      <c r="M193" s="48">
        <f>IF(OR($A193="",$B193="",$C193=""),"",'OddsRatio_working_3-way'!J192)</f>
        <v>4.2459723857001164</v>
      </c>
      <c r="N193" s="49">
        <f t="shared" si="42"/>
        <v>50.564260988112466</v>
      </c>
      <c r="O193" s="50">
        <f t="shared" si="43"/>
        <v>25.749082772310565</v>
      </c>
      <c r="P193" s="50">
        <f t="shared" si="44"/>
        <v>23.686656239576955</v>
      </c>
      <c r="Q193" t="s">
        <v>251</v>
      </c>
      <c r="R193" t="s">
        <v>302</v>
      </c>
      <c r="S193" s="40">
        <v>44188</v>
      </c>
      <c r="T193" s="52">
        <v>100</v>
      </c>
      <c r="U193" s="52">
        <f t="shared" si="45"/>
        <v>48.186528497409334</v>
      </c>
      <c r="V193" s="52">
        <f t="shared" si="46"/>
        <v>73.614775725593674</v>
      </c>
      <c r="W193" s="52">
        <f t="shared" si="47"/>
        <v>75.728155339805824</v>
      </c>
      <c r="X193" s="52">
        <f t="shared" si="48"/>
        <v>50.657068934600517</v>
      </c>
      <c r="Y193" s="52">
        <f t="shared" si="49"/>
        <v>76.085316162784849</v>
      </c>
      <c r="Z193" s="52">
        <f t="shared" si="50"/>
        <v>78.198695776997013</v>
      </c>
      <c r="AA193" s="52">
        <f t="shared" si="51"/>
        <v>-2.4705404371911825</v>
      </c>
      <c r="AB193" s="52">
        <f t="shared" si="52"/>
        <v>-2.4705404371911754</v>
      </c>
      <c r="AC193" s="52">
        <f t="shared" si="53"/>
        <v>-2.4705404371911897</v>
      </c>
      <c r="AF193">
        <v>2.0299999999999998</v>
      </c>
      <c r="AG193">
        <v>1.88</v>
      </c>
      <c r="AJ193" t="s">
        <v>329</v>
      </c>
    </row>
    <row r="194" spans="1:36" ht="15" x14ac:dyDescent="0.25">
      <c r="A194">
        <v>2.7</v>
      </c>
      <c r="B194">
        <v>3.54</v>
      </c>
      <c r="C194">
        <v>2.71</v>
      </c>
      <c r="D194" s="45">
        <f t="shared" si="17"/>
        <v>2.1859936113485468E-2</v>
      </c>
      <c r="E194" s="46">
        <f>IF(OR($A194="",$B194="",$C194=""),"",A194*'MPTO_working_3-way'!$I193)</f>
        <v>2.7590218275064111</v>
      </c>
      <c r="F194" s="47">
        <f>IF(OR($A194="",$B194="",$C194=""),"",B194*'MPTO_working_3-way'!$I193)</f>
        <v>3.6173841738417387</v>
      </c>
      <c r="G194" s="48">
        <f>IF(OR($A194="",$B194="",$C194=""),"",C194*'MPTO_working_3-way'!$I193)</f>
        <v>2.7692404268675457</v>
      </c>
      <c r="H194" s="46">
        <f>IF(OR($A194="",$B194="",$C194=""),"",'MPTO_working_3-way'!E193)</f>
        <v>2.7541856909234368</v>
      </c>
      <c r="I194" s="47">
        <f>IF(OR($A194="",$B194="",$C194=""),"",'MPTO_working_3-way'!F193)</f>
        <v>3.633731092861372</v>
      </c>
      <c r="J194" s="48">
        <f>IF(OR($A194="",$B194="",$C194=""),"",'MPTO_working_3-way'!G193)</f>
        <v>2.7645918674473755</v>
      </c>
      <c r="K194" s="46">
        <f>IF(OR($A194="",$B194="",$C194=""),"",'OddsRatio_working_3-way'!H193)</f>
        <v>2.7567904632953319</v>
      </c>
      <c r="L194" s="47">
        <f>IF(OR($A194="",$B194="",$C194=""),"",'OddsRatio_working_3-way'!I193)</f>
        <v>3.6248516333942025</v>
      </c>
      <c r="M194" s="48">
        <f>IF(OR($A194="",$B194="",$C194=""),"",'OddsRatio_working_3-way'!J193)</f>
        <v>2.7671245248441281</v>
      </c>
      <c r="N194" s="49">
        <f t="shared" si="42"/>
        <v>36.244729564310646</v>
      </c>
      <c r="O194" s="50">
        <f t="shared" si="43"/>
        <v>27.644285260914902</v>
      </c>
      <c r="P194" s="50">
        <f t="shared" si="44"/>
        <v>36.110985174774449</v>
      </c>
      <c r="Q194" t="s">
        <v>299</v>
      </c>
      <c r="R194" t="s">
        <v>294</v>
      </c>
      <c r="S194" s="40">
        <v>44188</v>
      </c>
      <c r="T194" s="52">
        <v>100</v>
      </c>
      <c r="U194" s="52">
        <f t="shared" si="45"/>
        <v>62.962962962962962</v>
      </c>
      <c r="V194" s="52">
        <f t="shared" si="46"/>
        <v>71.751412429378533</v>
      </c>
      <c r="W194" s="52">
        <f t="shared" si="47"/>
        <v>63.099630996309962</v>
      </c>
      <c r="X194" s="52">
        <f t="shared" si="48"/>
        <v>65.148956574311498</v>
      </c>
      <c r="Y194" s="52">
        <f t="shared" si="49"/>
        <v>73.937406040727069</v>
      </c>
      <c r="Z194" s="52">
        <f t="shared" si="50"/>
        <v>65.285624607658505</v>
      </c>
      <c r="AA194" s="52">
        <f t="shared" si="51"/>
        <v>-2.1859936113485361</v>
      </c>
      <c r="AB194" s="52">
        <f t="shared" si="52"/>
        <v>-2.1859936113485361</v>
      </c>
      <c r="AC194" s="52">
        <f t="shared" si="53"/>
        <v>-2.1859936113485432</v>
      </c>
      <c r="AF194">
        <v>1.94</v>
      </c>
      <c r="AG194">
        <v>1.96</v>
      </c>
      <c r="AJ194" t="s">
        <v>329</v>
      </c>
    </row>
    <row r="195" spans="1:36" ht="15" x14ac:dyDescent="0.25">
      <c r="A195">
        <v>1.6</v>
      </c>
      <c r="B195">
        <v>4.25</v>
      </c>
      <c r="C195">
        <v>6.06</v>
      </c>
      <c r="D195" s="45">
        <f t="shared" si="17"/>
        <v>2.5310619297223891E-2</v>
      </c>
      <c r="E195" s="46">
        <f>IF(OR($A195="",$B195="",$C195=""),"",A195*'MPTO_working_3-way'!$I194)</f>
        <v>1.6404969908755582</v>
      </c>
      <c r="F195" s="47">
        <f>IF(OR($A195="",$B195="",$C195=""),"",B195*'MPTO_working_3-way'!$I194)</f>
        <v>4.3575701320132012</v>
      </c>
      <c r="G195" s="48">
        <f>IF(OR($A195="",$B195="",$C195=""),"",C195*'MPTO_working_3-way'!$I194)</f>
        <v>6.213382352941176</v>
      </c>
      <c r="H195" s="46">
        <f>IF(OR($A195="",$B195="",$C195=""),"",'MPTO_working_3-way'!E194)</f>
        <v>1.6218939413817535</v>
      </c>
      <c r="I195" s="47">
        <f>IF(OR($A195="",$B195="",$C195=""),"",'MPTO_working_3-way'!F194)</f>
        <v>4.4080584774469607</v>
      </c>
      <c r="J195" s="48">
        <f>IF(OR($A195="",$B195="",$C195=""),"",'MPTO_working_3-way'!G194)</f>
        <v>6.3865268378364419</v>
      </c>
      <c r="K195" s="46">
        <f>IF(OR($A195="",$B195="",$C195=""),"",'OddsRatio_working_3-way'!H194)</f>
        <v>1.6283047379793252</v>
      </c>
      <c r="L195" s="47">
        <f>IF(OR($A195="",$B195="",$C195=""),"",'OddsRatio_working_3-way'!I194)</f>
        <v>4.403317330721344</v>
      </c>
      <c r="M195" s="48">
        <f>IF(OR($A195="",$B195="",$C195=""),"",'OddsRatio_working_3-way'!J194)</f>
        <v>6.2987032902923081</v>
      </c>
      <c r="N195" s="49">
        <f t="shared" si="42"/>
        <v>60.957137109180849</v>
      </c>
      <c r="O195" s="50">
        <f t="shared" si="43"/>
        <v>22.948569264632791</v>
      </c>
      <c r="P195" s="50">
        <f t="shared" si="44"/>
        <v>16.094293626186364</v>
      </c>
      <c r="Q195" t="s">
        <v>303</v>
      </c>
      <c r="R195" t="s">
        <v>247</v>
      </c>
      <c r="S195" s="40">
        <v>44188</v>
      </c>
      <c r="T195" s="52">
        <v>100</v>
      </c>
      <c r="U195" s="52">
        <f t="shared" si="45"/>
        <v>37.5</v>
      </c>
      <c r="V195" s="52">
        <f t="shared" si="46"/>
        <v>76.470588235294116</v>
      </c>
      <c r="W195" s="52">
        <f t="shared" si="47"/>
        <v>83.4983498349835</v>
      </c>
      <c r="X195" s="52">
        <f t="shared" si="48"/>
        <v>40.031061929722384</v>
      </c>
      <c r="Y195" s="52">
        <f t="shared" si="49"/>
        <v>79.0016501650165</v>
      </c>
      <c r="Z195" s="52">
        <f t="shared" si="50"/>
        <v>86.029411764705884</v>
      </c>
      <c r="AA195" s="52">
        <f t="shared" si="51"/>
        <v>-2.5310619297223838</v>
      </c>
      <c r="AB195" s="52">
        <f t="shared" si="52"/>
        <v>-2.5310619297223838</v>
      </c>
      <c r="AC195" s="52">
        <f t="shared" si="53"/>
        <v>-2.5310619297223838</v>
      </c>
      <c r="AF195">
        <v>2.15</v>
      </c>
      <c r="AG195">
        <v>1.77</v>
      </c>
      <c r="AJ195" t="s">
        <v>329</v>
      </c>
    </row>
    <row r="196" spans="1:36" ht="15" x14ac:dyDescent="0.25">
      <c r="A196">
        <v>3.08</v>
      </c>
      <c r="B196">
        <v>3.32</v>
      </c>
      <c r="C196">
        <v>2.52</v>
      </c>
      <c r="D196" s="45">
        <f t="shared" si="17"/>
        <v>2.2705540777829825E-2</v>
      </c>
      <c r="E196" s="46">
        <f>IF(OR($A196="",$B196="",$C196=""),"",A196*'MPTO_working_3-way'!$I195)</f>
        <v>3.1499330655957158</v>
      </c>
      <c r="F196" s="47">
        <f>IF(OR($A196="",$B196="",$C196=""),"",B196*'MPTO_working_3-way'!$I195)</f>
        <v>3.3953823953823949</v>
      </c>
      <c r="G196" s="48">
        <f>IF(OR($A196="",$B196="",$C196=""),"",C196*'MPTO_working_3-way'!$I195)</f>
        <v>2.5772179627601313</v>
      </c>
      <c r="H196" s="46">
        <f>IF(OR($A196="",$B196="",$C196=""),"",'MPTO_working_3-way'!E195)</f>
        <v>3.1535115773314568</v>
      </c>
      <c r="I196" s="47">
        <f>IF(OR($A196="",$B196="",$C196=""),"",'MPTO_working_3-way'!F195)</f>
        <v>3.4055734275395206</v>
      </c>
      <c r="J196" s="48">
        <f>IF(OR($A196="",$B196="",$C196=""),"",'MPTO_working_3-way'!G195)</f>
        <v>2.5689976030609358</v>
      </c>
      <c r="K196" s="46">
        <f>IF(OR($A196="",$B196="",$C196=""),"",'OddsRatio_working_3-way'!H195)</f>
        <v>3.1521931592309946</v>
      </c>
      <c r="L196" s="47">
        <f>IF(OR($A196="",$B196="",$C196=""),"",'OddsRatio_working_3-way'!I195)</f>
        <v>3.4005231391422628</v>
      </c>
      <c r="M196" s="48">
        <f>IF(OR($A196="",$B196="",$C196=""),"",'OddsRatio_working_3-way'!J195)</f>
        <v>2.5727565394380347</v>
      </c>
      <c r="N196" s="49">
        <f t="shared" si="42"/>
        <v>31.746706332341695</v>
      </c>
      <c r="O196" s="50">
        <f t="shared" si="43"/>
        <v>29.451763705907357</v>
      </c>
      <c r="P196" s="50">
        <f t="shared" si="44"/>
        <v>38.801529961750958</v>
      </c>
      <c r="Q196" t="s">
        <v>297</v>
      </c>
      <c r="R196" t="s">
        <v>249</v>
      </c>
      <c r="S196" s="40">
        <v>44188</v>
      </c>
      <c r="T196" s="52">
        <v>100</v>
      </c>
      <c r="U196" s="52">
        <f t="shared" si="45"/>
        <v>67.532467532467535</v>
      </c>
      <c r="V196" s="52">
        <f t="shared" si="46"/>
        <v>69.879518072289159</v>
      </c>
      <c r="W196" s="52">
        <f t="shared" si="47"/>
        <v>60.317460317460316</v>
      </c>
      <c r="X196" s="52">
        <f t="shared" si="48"/>
        <v>69.803021610250525</v>
      </c>
      <c r="Y196" s="52">
        <f t="shared" si="49"/>
        <v>72.150072150072148</v>
      </c>
      <c r="Z196" s="52">
        <f t="shared" si="50"/>
        <v>62.588014395243306</v>
      </c>
      <c r="AA196" s="52">
        <f t="shared" si="51"/>
        <v>-2.2705540777829896</v>
      </c>
      <c r="AB196" s="52">
        <f t="shared" si="52"/>
        <v>-2.2705540777829896</v>
      </c>
      <c r="AC196" s="52">
        <f t="shared" si="53"/>
        <v>-2.2705540777829896</v>
      </c>
      <c r="AF196">
        <v>2.29</v>
      </c>
      <c r="AG196">
        <v>1.68</v>
      </c>
      <c r="AJ196" t="s">
        <v>329</v>
      </c>
    </row>
    <row r="197" spans="1:36" ht="15" x14ac:dyDescent="0.25">
      <c r="A197">
        <v>1.3</v>
      </c>
      <c r="B197">
        <v>6.15</v>
      </c>
      <c r="C197">
        <v>9.6199999999999992</v>
      </c>
      <c r="D197" s="45">
        <f t="shared" ref="D197:D260" si="54">IF(OR($A197="",$B197="",$C197=""),"",(1/A197)+(1/B197)+(1/C197)-1)</f>
        <v>3.5782499197133166E-2</v>
      </c>
      <c r="E197" s="46">
        <f>IF(OR($A197="",$B197="",$C197=""),"",A197*'MPTO_working_3-way'!$I196)</f>
        <v>1.3465172489562731</v>
      </c>
      <c r="F197" s="47">
        <f>IF(OR($A197="",$B197="",$C197=""),"",B197*'MPTO_working_3-way'!$I196)</f>
        <v>6.3700623700623691</v>
      </c>
      <c r="G197" s="48">
        <f>IF(OR($A197="",$B197="",$C197=""),"",C197*'MPTO_working_3-way'!$I196)</f>
        <v>9.9642276422764198</v>
      </c>
      <c r="H197" s="46">
        <f>IF(OR($A197="",$B197="",$C197=""),"",'MPTO_working_3-way'!E196)</f>
        <v>1.3204749540595031</v>
      </c>
      <c r="I197" s="47">
        <f>IF(OR($A197="",$B197="",$C197=""),"",'MPTO_working_3-way'!F196)</f>
        <v>6.636839546797292</v>
      </c>
      <c r="J197" s="48">
        <f>IF(OR($A197="",$B197="",$C197=""),"",'MPTO_working_3-way'!G196)</f>
        <v>10.866895242760048</v>
      </c>
      <c r="K197" s="46">
        <f>IF(OR($A197="",$B197="",$C197=""),"",'OddsRatio_working_3-way'!H196)</f>
        <v>1.3277987455177374</v>
      </c>
      <c r="L197" s="47">
        <f>IF(OR($A197="",$B197="",$C197=""),"",'OddsRatio_working_3-way'!I196)</f>
        <v>6.6272117980544936</v>
      </c>
      <c r="M197" s="48">
        <f>IF(OR($A197="",$B197="",$C197=""),"",'OddsRatio_working_3-way'!J196)</f>
        <v>10.418750621209654</v>
      </c>
      <c r="N197" s="49">
        <f t="shared" si="42"/>
        <v>74.265665796344663</v>
      </c>
      <c r="O197" s="50">
        <f t="shared" si="43"/>
        <v>15.698433420365538</v>
      </c>
      <c r="P197" s="50">
        <f t="shared" si="44"/>
        <v>10.03590078328982</v>
      </c>
      <c r="Q197" t="s">
        <v>252</v>
      </c>
      <c r="R197" t="s">
        <v>296</v>
      </c>
      <c r="S197" s="40">
        <v>44188</v>
      </c>
      <c r="T197" s="52">
        <v>100</v>
      </c>
      <c r="U197" s="52">
        <f t="shared" si="45"/>
        <v>23.076923076923073</v>
      </c>
      <c r="V197" s="52">
        <f t="shared" si="46"/>
        <v>83.739837398373979</v>
      </c>
      <c r="W197" s="52">
        <f t="shared" si="47"/>
        <v>89.604989604989598</v>
      </c>
      <c r="X197" s="52">
        <f t="shared" si="48"/>
        <v>26.655172996636413</v>
      </c>
      <c r="Y197" s="52">
        <f t="shared" si="49"/>
        <v>87.318087318087308</v>
      </c>
      <c r="Z197" s="52">
        <f t="shared" si="50"/>
        <v>93.183239524702927</v>
      </c>
      <c r="AA197" s="52">
        <f t="shared" si="51"/>
        <v>-3.5782499197133397</v>
      </c>
      <c r="AB197" s="52">
        <f t="shared" si="52"/>
        <v>-3.5782499197133291</v>
      </c>
      <c r="AC197" s="52">
        <f t="shared" si="53"/>
        <v>-3.5782499197133291</v>
      </c>
      <c r="AF197">
        <v>1.55</v>
      </c>
      <c r="AG197">
        <v>2.5499999999999998</v>
      </c>
      <c r="AJ197" t="s">
        <v>329</v>
      </c>
    </row>
    <row r="198" spans="1:36" s="52" customFormat="1" ht="15" x14ac:dyDescent="0.25">
      <c r="A198">
        <v>1.65</v>
      </c>
      <c r="B198">
        <v>4.16</v>
      </c>
      <c r="C198">
        <v>5.63</v>
      </c>
      <c r="D198" s="45">
        <f t="shared" si="54"/>
        <v>2.4065114873285331E-2</v>
      </c>
      <c r="E198" s="46">
        <f>IF(OR($A198="",$B198="",$C198=""),"",A198*'MPTO_working_3-way'!$I197)</f>
        <v>1.6897074395409206</v>
      </c>
      <c r="F198" s="47">
        <f>IF(OR($A198="",$B198="",$C198=""),"",B198*'MPTO_working_3-way'!$I197)</f>
        <v>4.2601108778728669</v>
      </c>
      <c r="G198" s="48">
        <f>IF(OR($A198="",$B198="",$C198=""),"",C198*'MPTO_working_3-way'!$I197)</f>
        <v>5.7654865967365962</v>
      </c>
      <c r="H198" s="46">
        <f>IF(OR($A198="",$B198="",$C198=""),"",'MPTO_working_3-way'!E197)</f>
        <v>1.6721320271238187</v>
      </c>
      <c r="I198" s="47">
        <f>IF(OR($A198="",$B198="",$C198=""),"",'MPTO_working_3-way'!F197)</f>
        <v>4.3036128191155258</v>
      </c>
      <c r="J198" s="48">
        <f>IF(OR($A198="",$B198="",$C198=""),"",'MPTO_working_3-way'!G197)</f>
        <v>5.8962893944772707</v>
      </c>
      <c r="K198" s="46">
        <f>IF(OR($A198="",$B198="",$C198=""),"",'OddsRatio_working_3-way'!H197)</f>
        <v>1.6783121591193835</v>
      </c>
      <c r="L198" s="47">
        <f>IF(OR($A198="",$B198="",$C198=""),"",'OddsRatio_working_3-way'!I197)</f>
        <v>4.2976406504880806</v>
      </c>
      <c r="M198" s="48">
        <f>IF(OR($A198="",$B198="",$C198=""),"",'OddsRatio_working_3-way'!J197)</f>
        <v>5.8316696872657623</v>
      </c>
      <c r="N198" s="49">
        <f t="shared" si="42"/>
        <v>59.181842761590232</v>
      </c>
      <c r="O198" s="50">
        <f t="shared" si="43"/>
        <v>23.473567441496122</v>
      </c>
      <c r="P198" s="50">
        <f t="shared" si="44"/>
        <v>17.344589796913652</v>
      </c>
      <c r="Q198" t="s">
        <v>295</v>
      </c>
      <c r="R198" t="s">
        <v>298</v>
      </c>
      <c r="S198" s="40">
        <v>44188</v>
      </c>
      <c r="T198" s="52">
        <v>100</v>
      </c>
      <c r="U198" s="52">
        <f t="shared" si="45"/>
        <v>39.393939393939398</v>
      </c>
      <c r="V198" s="52">
        <f t="shared" si="46"/>
        <v>75.961538461538453</v>
      </c>
      <c r="W198" s="52">
        <f t="shared" si="47"/>
        <v>82.238010657193612</v>
      </c>
      <c r="X198" s="52">
        <f t="shared" si="48"/>
        <v>41.800450881267928</v>
      </c>
      <c r="Y198" s="52">
        <f t="shared" si="49"/>
        <v>78.368049948866997</v>
      </c>
      <c r="Z198" s="52">
        <f t="shared" si="50"/>
        <v>84.644522144522142</v>
      </c>
      <c r="AA198" s="52">
        <f t="shared" si="51"/>
        <v>-2.4065114873285296</v>
      </c>
      <c r="AB198" s="52">
        <f t="shared" si="52"/>
        <v>-2.4065114873285438</v>
      </c>
      <c r="AC198" s="52">
        <f t="shared" si="53"/>
        <v>-2.4065114873285296</v>
      </c>
      <c r="AD198" s="53"/>
      <c r="AE198" s="53"/>
      <c r="AF198">
        <v>1.68</v>
      </c>
      <c r="AG198">
        <v>2.2999999999999998</v>
      </c>
      <c r="AH198" s="53"/>
      <c r="AI198" s="53"/>
      <c r="AJ198" t="s">
        <v>329</v>
      </c>
    </row>
    <row r="199" spans="1:36" ht="15" x14ac:dyDescent="0.25">
      <c r="A199">
        <v>3.52</v>
      </c>
      <c r="B199">
        <v>3.53</v>
      </c>
      <c r="C199">
        <v>2.2000000000000002</v>
      </c>
      <c r="D199" s="45">
        <f t="shared" si="54"/>
        <v>2.1922482616533623E-2</v>
      </c>
      <c r="E199" s="46">
        <f>IF(OR($A199="",$B199="",$C199=""),"",A199*'MPTO_working_3-way'!$I198)</f>
        <v>3.5971671388101982</v>
      </c>
      <c r="F199" s="47">
        <f>IF(OR($A199="",$B199="",$C199=""),"",B199*'MPTO_working_3-way'!$I198)</f>
        <v>3.6073863636363637</v>
      </c>
      <c r="G199" s="48">
        <f>IF(OR($A199="",$B199="",$C199=""),"",C199*'MPTO_working_3-way'!$I198)</f>
        <v>2.2482294617563743</v>
      </c>
      <c r="H199" s="46">
        <f>IF(OR($A199="",$B199="",$C199=""),"",'MPTO_working_3-way'!E198)</f>
        <v>3.6129332402884393</v>
      </c>
      <c r="I199" s="47">
        <f>IF(OR($A199="",$B199="",$C199=""),"",'MPTO_working_3-way'!F198)</f>
        <v>3.6234690306777093</v>
      </c>
      <c r="J199" s="48">
        <f>IF(OR($A199="",$B199="",$C199=""),"",'MPTO_working_3-way'!G198)</f>
        <v>2.2359461599366592</v>
      </c>
      <c r="K199" s="46">
        <f>IF(OR($A199="",$B199="",$C199=""),"",'OddsRatio_working_3-way'!H198)</f>
        <v>3.6063099057950794</v>
      </c>
      <c r="L199" s="47">
        <f>IF(OR($A199="",$B199="",$C199=""),"",'OddsRatio_working_3-way'!I198)</f>
        <v>3.6166524054212505</v>
      </c>
      <c r="M199" s="48">
        <f>IF(OR($A199="",$B199="",$C199=""),"",'OddsRatio_working_3-way'!J198)</f>
        <v>2.241099955140514</v>
      </c>
      <c r="N199" s="49">
        <f t="shared" si="42"/>
        <v>27.799653488738386</v>
      </c>
      <c r="O199" s="50">
        <f t="shared" si="43"/>
        <v>27.720900929280202</v>
      </c>
      <c r="P199" s="50">
        <f t="shared" si="44"/>
        <v>44.479445581981409</v>
      </c>
      <c r="Q199" t="s">
        <v>293</v>
      </c>
      <c r="R199" t="s">
        <v>304</v>
      </c>
      <c r="S199" s="40">
        <v>44188</v>
      </c>
      <c r="T199" s="52">
        <v>100</v>
      </c>
      <c r="U199" s="52">
        <f t="shared" si="45"/>
        <v>71.590909090909093</v>
      </c>
      <c r="V199" s="52">
        <f t="shared" si="46"/>
        <v>71.671388101982998</v>
      </c>
      <c r="W199" s="52">
        <f t="shared" si="47"/>
        <v>54.545454545454554</v>
      </c>
      <c r="X199" s="52">
        <f t="shared" si="48"/>
        <v>73.783157352562441</v>
      </c>
      <c r="Y199" s="52">
        <f t="shared" si="49"/>
        <v>73.86363636363636</v>
      </c>
      <c r="Z199" s="52">
        <f t="shared" si="50"/>
        <v>56.737702807107901</v>
      </c>
      <c r="AA199" s="52">
        <f t="shared" si="51"/>
        <v>-2.1922482616533472</v>
      </c>
      <c r="AB199" s="52">
        <f t="shared" si="52"/>
        <v>-2.1922482616533614</v>
      </c>
      <c r="AC199" s="52">
        <f t="shared" si="53"/>
        <v>-2.1922482616533472</v>
      </c>
      <c r="AF199">
        <v>2.2000000000000002</v>
      </c>
      <c r="AG199">
        <v>1.74</v>
      </c>
      <c r="AJ199" t="s">
        <v>329</v>
      </c>
    </row>
    <row r="200" spans="1:36" ht="15" x14ac:dyDescent="0.25">
      <c r="A200">
        <v>1.31</v>
      </c>
      <c r="B200">
        <v>6.08</v>
      </c>
      <c r="C200">
        <v>10.33</v>
      </c>
      <c r="D200" s="45">
        <f t="shared" si="54"/>
        <v>2.4637883940062277E-2</v>
      </c>
      <c r="E200" s="46">
        <f>IF(OR($A200="",$B200="",$C200=""),"",A200*'MPTO_working_3-way'!$I199)</f>
        <v>1.3422756279614816</v>
      </c>
      <c r="F200" s="47">
        <f>IF(OR($A200="",$B200="",$C200=""),"",B200*'MPTO_working_3-way'!$I199)</f>
        <v>6.2297983343555785</v>
      </c>
      <c r="G200" s="48">
        <f>IF(OR($A200="",$B200="",$C200=""),"",C200*'MPTO_working_3-way'!$I199)</f>
        <v>10.584509341100844</v>
      </c>
      <c r="H200" s="46">
        <f>IF(OR($A200="",$B200="",$C200=""),"",'MPTO_working_3-way'!E199)</f>
        <v>1.3242469674838768</v>
      </c>
      <c r="I200" s="47">
        <f>IF(OR($A200="",$B200="",$C200=""),"",'MPTO_working_3-way'!F199)</f>
        <v>6.399547168840769</v>
      </c>
      <c r="J200" s="48">
        <f>IF(OR($A200="",$B200="",$C200=""),"",'MPTO_working_3-way'!G199)</f>
        <v>11.287599868369568</v>
      </c>
      <c r="K200" s="46">
        <f>IF(OR($A200="",$B200="",$C200=""),"",'OddsRatio_working_3-way'!H199)</f>
        <v>1.3295202708090863</v>
      </c>
      <c r="L200" s="47">
        <f>IF(OR($A200="",$B200="",$C200=""),"",'OddsRatio_working_3-way'!I199)</f>
        <v>6.3998805668069556</v>
      </c>
      <c r="M200" s="48">
        <f>IF(OR($A200="",$B200="",$C200=""),"",'OddsRatio_working_3-way'!J199)</f>
        <v>10.917497182737975</v>
      </c>
      <c r="N200" s="49">
        <f t="shared" si="42"/>
        <v>74.500346960683729</v>
      </c>
      <c r="O200" s="50">
        <f t="shared" si="43"/>
        <v>16.05188396685784</v>
      </c>
      <c r="P200" s="50">
        <f t="shared" si="44"/>
        <v>9.4477690724584384</v>
      </c>
      <c r="Q200" t="s">
        <v>305</v>
      </c>
      <c r="R200" t="s">
        <v>300</v>
      </c>
      <c r="S200" s="40">
        <v>44188</v>
      </c>
      <c r="T200" s="52">
        <v>100</v>
      </c>
      <c r="U200" s="52">
        <f t="shared" si="45"/>
        <v>23.664122137404579</v>
      </c>
      <c r="V200" s="52">
        <f t="shared" si="46"/>
        <v>83.55263157894737</v>
      </c>
      <c r="W200" s="52">
        <f t="shared" si="47"/>
        <v>90.319457889641825</v>
      </c>
      <c r="X200" s="52">
        <f t="shared" si="48"/>
        <v>26.127910531410812</v>
      </c>
      <c r="Y200" s="52">
        <f t="shared" si="49"/>
        <v>86.016419972953599</v>
      </c>
      <c r="Z200" s="52">
        <f t="shared" si="50"/>
        <v>92.78324628364804</v>
      </c>
      <c r="AA200" s="52">
        <f t="shared" si="51"/>
        <v>-2.4637883940062331</v>
      </c>
      <c r="AB200" s="52">
        <f t="shared" si="52"/>
        <v>-2.4637883940062295</v>
      </c>
      <c r="AC200" s="52">
        <f t="shared" si="53"/>
        <v>-2.4637883940062153</v>
      </c>
      <c r="AF200">
        <v>1.47</v>
      </c>
      <c r="AG200">
        <v>2.82</v>
      </c>
      <c r="AJ200" t="s">
        <v>329</v>
      </c>
    </row>
    <row r="201" spans="1:36" ht="15" x14ac:dyDescent="0.25">
      <c r="A201">
        <v>2.27</v>
      </c>
      <c r="B201">
        <v>2.96</v>
      </c>
      <c r="C201">
        <v>3.91</v>
      </c>
      <c r="D201" s="45">
        <f t="shared" si="54"/>
        <v>3.4120947902396059E-2</v>
      </c>
      <c r="E201" s="46">
        <f>IF(OR($A201="",$B201="",$C201=""),"",A201*'MPTO_working_3-way'!$I200)</f>
        <v>2.3474545517384389</v>
      </c>
      <c r="F201" s="47">
        <f>IF(OR($A201="",$B201="",$C201=""),"",B201*'MPTO_working_3-way'!$I200)</f>
        <v>3.0609980057910922</v>
      </c>
      <c r="G201" s="48">
        <f>IF(OR($A201="",$B201="",$C201=""),"",C201*'MPTO_working_3-way'!$I200)</f>
        <v>4.0434129062983688</v>
      </c>
      <c r="H201" s="46">
        <f>IF(OR($A201="",$B201="",$C201=""),"",'MPTO_working_3-way'!E200)</f>
        <v>2.3301605126622897</v>
      </c>
      <c r="I201" s="47">
        <f>IF(OR($A201="",$B201="",$C201=""),"",'MPTO_working_3-way'!F200)</f>
        <v>3.0631231084831358</v>
      </c>
      <c r="J201" s="48">
        <f>IF(OR($A201="",$B201="",$C201=""),"",'MPTO_working_3-way'!G200)</f>
        <v>4.0919740501772166</v>
      </c>
      <c r="K201" s="46">
        <f>IF(OR($A201="",$B201="",$C201=""),"",'OddsRatio_working_3-way'!H200)</f>
        <v>2.337875536290281</v>
      </c>
      <c r="L201" s="47">
        <f>IF(OR($A201="",$B201="",$C201=""),"",'OddsRatio_working_3-way'!I200)</f>
        <v>3.064752796164528</v>
      </c>
      <c r="M201" s="48">
        <f>IF(OR($A201="",$B201="",$C201=""),"",'OddsRatio_working_3-way'!J200)</f>
        <v>4.0655258351218233</v>
      </c>
      <c r="N201" s="49">
        <f t="shared" si="42"/>
        <v>42.599333787290433</v>
      </c>
      <c r="O201" s="50">
        <f t="shared" si="43"/>
        <v>32.669083681469353</v>
      </c>
      <c r="P201" s="50">
        <f t="shared" si="44"/>
        <v>24.731582531240225</v>
      </c>
      <c r="Q201" t="s">
        <v>239</v>
      </c>
      <c r="R201" t="s">
        <v>224</v>
      </c>
      <c r="S201" s="40">
        <v>44187</v>
      </c>
      <c r="T201" s="52">
        <v>100</v>
      </c>
      <c r="U201" s="52">
        <f t="shared" si="45"/>
        <v>55.947136563876647</v>
      </c>
      <c r="V201" s="52">
        <f t="shared" si="46"/>
        <v>66.21621621621621</v>
      </c>
      <c r="W201" s="52">
        <f t="shared" si="47"/>
        <v>74.424552429667528</v>
      </c>
      <c r="X201" s="52">
        <f t="shared" si="48"/>
        <v>59.359231354116268</v>
      </c>
      <c r="Y201" s="52">
        <f t="shared" si="49"/>
        <v>69.628311006455831</v>
      </c>
      <c r="Z201" s="52">
        <f t="shared" si="50"/>
        <v>77.836647219907135</v>
      </c>
      <c r="AA201" s="52">
        <f t="shared" si="51"/>
        <v>-3.412094790239621</v>
      </c>
      <c r="AB201" s="52">
        <f t="shared" si="52"/>
        <v>-3.412094790239621</v>
      </c>
      <c r="AC201" s="52">
        <f t="shared" si="53"/>
        <v>-3.4120947902396068</v>
      </c>
      <c r="AF201">
        <v>2.67</v>
      </c>
      <c r="AG201">
        <v>1.51</v>
      </c>
      <c r="AJ201" t="s">
        <v>330</v>
      </c>
    </row>
    <row r="202" spans="1:36" ht="15" x14ac:dyDescent="0.25">
      <c r="A202">
        <v>2.52</v>
      </c>
      <c r="B202">
        <v>2.9</v>
      </c>
      <c r="C202">
        <v>3.43</v>
      </c>
      <c r="D202" s="45">
        <f t="shared" si="54"/>
        <v>3.3198172536666348E-2</v>
      </c>
      <c r="E202" s="46">
        <f>IF(OR($A202="",$B202="",$C202=""),"",A202*'MPTO_working_3-way'!$I201)</f>
        <v>2.6036593947923992</v>
      </c>
      <c r="F202" s="47">
        <f>IF(OR($A202="",$B202="",$C202=""),"",B202*'MPTO_working_3-way'!$I201)</f>
        <v>2.9962747003563321</v>
      </c>
      <c r="G202" s="48">
        <f>IF(OR($A202="",$B202="",$C202=""),"",C202*'MPTO_working_3-way'!$I201)</f>
        <v>3.5438697318007657</v>
      </c>
      <c r="H202" s="46">
        <f>IF(OR($A202="",$B202="",$C202=""),"",'MPTO_working_3-way'!E201)</f>
        <v>2.5922897985579563</v>
      </c>
      <c r="I202" s="47">
        <f>IF(OR($A202="",$B202="",$C202=""),"",'MPTO_working_3-way'!F201)</f>
        <v>2.9961511858809868</v>
      </c>
      <c r="J202" s="48">
        <f>IF(OR($A202="",$B202="",$C202=""),"",'MPTO_working_3-way'!G201)</f>
        <v>3.5653276338147828</v>
      </c>
      <c r="K202" s="46">
        <f>IF(OR($A202="",$B202="",$C202=""),"",'OddsRatio_working_3-way'!H201)</f>
        <v>2.5976151227496116</v>
      </c>
      <c r="L202" s="47">
        <f>IF(OR($A202="",$B202="",$C202=""),"",'OddsRatio_working_3-way'!I201)</f>
        <v>2.9970189034370143</v>
      </c>
      <c r="M202" s="48">
        <f>IF(OR($A202="",$B202="",$C202=""),"",'OddsRatio_working_3-way'!J201)</f>
        <v>3.5540820712378669</v>
      </c>
      <c r="N202" s="49">
        <f t="shared" si="42"/>
        <v>38.407481485485711</v>
      </c>
      <c r="O202" s="50">
        <f t="shared" si="43"/>
        <v>33.374777014973795</v>
      </c>
      <c r="P202" s="50">
        <f t="shared" si="44"/>
        <v>28.217741499540523</v>
      </c>
      <c r="Q202" t="s">
        <v>231</v>
      </c>
      <c r="R202" t="s">
        <v>234</v>
      </c>
      <c r="S202" s="40">
        <v>44187</v>
      </c>
      <c r="T202" s="52">
        <v>100</v>
      </c>
      <c r="U202" s="52">
        <f t="shared" si="45"/>
        <v>60.317460317460316</v>
      </c>
      <c r="V202" s="52">
        <f t="shared" si="46"/>
        <v>65.517241379310349</v>
      </c>
      <c r="W202" s="52">
        <f t="shared" si="47"/>
        <v>70.845481049562679</v>
      </c>
      <c r="X202" s="52">
        <f t="shared" si="48"/>
        <v>63.637277571126972</v>
      </c>
      <c r="Y202" s="52">
        <f t="shared" si="49"/>
        <v>68.837058632977005</v>
      </c>
      <c r="Z202" s="52">
        <f t="shared" si="50"/>
        <v>74.165298303229335</v>
      </c>
      <c r="AA202" s="52">
        <f t="shared" si="51"/>
        <v>-3.3198172536666561</v>
      </c>
      <c r="AB202" s="52">
        <f t="shared" si="52"/>
        <v>-3.3198172536666561</v>
      </c>
      <c r="AC202" s="52">
        <f t="shared" si="53"/>
        <v>-3.3198172536666561</v>
      </c>
      <c r="AF202">
        <v>3.11</v>
      </c>
      <c r="AG202">
        <v>1.39</v>
      </c>
      <c r="AJ202" t="s">
        <v>330</v>
      </c>
    </row>
    <row r="203" spans="1:36" ht="15" x14ac:dyDescent="0.25">
      <c r="A203">
        <v>5.81</v>
      </c>
      <c r="B203">
        <v>3.94</v>
      </c>
      <c r="C203">
        <v>1.64</v>
      </c>
      <c r="D203" s="45">
        <f t="shared" si="54"/>
        <v>3.5680243746879503E-2</v>
      </c>
      <c r="E203" s="46">
        <f>IF(OR($A203="",$B203="",$C203=""),"",A203*'MPTO_working_3-way'!$I202)</f>
        <v>6.0173022161693694</v>
      </c>
      <c r="F203" s="47">
        <f>IF(OR($A203="",$B203="",$C203=""),"",B203*'MPTO_working_3-way'!$I202)</f>
        <v>4.0805801603627048</v>
      </c>
      <c r="G203" s="48">
        <f>IF(OR($A203="",$B203="",$C203=""),"",C203*'MPTO_working_3-way'!$I202)</f>
        <v>1.6985155997448822</v>
      </c>
      <c r="H203" s="46">
        <f>IF(OR($A203="",$B203="",$C203=""),"",'MPTO_working_3-way'!E202)</f>
        <v>6.2412768402358152</v>
      </c>
      <c r="I203" s="47">
        <f>IF(OR($A203="",$B203="",$C203=""),"",'MPTO_working_3-way'!F202)</f>
        <v>4.1337056685944082</v>
      </c>
      <c r="J203" s="48">
        <f>IF(OR($A203="",$B203="",$C203=""),"",'MPTO_working_3-way'!G202)</f>
        <v>1.6726248827201953</v>
      </c>
      <c r="K203" s="46">
        <f>IF(OR($A203="",$B203="",$C203=""),"",'OddsRatio_working_3-way'!H202)</f>
        <v>6.1232524436062219</v>
      </c>
      <c r="L203" s="47">
        <f>IF(OR($A203="",$B203="",$C203=""),"",'OddsRatio_working_3-way'!I202)</f>
        <v>4.1314682295638869</v>
      </c>
      <c r="M203" s="48">
        <f>IF(OR($A203="",$B203="",$C203=""),"",'OddsRatio_working_3-way'!J202)</f>
        <v>1.6816801588166286</v>
      </c>
      <c r="N203" s="49">
        <f t="shared" si="42"/>
        <v>16.618743152252748</v>
      </c>
      <c r="O203" s="50">
        <f t="shared" si="43"/>
        <v>24.506319216900629</v>
      </c>
      <c r="P203" s="50">
        <f t="shared" si="44"/>
        <v>58.874937630846638</v>
      </c>
      <c r="Q203" t="s">
        <v>233</v>
      </c>
      <c r="R203" t="s">
        <v>253</v>
      </c>
      <c r="S203" s="40">
        <v>44187</v>
      </c>
      <c r="T203" s="52">
        <v>100</v>
      </c>
      <c r="U203" s="52">
        <f t="shared" si="45"/>
        <v>82.788296041308101</v>
      </c>
      <c r="V203" s="52">
        <f t="shared" si="46"/>
        <v>74.619289340101517</v>
      </c>
      <c r="W203" s="52">
        <f t="shared" si="47"/>
        <v>39.024390243902438</v>
      </c>
      <c r="X203" s="52">
        <f t="shared" si="48"/>
        <v>86.356320415996038</v>
      </c>
      <c r="Y203" s="52">
        <f t="shared" si="49"/>
        <v>78.187313714789468</v>
      </c>
      <c r="Z203" s="52">
        <f t="shared" si="50"/>
        <v>42.592414618590389</v>
      </c>
      <c r="AA203" s="52">
        <f t="shared" si="51"/>
        <v>-3.568024374687937</v>
      </c>
      <c r="AB203" s="52">
        <f t="shared" si="52"/>
        <v>-3.5680243746879512</v>
      </c>
      <c r="AC203" s="52">
        <f t="shared" si="53"/>
        <v>-3.5680243746879512</v>
      </c>
      <c r="AF203">
        <v>2.15</v>
      </c>
      <c r="AG203">
        <v>1.75</v>
      </c>
      <c r="AJ203" t="s">
        <v>330</v>
      </c>
    </row>
    <row r="204" spans="1:36" ht="15" x14ac:dyDescent="0.25">
      <c r="A204">
        <v>3.9</v>
      </c>
      <c r="B204">
        <v>3.34</v>
      </c>
      <c r="C204">
        <v>2.09</v>
      </c>
      <c r="D204" s="45">
        <f t="shared" si="54"/>
        <v>3.4280353536578101E-2</v>
      </c>
      <c r="E204" s="46">
        <f>IF(OR($A204="",$B204="",$C204=""),"",A204*'MPTO_working_3-way'!$I203)</f>
        <v>4.0336933787926545</v>
      </c>
      <c r="F204" s="47">
        <f>IF(OR($A204="",$B204="",$C204=""),"",B204*'MPTO_working_3-way'!$I203)</f>
        <v>3.4544963808121709</v>
      </c>
      <c r="G204" s="48">
        <f>IF(OR($A204="",$B204="",$C204=""),"",C204*'MPTO_working_3-way'!$I203)</f>
        <v>2.1616459388914482</v>
      </c>
      <c r="H204" s="46">
        <f>IF(OR($A204="",$B204="",$C204=""),"",'MPTO_working_3-way'!E203)</f>
        <v>4.0819080252732087</v>
      </c>
      <c r="I204" s="47">
        <f>IF(OR($A204="",$B204="",$C204=""),"",'MPTO_working_3-way'!F203)</f>
        <v>3.4725307337581119</v>
      </c>
      <c r="J204" s="48">
        <f>IF(OR($A204="",$B204="",$C204=""),"",'MPTO_working_3-way'!G203)</f>
        <v>2.1411345312617156</v>
      </c>
      <c r="K204" s="46">
        <f>IF(OR($A204="",$B204="",$C204=""),"",'OddsRatio_working_3-way'!H203)</f>
        <v>4.0583297927270108</v>
      </c>
      <c r="L204" s="47">
        <f>IF(OR($A204="",$B204="",$C204=""),"",'OddsRatio_working_3-way'!I203)</f>
        <v>3.4677557637866223</v>
      </c>
      <c r="M204" s="48">
        <f>IF(OR($A204="",$B204="",$C204=""),"",'OddsRatio_working_3-way'!J203)</f>
        <v>2.1495101634732556</v>
      </c>
      <c r="N204" s="49">
        <f t="shared" si="42"/>
        <v>24.791175384265703</v>
      </c>
      <c r="O204" s="50">
        <f t="shared" si="43"/>
        <v>28.947779640310252</v>
      </c>
      <c r="P204" s="50">
        <f t="shared" si="44"/>
        <v>46.261044975424035</v>
      </c>
      <c r="Q204" t="s">
        <v>230</v>
      </c>
      <c r="R204" t="s">
        <v>226</v>
      </c>
      <c r="S204" s="40">
        <v>44187</v>
      </c>
      <c r="T204" s="52">
        <v>100</v>
      </c>
      <c r="U204" s="52">
        <f t="shared" si="45"/>
        <v>74.358974358974365</v>
      </c>
      <c r="V204" s="52">
        <f t="shared" si="46"/>
        <v>70.059880239520965</v>
      </c>
      <c r="W204" s="52">
        <f t="shared" si="47"/>
        <v>52.153110047846894</v>
      </c>
      <c r="X204" s="52">
        <f t="shared" si="48"/>
        <v>77.787009712632155</v>
      </c>
      <c r="Y204" s="52">
        <f t="shared" si="49"/>
        <v>73.487915593178755</v>
      </c>
      <c r="Z204" s="52">
        <f t="shared" si="50"/>
        <v>55.581145401504692</v>
      </c>
      <c r="AA204" s="52">
        <f t="shared" si="51"/>
        <v>-3.4280353536577906</v>
      </c>
      <c r="AB204" s="52">
        <f t="shared" si="52"/>
        <v>-3.4280353536577906</v>
      </c>
      <c r="AC204" s="52">
        <f t="shared" si="53"/>
        <v>-3.4280353536577977</v>
      </c>
      <c r="AF204">
        <v>2.13</v>
      </c>
      <c r="AG204">
        <v>1.76</v>
      </c>
      <c r="AJ204" t="s">
        <v>330</v>
      </c>
    </row>
    <row r="205" spans="1:36" ht="15" x14ac:dyDescent="0.25">
      <c r="A205">
        <v>3.14</v>
      </c>
      <c r="B205">
        <v>3.04</v>
      </c>
      <c r="C205">
        <v>2.6</v>
      </c>
      <c r="D205" s="45">
        <f t="shared" si="54"/>
        <v>3.2034090616055E-2</v>
      </c>
      <c r="E205" s="46">
        <f>IF(OR($A205="",$B205="",$C205=""),"",A205*'MPTO_working_3-way'!$I204)</f>
        <v>3.2405870445344127</v>
      </c>
      <c r="F205" s="47">
        <f>IF(OR($A205="",$B205="",$C205=""),"",B205*'MPTO_working_3-way'!$I204)</f>
        <v>3.1373836354728071</v>
      </c>
      <c r="G205" s="48">
        <f>IF(OR($A205="",$B205="",$C205=""),"",C205*'MPTO_working_3-way'!$I204)</f>
        <v>2.6832886356017429</v>
      </c>
      <c r="H205" s="46">
        <f>IF(OR($A205="",$B205="",$C205=""),"",'MPTO_working_3-way'!E204)</f>
        <v>3.248933540923403</v>
      </c>
      <c r="I205" s="47">
        <f>IF(OR($A205="",$B205="",$C205=""),"",'MPTO_working_3-way'!F204)</f>
        <v>3.1419928969791906</v>
      </c>
      <c r="J205" s="48">
        <f>IF(OR($A205="",$B205="",$C205=""),"",'MPTO_working_3-way'!G204)</f>
        <v>2.6742447316548952</v>
      </c>
      <c r="K205" s="46">
        <f>IF(OR($A205="",$B205="",$C205=""),"",'OddsRatio_working_3-way'!H204)</f>
        <v>3.2449016674791578</v>
      </c>
      <c r="L205" s="47">
        <f>IF(OR($A205="",$B205="",$C205=""),"",'OddsRatio_working_3-way'!I204)</f>
        <v>3.1399997204006924</v>
      </c>
      <c r="M205" s="48">
        <f>IF(OR($A205="",$B205="",$C205=""),"",'OddsRatio_working_3-way'!J204)</f>
        <v>2.6784311532554459</v>
      </c>
      <c r="N205" s="49">
        <f t="shared" si="42"/>
        <v>30.858606365368402</v>
      </c>
      <c r="O205" s="50">
        <f t="shared" si="43"/>
        <v>31.87369210107131</v>
      </c>
      <c r="P205" s="50">
        <f t="shared" si="44"/>
        <v>37.267701533560299</v>
      </c>
      <c r="Q205" t="s">
        <v>235</v>
      </c>
      <c r="R205" t="s">
        <v>236</v>
      </c>
      <c r="S205" s="40">
        <v>44187</v>
      </c>
      <c r="T205" s="52">
        <v>100</v>
      </c>
      <c r="U205" s="52">
        <f t="shared" si="45"/>
        <v>68.152866242038215</v>
      </c>
      <c r="V205" s="52">
        <f t="shared" si="46"/>
        <v>67.10526315789474</v>
      </c>
      <c r="W205" s="52">
        <f t="shared" si="47"/>
        <v>61.538461538461533</v>
      </c>
      <c r="X205" s="52">
        <f t="shared" si="48"/>
        <v>71.356275303643727</v>
      </c>
      <c r="Y205" s="52">
        <f t="shared" si="49"/>
        <v>70.308672219500238</v>
      </c>
      <c r="Z205" s="52">
        <f t="shared" si="50"/>
        <v>64.741870600067045</v>
      </c>
      <c r="AA205" s="52">
        <f t="shared" si="51"/>
        <v>-3.2034090616055124</v>
      </c>
      <c r="AB205" s="52">
        <f t="shared" si="52"/>
        <v>-3.2034090616054982</v>
      </c>
      <c r="AC205" s="52">
        <f t="shared" si="53"/>
        <v>-3.2034090616055124</v>
      </c>
      <c r="AF205">
        <v>2.46</v>
      </c>
      <c r="AG205">
        <v>1.58</v>
      </c>
      <c r="AJ205" t="s">
        <v>330</v>
      </c>
    </row>
    <row r="206" spans="1:36" ht="15" x14ac:dyDescent="0.25">
      <c r="A206">
        <v>2.3199999999999998</v>
      </c>
      <c r="B206">
        <v>3.06</v>
      </c>
      <c r="C206">
        <v>3.62</v>
      </c>
      <c r="D206" s="45">
        <f t="shared" si="54"/>
        <v>3.407496230218765E-2</v>
      </c>
      <c r="E206" s="46">
        <f>IF(OR($A206="",$B206="",$C206=""),"",A206*'MPTO_working_3-way'!$I205)</f>
        <v>2.399053912541075</v>
      </c>
      <c r="F206" s="47">
        <f>IF(OR($A206="",$B206="",$C206=""),"",B206*'MPTO_working_3-way'!$I205)</f>
        <v>3.1642693846446943</v>
      </c>
      <c r="G206" s="48">
        <f>IF(OR($A206="",$B206="",$C206=""),"",C206*'MPTO_working_3-way'!$I205)</f>
        <v>3.7433513635339195</v>
      </c>
      <c r="H206" s="46">
        <f>IF(OR($A206="",$B206="",$C206=""),"",'MPTO_working_3-way'!E205)</f>
        <v>2.3827896139140474</v>
      </c>
      <c r="I206" s="47">
        <f>IF(OR($A206="",$B206="",$C206=""),"",'MPTO_working_3-way'!F205)</f>
        <v>3.1701843919185193</v>
      </c>
      <c r="J206" s="48">
        <f>IF(OR($A206="",$B206="",$C206=""),"",'MPTO_working_3-way'!G205)</f>
        <v>3.7752264431367419</v>
      </c>
      <c r="K206" s="46">
        <f>IF(OR($A206="",$B206="",$C206=""),"",'OddsRatio_working_3-way'!H205)</f>
        <v>2.3899476571034608</v>
      </c>
      <c r="L206" s="47">
        <f>IF(OR($A206="",$B206="",$C206=""),"",'OddsRatio_working_3-way'!I205)</f>
        <v>3.1691607376008553</v>
      </c>
      <c r="M206" s="48">
        <f>IF(OR($A206="",$B206="",$C206=""),"",'OddsRatio_working_3-way'!J205)</f>
        <v>3.758835501220505</v>
      </c>
      <c r="N206" s="49">
        <f t="shared" si="42"/>
        <v>41.683098273552396</v>
      </c>
      <c r="O206" s="50">
        <f t="shared" si="43"/>
        <v>31.602871893673708</v>
      </c>
      <c r="P206" s="50">
        <f t="shared" si="44"/>
        <v>26.714029832773907</v>
      </c>
      <c r="Q206" t="s">
        <v>256</v>
      </c>
      <c r="R206" t="s">
        <v>232</v>
      </c>
      <c r="S206" s="40">
        <v>44187</v>
      </c>
      <c r="T206" s="52">
        <v>100</v>
      </c>
      <c r="U206" s="52">
        <f t="shared" si="45"/>
        <v>56.896551724137922</v>
      </c>
      <c r="V206" s="52">
        <f t="shared" si="46"/>
        <v>67.320261437908499</v>
      </c>
      <c r="W206" s="52">
        <f t="shared" si="47"/>
        <v>72.375690607734811</v>
      </c>
      <c r="X206" s="52">
        <f t="shared" si="48"/>
        <v>60.304047954356697</v>
      </c>
      <c r="Y206" s="52">
        <f t="shared" si="49"/>
        <v>70.727757668127268</v>
      </c>
      <c r="Z206" s="52">
        <f t="shared" si="50"/>
        <v>75.783186837953579</v>
      </c>
      <c r="AA206" s="52">
        <f t="shared" si="51"/>
        <v>-3.4074962302187757</v>
      </c>
      <c r="AB206" s="52">
        <f t="shared" si="52"/>
        <v>-3.4074962302187686</v>
      </c>
      <c r="AC206" s="52">
        <f t="shared" si="53"/>
        <v>-3.4074962302187686</v>
      </c>
      <c r="AF206">
        <v>2.61</v>
      </c>
      <c r="AG206">
        <v>1.53</v>
      </c>
      <c r="AJ206" t="s">
        <v>330</v>
      </c>
    </row>
    <row r="207" spans="1:36" ht="15" x14ac:dyDescent="0.25">
      <c r="A207">
        <v>2.25</v>
      </c>
      <c r="B207">
        <v>3.06</v>
      </c>
      <c r="C207">
        <v>3.81</v>
      </c>
      <c r="D207" s="45">
        <f t="shared" si="54"/>
        <v>3.3709021666409322E-2</v>
      </c>
      <c r="E207" s="46">
        <f>IF(OR($A207="",$B207="",$C207=""),"",A207*'MPTO_working_3-way'!$I206)</f>
        <v>2.3258452987494209</v>
      </c>
      <c r="F207" s="47">
        <f>IF(OR($A207="",$B207="",$C207=""),"",B207*'MPTO_working_3-way'!$I206)</f>
        <v>3.1631496062992124</v>
      </c>
      <c r="G207" s="48">
        <f>IF(OR($A207="",$B207="",$C207=""),"",C207*'MPTO_working_3-way'!$I206)</f>
        <v>3.9384313725490196</v>
      </c>
      <c r="H207" s="46">
        <f>IF(OR($A207="",$B207="",$C207=""),"",'MPTO_working_3-way'!E206)</f>
        <v>2.3083594028432266</v>
      </c>
      <c r="I207" s="47">
        <f>IF(OR($A207="",$B207="",$C207=""),"",'MPTO_working_3-way'!F206)</f>
        <v>3.1689589562381077</v>
      </c>
      <c r="J207" s="48">
        <f>IF(OR($A207="",$B207="",$C207=""),"",'MPTO_working_3-way'!G206)</f>
        <v>3.9804028678729941</v>
      </c>
      <c r="K207" s="46">
        <f>IF(OR($A207="",$B207="",$C207=""),"",'OddsRatio_working_3-way'!H206)</f>
        <v>2.3159764329316226</v>
      </c>
      <c r="L207" s="47">
        <f>IF(OR($A207="",$B207="",$C207=""),"",'OddsRatio_working_3-way'!I206)</f>
        <v>3.1687291614713136</v>
      </c>
      <c r="M207" s="48">
        <f>IF(OR($A207="",$B207="",$C207=""),"",'OddsRatio_working_3-way'!J206)</f>
        <v>3.9583150212302871</v>
      </c>
      <c r="N207" s="49">
        <f t="shared" si="42"/>
        <v>42.995120979786918</v>
      </c>
      <c r="O207" s="50">
        <f t="shared" si="43"/>
        <v>31.61405954396097</v>
      </c>
      <c r="P207" s="50">
        <f t="shared" si="44"/>
        <v>25.390819476252112</v>
      </c>
      <c r="Q207" t="s">
        <v>225</v>
      </c>
      <c r="R207" t="s">
        <v>228</v>
      </c>
      <c r="S207" s="40">
        <v>44187</v>
      </c>
      <c r="T207" s="52">
        <v>100</v>
      </c>
      <c r="U207" s="52">
        <f t="shared" si="45"/>
        <v>55.55555555555555</v>
      </c>
      <c r="V207" s="52">
        <f t="shared" si="46"/>
        <v>67.320261437908499</v>
      </c>
      <c r="W207" s="52">
        <f t="shared" si="47"/>
        <v>73.753280839895012</v>
      </c>
      <c r="X207" s="52">
        <f t="shared" si="48"/>
        <v>58.926457722196488</v>
      </c>
      <c r="Y207" s="52">
        <f t="shared" si="49"/>
        <v>70.69116360454943</v>
      </c>
      <c r="Z207" s="52">
        <f t="shared" si="50"/>
        <v>77.124183006535944</v>
      </c>
      <c r="AA207" s="52">
        <f t="shared" si="51"/>
        <v>-3.3709021666409384</v>
      </c>
      <c r="AB207" s="52">
        <f t="shared" si="52"/>
        <v>-3.3709021666409313</v>
      </c>
      <c r="AC207" s="52">
        <f t="shared" si="53"/>
        <v>-3.3709021666409313</v>
      </c>
      <c r="AF207">
        <v>2.62</v>
      </c>
      <c r="AG207">
        <v>1.52</v>
      </c>
      <c r="AJ207" t="s">
        <v>330</v>
      </c>
    </row>
    <row r="208" spans="1:36" ht="15" x14ac:dyDescent="0.25">
      <c r="A208">
        <v>2.62</v>
      </c>
      <c r="B208">
        <v>3.19</v>
      </c>
      <c r="C208">
        <v>2.96</v>
      </c>
      <c r="D208" s="45">
        <f t="shared" si="54"/>
        <v>3.2996850975266501E-2</v>
      </c>
      <c r="E208" s="46">
        <f>IF(OR($A208="",$B208="",$C208=""),"",A208*'MPTO_working_3-way'!$I207)</f>
        <v>2.7064517495551983</v>
      </c>
      <c r="F208" s="47">
        <f>IF(OR($A208="",$B208="",$C208=""),"",B208*'MPTO_working_3-way'!$I207)</f>
        <v>3.2952599546111001</v>
      </c>
      <c r="G208" s="48">
        <f>IF(OR($A208="",$B208="",$C208=""),"",C208*'MPTO_working_3-way'!$I207)</f>
        <v>3.0576706788867889</v>
      </c>
      <c r="H208" s="46">
        <f>IF(OR($A208="",$B208="",$C208=""),"",'MPTO_working_3-way'!E207)</f>
        <v>2.6977414905691162</v>
      </c>
      <c r="I208" s="47">
        <f>IF(OR($A208="",$B208="",$C208=""),"",'MPTO_working_3-way'!F207)</f>
        <v>3.3059963416211691</v>
      </c>
      <c r="J208" s="48">
        <f>IF(OR($A208="",$B208="",$C208=""),"",'MPTO_working_3-way'!G207)</f>
        <v>3.0596114422308238</v>
      </c>
      <c r="K208" s="46">
        <f>IF(OR($A208="",$B208="",$C208=""),"",'OddsRatio_working_3-way'!H207)</f>
        <v>2.7018209672801579</v>
      </c>
      <c r="L208" s="47">
        <f>IF(OR($A208="",$B208="",$C208=""),"",'OddsRatio_working_3-way'!I207)</f>
        <v>3.3006098261379901</v>
      </c>
      <c r="M208" s="48">
        <f>IF(OR($A208="",$B208="",$C208=""),"",'OddsRatio_working_3-way'!J207)</f>
        <v>3.0589932690550059</v>
      </c>
      <c r="N208" s="49">
        <f t="shared" si="42"/>
        <v>36.948746644544791</v>
      </c>
      <c r="O208" s="50">
        <f t="shared" si="43"/>
        <v>30.346619501162174</v>
      </c>
      <c r="P208" s="50">
        <f t="shared" si="44"/>
        <v>32.704633854293021</v>
      </c>
      <c r="Q208" t="s">
        <v>237</v>
      </c>
      <c r="R208" t="s">
        <v>238</v>
      </c>
      <c r="S208" s="40">
        <v>44187</v>
      </c>
      <c r="T208" s="52">
        <v>100</v>
      </c>
      <c r="U208" s="52">
        <f t="shared" si="45"/>
        <v>61.832061068702288</v>
      </c>
      <c r="V208" s="52">
        <f t="shared" si="46"/>
        <v>68.652037617554868</v>
      </c>
      <c r="W208" s="52">
        <f t="shared" si="47"/>
        <v>66.21621621621621</v>
      </c>
      <c r="X208" s="52">
        <f t="shared" si="48"/>
        <v>65.131746166228922</v>
      </c>
      <c r="Y208" s="52">
        <f t="shared" si="49"/>
        <v>71.951722715081488</v>
      </c>
      <c r="Z208" s="52">
        <f t="shared" si="50"/>
        <v>69.515901313742859</v>
      </c>
      <c r="AA208" s="52">
        <f t="shared" si="51"/>
        <v>-3.2996850975266341</v>
      </c>
      <c r="AB208" s="52">
        <f t="shared" si="52"/>
        <v>-3.2996850975266199</v>
      </c>
      <c r="AC208" s="52">
        <f t="shared" si="53"/>
        <v>-3.2996850975266483</v>
      </c>
      <c r="AF208">
        <v>2.19</v>
      </c>
      <c r="AG208">
        <v>1.71</v>
      </c>
      <c r="AJ208" t="s">
        <v>330</v>
      </c>
    </row>
    <row r="209" spans="1:36" ht="15" x14ac:dyDescent="0.25">
      <c r="A209">
        <v>2.0099999999999998</v>
      </c>
      <c r="B209">
        <v>3.39</v>
      </c>
      <c r="C209">
        <v>4.1399999999999997</v>
      </c>
      <c r="D209" s="45">
        <f t="shared" si="54"/>
        <v>3.4043582268215244E-2</v>
      </c>
      <c r="E209" s="46">
        <f>IF(OR($A209="",$B209="",$C209=""),"",A209*'MPTO_working_3-way'!$I208)</f>
        <v>2.0784276003591122</v>
      </c>
      <c r="F209" s="47">
        <f>IF(OR($A209="",$B209="",$C209=""),"",B209*'MPTO_working_3-way'!$I208)</f>
        <v>3.5054077438892497</v>
      </c>
      <c r="G209" s="48">
        <f>IF(OR($A209="",$B209="",$C209=""),"",C209*'MPTO_working_3-way'!$I208)</f>
        <v>4.2809404305904106</v>
      </c>
      <c r="H209" s="46">
        <f>IF(OR($A209="",$B209="",$C209=""),"",'MPTO_working_3-way'!E208)</f>
        <v>2.0569166228808347</v>
      </c>
      <c r="I209" s="47">
        <f>IF(OR($A209="",$B209="",$C209=""),"",'MPTO_working_3-way'!F208)</f>
        <v>3.5256282680700419</v>
      </c>
      <c r="J209" s="48">
        <f>IF(OR($A209="",$B209="",$C209=""),"",'MPTO_working_3-way'!G208)</f>
        <v>4.3440857731288176</v>
      </c>
      <c r="K209" s="46">
        <f>IF(OR($A209="",$B209="",$C209=""),"",'OddsRatio_working_3-way'!H208)</f>
        <v>2.0655158848161017</v>
      </c>
      <c r="L209" s="47">
        <f>IF(OR($A209="",$B209="",$C209=""),"",'OddsRatio_working_3-way'!I208)</f>
        <v>3.5213692719905794</v>
      </c>
      <c r="M209" s="48">
        <f>IF(OR($A209="",$B209="",$C209=""),"",'OddsRatio_working_3-way'!J208)</f>
        <v>4.3125939389332286</v>
      </c>
      <c r="N209" s="49">
        <f t="shared" si="42"/>
        <v>48.11329486902595</v>
      </c>
      <c r="O209" s="50">
        <f t="shared" si="43"/>
        <v>28.52735182499768</v>
      </c>
      <c r="P209" s="50">
        <f t="shared" si="44"/>
        <v>23.359353305976366</v>
      </c>
      <c r="Q209" t="s">
        <v>254</v>
      </c>
      <c r="R209" t="s">
        <v>229</v>
      </c>
      <c r="S209" s="40">
        <v>44187</v>
      </c>
      <c r="T209" s="52">
        <v>100</v>
      </c>
      <c r="U209" s="52">
        <f t="shared" si="45"/>
        <v>50.248756218905463</v>
      </c>
      <c r="V209" s="52">
        <f t="shared" si="46"/>
        <v>70.501474926253692</v>
      </c>
      <c r="W209" s="52">
        <f t="shared" si="47"/>
        <v>75.845410628019309</v>
      </c>
      <c r="X209" s="52">
        <f t="shared" si="48"/>
        <v>53.653114445726992</v>
      </c>
      <c r="Y209" s="52">
        <f t="shared" si="49"/>
        <v>73.905833153075221</v>
      </c>
      <c r="Z209" s="52">
        <f t="shared" si="50"/>
        <v>79.249768854840852</v>
      </c>
      <c r="AA209" s="52">
        <f t="shared" si="51"/>
        <v>-3.4043582268215289</v>
      </c>
      <c r="AB209" s="52">
        <f t="shared" si="52"/>
        <v>-3.4043582268215289</v>
      </c>
      <c r="AC209" s="52">
        <f t="shared" si="53"/>
        <v>-3.4043582268215431</v>
      </c>
      <c r="AF209">
        <v>2.25</v>
      </c>
      <c r="AG209">
        <v>1.68</v>
      </c>
      <c r="AJ209" t="s">
        <v>330</v>
      </c>
    </row>
    <row r="210" spans="1:36" ht="15" x14ac:dyDescent="0.25">
      <c r="A210">
        <v>3.59</v>
      </c>
      <c r="B210">
        <v>3.3</v>
      </c>
      <c r="C210">
        <v>2.21</v>
      </c>
      <c r="D210" s="45">
        <f t="shared" si="54"/>
        <v>3.4070522846534557E-2</v>
      </c>
      <c r="E210" s="46">
        <f>IF(OR($A210="",$B210="",$C210=""),"",A210*'MPTO_working_3-way'!$I209)</f>
        <v>3.7123131770190589</v>
      </c>
      <c r="F210" s="47">
        <f>IF(OR($A210="",$B210="",$C210=""),"",B210*'MPTO_working_3-way'!$I209)</f>
        <v>3.4124327253935638</v>
      </c>
      <c r="G210" s="48">
        <f>IF(OR($A210="",$B210="",$C210=""),"",C210*'MPTO_working_3-way'!$I209)</f>
        <v>2.2852958554908414</v>
      </c>
      <c r="H210" s="46">
        <f>IF(OR($A210="",$B210="",$C210=""),"",'MPTO_working_3-way'!E209)</f>
        <v>3.7425893304274029</v>
      </c>
      <c r="I210" s="47">
        <f>IF(OR($A210="",$B210="",$C210=""),"",'MPTO_working_3-way'!F209)</f>
        <v>3.4284915496382085</v>
      </c>
      <c r="J210" s="48">
        <f>IF(OR($A210="",$B210="",$C210=""),"",'MPTO_working_3-way'!G209)</f>
        <v>2.2668959567917892</v>
      </c>
      <c r="K210" s="46">
        <f>IF(OR($A210="",$B210="",$C210=""),"",'OddsRatio_working_3-way'!H209)</f>
        <v>3.7283485141467536</v>
      </c>
      <c r="L210" s="47">
        <f>IF(OR($A210="",$B210="",$C210=""),"",'OddsRatio_working_3-way'!I209)</f>
        <v>3.4228577538754958</v>
      </c>
      <c r="M210" s="48">
        <f>IF(OR($A210="",$B210="",$C210=""),"",'OddsRatio_working_3-way'!J209)</f>
        <v>2.2746338618214561</v>
      </c>
      <c r="N210" s="49">
        <f t="shared" si="42"/>
        <v>26.937382497534529</v>
      </c>
      <c r="O210" s="50">
        <f t="shared" si="43"/>
        <v>29.304607020045143</v>
      </c>
      <c r="P210" s="50">
        <f t="shared" si="44"/>
        <v>43.758010482420339</v>
      </c>
      <c r="Q210" t="s">
        <v>227</v>
      </c>
      <c r="R210" t="s">
        <v>255</v>
      </c>
      <c r="S210" s="40">
        <v>44187</v>
      </c>
      <c r="T210" s="52">
        <v>100</v>
      </c>
      <c r="U210" s="52">
        <f t="shared" si="45"/>
        <v>72.14484679665739</v>
      </c>
      <c r="V210" s="52">
        <f t="shared" si="46"/>
        <v>69.696969696969703</v>
      </c>
      <c r="W210" s="52">
        <f t="shared" si="47"/>
        <v>54.751131221719454</v>
      </c>
      <c r="X210" s="52">
        <f t="shared" si="48"/>
        <v>75.55189908131085</v>
      </c>
      <c r="Y210" s="52">
        <f t="shared" si="49"/>
        <v>73.104021981623163</v>
      </c>
      <c r="Z210" s="52">
        <f t="shared" si="50"/>
        <v>58.158183506372922</v>
      </c>
      <c r="AA210" s="52">
        <f t="shared" si="51"/>
        <v>-3.4070522846534601</v>
      </c>
      <c r="AB210" s="52">
        <f t="shared" si="52"/>
        <v>-3.4070522846534601</v>
      </c>
      <c r="AC210" s="52">
        <f t="shared" si="53"/>
        <v>-3.4070522846534672</v>
      </c>
      <c r="AF210">
        <v>2.11</v>
      </c>
      <c r="AG210">
        <v>1.77</v>
      </c>
      <c r="AJ210" t="s">
        <v>330</v>
      </c>
    </row>
    <row r="211" spans="1:36" ht="15" x14ac:dyDescent="0.25">
      <c r="A211">
        <v>2.75</v>
      </c>
      <c r="B211">
        <v>3.4</v>
      </c>
      <c r="C211">
        <v>2.74</v>
      </c>
      <c r="D211" s="45">
        <f t="shared" si="54"/>
        <v>2.2717514344822165E-2</v>
      </c>
      <c r="E211" s="46">
        <f>IF(OR($A211="",$B211="",$C211=""),"",A211*'MPTO_working_3-way'!$I210)</f>
        <v>2.812473164448261</v>
      </c>
      <c r="F211" s="47">
        <f>IF(OR($A211="",$B211="",$C211=""),"",B211*'MPTO_working_3-way'!$I210)</f>
        <v>3.4772395487723951</v>
      </c>
      <c r="G211" s="48">
        <f>IF(OR($A211="",$B211="",$C211=""),"",C211*'MPTO_working_3-way'!$I210)</f>
        <v>2.8022459893048128</v>
      </c>
      <c r="H211" s="46">
        <f>IF(OR($A211="",$B211="",$C211=""),"",'MPTO_working_3-way'!E210)</f>
        <v>2.808484981363736</v>
      </c>
      <c r="I211" s="47">
        <f>IF(OR($A211="",$B211="",$C211=""),"",'MPTO_working_3-way'!F210)</f>
        <v>3.4898515188666388</v>
      </c>
      <c r="J211" s="48">
        <f>IF(OR($A211="",$B211="",$C211=""),"",'MPTO_working_3-way'!G210)</f>
        <v>2.7980559196155528</v>
      </c>
      <c r="K211" s="46">
        <f>IF(OR($A211="",$B211="",$C211=""),"",'OddsRatio_working_3-way'!H210)</f>
        <v>2.8106171351922766</v>
      </c>
      <c r="L211" s="47">
        <f>IF(OR($A211="",$B211="",$C211=""),"",'OddsRatio_working_3-way'!I210)</f>
        <v>3.4831320711208349</v>
      </c>
      <c r="M211" s="48">
        <f>IF(OR($A211="",$B211="",$C211=""),"",'OddsRatio_working_3-way'!J210)</f>
        <v>2.8002707515626057</v>
      </c>
      <c r="N211" s="49">
        <f t="shared" si="42"/>
        <v>35.555894813175072</v>
      </c>
      <c r="O211" s="50">
        <f t="shared" si="43"/>
        <v>28.758444334185722</v>
      </c>
      <c r="P211" s="50">
        <f t="shared" si="44"/>
        <v>35.685660852639209</v>
      </c>
      <c r="Q211" t="s">
        <v>257</v>
      </c>
      <c r="R211" t="s">
        <v>103</v>
      </c>
      <c r="S211" s="40">
        <v>44187</v>
      </c>
      <c r="T211" s="52">
        <v>100</v>
      </c>
      <c r="U211" s="52">
        <f t="shared" si="45"/>
        <v>63.63636363636364</v>
      </c>
      <c r="V211" s="52">
        <f t="shared" si="46"/>
        <v>70.588235294117652</v>
      </c>
      <c r="W211" s="52">
        <f t="shared" si="47"/>
        <v>63.503649635036496</v>
      </c>
      <c r="X211" s="52">
        <f t="shared" si="48"/>
        <v>65.908115070845867</v>
      </c>
      <c r="Y211" s="52">
        <f t="shared" si="49"/>
        <v>72.859986728599864</v>
      </c>
      <c r="Z211" s="52">
        <f t="shared" si="50"/>
        <v>65.775401069518708</v>
      </c>
      <c r="AA211" s="52">
        <f t="shared" si="51"/>
        <v>-2.2717514344822263</v>
      </c>
      <c r="AB211" s="52">
        <f t="shared" si="52"/>
        <v>-2.2717514344822121</v>
      </c>
      <c r="AC211" s="52">
        <f t="shared" si="53"/>
        <v>-2.2717514344822121</v>
      </c>
      <c r="AF211">
        <v>2.0499999999999998</v>
      </c>
      <c r="AG211">
        <v>1.86</v>
      </c>
      <c r="AJ211" t="s">
        <v>331</v>
      </c>
    </row>
    <row r="212" spans="1:36" ht="15" x14ac:dyDescent="0.25">
      <c r="A212">
        <v>1.35</v>
      </c>
      <c r="B212">
        <v>5.47</v>
      </c>
      <c r="C212">
        <v>9.9499999999999993</v>
      </c>
      <c r="D212" s="45">
        <f t="shared" si="54"/>
        <v>2.4058609793500052E-2</v>
      </c>
      <c r="E212" s="46">
        <f>IF(OR($A212="",$B212="",$C212=""),"",A212*'MPTO_working_3-way'!$I211)</f>
        <v>1.3824791232212252</v>
      </c>
      <c r="F212" s="47">
        <f>IF(OR($A212="",$B212="",$C212=""),"",B212*'MPTO_working_3-way'!$I211)</f>
        <v>5.6016005955704449</v>
      </c>
      <c r="G212" s="48">
        <f>IF(OR($A212="",$B212="",$C212=""),"",C212*'MPTO_working_3-way'!$I211)</f>
        <v>10.189383167445325</v>
      </c>
      <c r="H212" s="46">
        <f>IF(OR($A212="",$B212="",$C212=""),"",'MPTO_working_3-way'!E211)</f>
        <v>1.3647755713167047</v>
      </c>
      <c r="I212" s="47">
        <f>IF(OR($A212="",$B212="",$C212=""),"",'MPTO_working_3-way'!F211)</f>
        <v>5.7209606077377826</v>
      </c>
      <c r="J212" s="48">
        <f>IF(OR($A212="",$B212="",$C212=""),"",'MPTO_working_3-way'!G211)</f>
        <v>10.812800837839132</v>
      </c>
      <c r="K212" s="46">
        <f>IF(OR($A212="",$B212="",$C212=""),"",'OddsRatio_working_3-way'!H211)</f>
        <v>1.3701519855138797</v>
      </c>
      <c r="L212" s="47">
        <f>IF(OR($A212="",$B212="",$C212=""),"",'OddsRatio_working_3-way'!I211)</f>
        <v>5.7273696435629784</v>
      </c>
      <c r="M212" s="48">
        <f>IF(OR($A212="",$B212="",$C212=""),"",'OddsRatio_working_3-way'!J211)</f>
        <v>10.465315058140639</v>
      </c>
      <c r="N212" s="49">
        <f t="shared" si="42"/>
        <v>72.333822855130322</v>
      </c>
      <c r="O212" s="50">
        <f t="shared" si="43"/>
        <v>17.852040375580614</v>
      </c>
      <c r="P212" s="50">
        <f t="shared" si="44"/>
        <v>9.8141367692890427</v>
      </c>
      <c r="Q212" t="s">
        <v>53</v>
      </c>
      <c r="R212" t="s">
        <v>94</v>
      </c>
      <c r="S212" s="40">
        <v>44187</v>
      </c>
      <c r="T212" s="52">
        <v>100</v>
      </c>
      <c r="U212" s="52">
        <f t="shared" si="45"/>
        <v>25.925925925925924</v>
      </c>
      <c r="V212" s="52">
        <f t="shared" si="46"/>
        <v>81.71846435100548</v>
      </c>
      <c r="W212" s="52">
        <f t="shared" si="47"/>
        <v>89.949748743718587</v>
      </c>
      <c r="X212" s="52">
        <f t="shared" si="48"/>
        <v>28.331786905275923</v>
      </c>
      <c r="Y212" s="52">
        <f t="shared" si="49"/>
        <v>84.124325330355475</v>
      </c>
      <c r="Z212" s="52">
        <f t="shared" si="50"/>
        <v>92.355609723068582</v>
      </c>
      <c r="AA212" s="52">
        <f t="shared" si="51"/>
        <v>-2.405860979349999</v>
      </c>
      <c r="AB212" s="52">
        <f t="shared" si="52"/>
        <v>-2.4058609793499954</v>
      </c>
      <c r="AC212" s="52">
        <f t="shared" si="53"/>
        <v>-2.4058609793499954</v>
      </c>
      <c r="AF212">
        <v>1.65</v>
      </c>
      <c r="AG212">
        <v>2.36</v>
      </c>
      <c r="AJ212" t="s">
        <v>331</v>
      </c>
    </row>
    <row r="213" spans="1:36" ht="15" x14ac:dyDescent="0.25">
      <c r="A213">
        <v>6.11</v>
      </c>
      <c r="B213">
        <v>4.0999999999999996</v>
      </c>
      <c r="C213">
        <v>1.62</v>
      </c>
      <c r="D213" s="45">
        <f t="shared" si="54"/>
        <v>2.4852510754603818E-2</v>
      </c>
      <c r="E213" s="46">
        <f>IF(OR($A213="",$B213="",$C213=""),"",A213*'MPTO_working_3-way'!$I212)</f>
        <v>6.2618488407106296</v>
      </c>
      <c r="F213" s="47">
        <f>IF(OR($A213="",$B213="",$C213=""),"",B213*'MPTO_working_3-way'!$I212)</f>
        <v>4.201895294093875</v>
      </c>
      <c r="G213" s="48">
        <f>IF(OR($A213="",$B213="",$C213=""),"",C213*'MPTO_working_3-way'!$I212)</f>
        <v>1.6602610674224583</v>
      </c>
      <c r="H213" s="46">
        <f>IF(OR($A213="",$B213="",$C213=""),"",'MPTO_working_3-way'!E212)</f>
        <v>6.4357539241609061</v>
      </c>
      <c r="I213" s="47">
        <f>IF(OR($A213="",$B213="",$C213=""),"",'MPTO_working_3-way'!F212)</f>
        <v>4.2441530752610506</v>
      </c>
      <c r="J213" s="48">
        <f>IF(OR($A213="",$B213="",$C213=""),"",'MPTO_working_3-way'!G212)</f>
        <v>1.6420367169909753</v>
      </c>
      <c r="K213" s="46">
        <f>IF(OR($A213="",$B213="",$C213=""),"",'OddsRatio_working_3-way'!H212)</f>
        <v>6.3442087814459214</v>
      </c>
      <c r="L213" s="47">
        <f>IF(OR($A213="",$B213="",$C213=""),"",'OddsRatio_working_3-way'!I212)</f>
        <v>4.2420836051824562</v>
      </c>
      <c r="M213" s="48">
        <f>IF(OR($A213="",$B213="",$C213=""),"",'OddsRatio_working_3-way'!J212)</f>
        <v>1.6484167210364917</v>
      </c>
      <c r="N213" s="49">
        <f t="shared" si="42"/>
        <v>15.969724364769469</v>
      </c>
      <c r="O213" s="50">
        <f t="shared" si="43"/>
        <v>23.798784358229629</v>
      </c>
      <c r="P213" s="50">
        <f t="shared" si="44"/>
        <v>60.231491277000906</v>
      </c>
      <c r="Q213" t="s">
        <v>142</v>
      </c>
      <c r="R213" t="s">
        <v>143</v>
      </c>
      <c r="S213" s="40">
        <v>44188</v>
      </c>
      <c r="T213" s="52">
        <v>100</v>
      </c>
      <c r="U213" s="52">
        <f t="shared" si="45"/>
        <v>83.633387888707034</v>
      </c>
      <c r="V213" s="52">
        <f t="shared" si="46"/>
        <v>75.609756097560975</v>
      </c>
      <c r="W213" s="52">
        <f t="shared" si="47"/>
        <v>38.271604938271601</v>
      </c>
      <c r="X213" s="52">
        <f t="shared" si="48"/>
        <v>86.118638964167417</v>
      </c>
      <c r="Y213" s="52">
        <f t="shared" si="49"/>
        <v>78.095007173021358</v>
      </c>
      <c r="Z213" s="52">
        <f t="shared" si="50"/>
        <v>40.756856013731991</v>
      </c>
      <c r="AA213" s="52">
        <f t="shared" si="51"/>
        <v>-2.4852510754603827</v>
      </c>
      <c r="AB213" s="52">
        <f t="shared" si="52"/>
        <v>-2.4852510754603827</v>
      </c>
      <c r="AC213" s="52">
        <f t="shared" si="53"/>
        <v>-2.4852510754603898</v>
      </c>
      <c r="AF213">
        <v>1.75</v>
      </c>
      <c r="AG213">
        <v>2.19</v>
      </c>
      <c r="AJ213" t="s">
        <v>331</v>
      </c>
    </row>
    <row r="214" spans="1:36" ht="15" x14ac:dyDescent="0.25">
      <c r="A214">
        <v>5.36</v>
      </c>
      <c r="B214">
        <v>4.71</v>
      </c>
      <c r="C214">
        <v>1.6</v>
      </c>
      <c r="D214" s="45">
        <f t="shared" si="54"/>
        <v>2.388138923218297E-2</v>
      </c>
      <c r="E214" s="46">
        <f>IF(OR($A214="",$B214="",$C214=""),"",A214*'MPTO_working_3-way'!$I213)</f>
        <v>5.4880042462845013</v>
      </c>
      <c r="F214" s="47">
        <f>IF(OR($A214="",$B214="",$C214=""),"",B214*'MPTO_working_3-way'!$I213)</f>
        <v>4.8224813432835818</v>
      </c>
      <c r="G214" s="48">
        <f>IF(OR($A214="",$B214="",$C214=""),"",C214*'MPTO_working_3-way'!$I213)</f>
        <v>1.6382102227714928</v>
      </c>
      <c r="H214" s="46">
        <f>IF(OR($A214="",$B214="",$C214=""),"",'MPTO_working_3-way'!E213)</f>
        <v>5.5988940719001112</v>
      </c>
      <c r="I214" s="47">
        <f>IF(OR($A214="",$B214="",$C214=""),"",'MPTO_working_3-way'!F213)</f>
        <v>4.8934748757842224</v>
      </c>
      <c r="J214" s="48">
        <f>IF(OR($A214="",$B214="",$C214=""),"",'MPTO_working_3-way'!G213)</f>
        <v>1.6206416933789263</v>
      </c>
      <c r="K214" s="46">
        <f>IF(OR($A214="",$B214="",$C214=""),"",'OddsRatio_working_3-way'!H213)</f>
        <v>5.5533170188185359</v>
      </c>
      <c r="L214" s="47">
        <f>IF(OR($A214="",$B214="",$C214=""),"",'OddsRatio_working_3-way'!I213)</f>
        <v>4.8744968210588908</v>
      </c>
      <c r="M214" s="48">
        <f>IF(OR($A214="",$B214="",$C214=""),"",'OddsRatio_working_3-way'!J213)</f>
        <v>1.6266032594704405</v>
      </c>
      <c r="N214" s="49">
        <f t="shared" si="42"/>
        <v>18.221560245275352</v>
      </c>
      <c r="O214" s="50">
        <f t="shared" si="43"/>
        <v>20.736212933052208</v>
      </c>
      <c r="P214" s="50">
        <f t="shared" si="44"/>
        <v>61.042226821672443</v>
      </c>
      <c r="Q214" t="s">
        <v>100</v>
      </c>
      <c r="R214" t="s">
        <v>98</v>
      </c>
      <c r="S214" s="40">
        <v>44188</v>
      </c>
      <c r="T214" s="52">
        <v>100</v>
      </c>
      <c r="U214" s="52">
        <f t="shared" si="45"/>
        <v>81.343283582089541</v>
      </c>
      <c r="V214" s="52">
        <f t="shared" si="46"/>
        <v>78.768577494692153</v>
      </c>
      <c r="W214" s="52">
        <f t="shared" si="47"/>
        <v>37.5</v>
      </c>
      <c r="X214" s="52">
        <f t="shared" si="48"/>
        <v>83.731422505307847</v>
      </c>
      <c r="Y214" s="52">
        <f t="shared" si="49"/>
        <v>81.156716417910445</v>
      </c>
      <c r="Z214" s="52">
        <f t="shared" si="50"/>
        <v>39.8881389232183</v>
      </c>
      <c r="AA214" s="52">
        <f t="shared" si="51"/>
        <v>-2.3881389232183068</v>
      </c>
      <c r="AB214" s="52">
        <f t="shared" si="52"/>
        <v>-2.3881389232182926</v>
      </c>
      <c r="AC214" s="52">
        <f t="shared" si="53"/>
        <v>-2.3881389232182997</v>
      </c>
      <c r="AF214">
        <v>1.55</v>
      </c>
      <c r="AG214">
        <v>2.61</v>
      </c>
      <c r="AH214" s="53"/>
      <c r="AJ214" t="s">
        <v>331</v>
      </c>
    </row>
    <row r="215" spans="1:36" ht="15" x14ac:dyDescent="0.25">
      <c r="A215">
        <v>2.34</v>
      </c>
      <c r="B215">
        <v>3.69</v>
      </c>
      <c r="C215">
        <v>3.1</v>
      </c>
      <c r="D215" s="45">
        <f t="shared" si="54"/>
        <v>2.0933782538818058E-2</v>
      </c>
      <c r="E215" s="46">
        <f>IF(OR($A215="",$B215="",$C215=""),"",A215*'MPTO_working_3-way'!$I214)</f>
        <v>2.3889850511408341</v>
      </c>
      <c r="F215" s="47">
        <f>IF(OR($A215="",$B215="",$C215=""),"",B215*'MPTO_working_3-way'!$I214)</f>
        <v>3.7672456575682385</v>
      </c>
      <c r="G215" s="48">
        <f>IF(OR($A215="",$B215="",$C215=""),"",C215*'MPTO_working_3-way'!$I214)</f>
        <v>3.1648947258703362</v>
      </c>
      <c r="H215" s="46">
        <f>IF(OR($A215="",$B215="",$C215=""),"",'MPTO_working_3-way'!E214)</f>
        <v>2.3788425750651871</v>
      </c>
      <c r="I215" s="47">
        <f>IF(OR($A215="",$B215="",$C215=""),"",'MPTO_working_3-way'!F214)</f>
        <v>3.7875232411047066</v>
      </c>
      <c r="J215" s="48">
        <f>IF(OR($A215="",$B215="",$C215=""),"",'MPTO_working_3-way'!G214)</f>
        <v>3.16854052288046</v>
      </c>
      <c r="K215" s="46">
        <f>IF(OR($A215="",$B215="",$C215=""),"",'OddsRatio_working_3-way'!H214)</f>
        <v>2.3833481300690411</v>
      </c>
      <c r="L215" s="47">
        <f>IF(OR($A215="",$B215="",$C215=""),"",'OddsRatio_working_3-way'!I214)</f>
        <v>3.7770197536460599</v>
      </c>
      <c r="M215" s="48">
        <f>IF(OR($A215="",$B215="",$C215=""),"",'OddsRatio_working_3-way'!J214)</f>
        <v>3.1679336366753632</v>
      </c>
      <c r="N215" s="49">
        <f t="shared" si="42"/>
        <v>41.858780134369646</v>
      </c>
      <c r="O215" s="50">
        <f t="shared" si="43"/>
        <v>26.544592280331969</v>
      </c>
      <c r="P215" s="50">
        <f t="shared" si="44"/>
        <v>31.596627585298375</v>
      </c>
      <c r="Q215" t="s">
        <v>52</v>
      </c>
      <c r="R215" t="s">
        <v>51</v>
      </c>
      <c r="S215" s="40">
        <v>44188</v>
      </c>
      <c r="T215" s="52">
        <v>100</v>
      </c>
      <c r="U215" s="52">
        <f t="shared" si="45"/>
        <v>57.264957264957268</v>
      </c>
      <c r="V215" s="52">
        <f t="shared" si="46"/>
        <v>72.899728997289984</v>
      </c>
      <c r="W215" s="52">
        <f t="shared" si="47"/>
        <v>67.741935483870961</v>
      </c>
      <c r="X215" s="52">
        <f t="shared" si="48"/>
        <v>59.35833551883907</v>
      </c>
      <c r="Y215" s="52">
        <f t="shared" si="49"/>
        <v>74.993107251171764</v>
      </c>
      <c r="Z215" s="52">
        <f t="shared" si="50"/>
        <v>69.83531373775277</v>
      </c>
      <c r="AA215" s="52">
        <f t="shared" si="51"/>
        <v>-2.0933782538818022</v>
      </c>
      <c r="AB215" s="52">
        <f t="shared" si="52"/>
        <v>-2.0933782538817809</v>
      </c>
      <c r="AC215" s="52">
        <f t="shared" si="53"/>
        <v>-2.0933782538818093</v>
      </c>
      <c r="AF215">
        <v>1.76</v>
      </c>
      <c r="AG215">
        <v>2.17</v>
      </c>
      <c r="AJ215" t="s">
        <v>331</v>
      </c>
    </row>
    <row r="216" spans="1:36" ht="15" x14ac:dyDescent="0.25">
      <c r="A216">
        <v>1.36</v>
      </c>
      <c r="B216">
        <v>5.53</v>
      </c>
      <c r="C216">
        <v>8.98</v>
      </c>
      <c r="D216" s="45">
        <f t="shared" si="54"/>
        <v>2.7484518658750456E-2</v>
      </c>
      <c r="E216" s="46">
        <f>IF(OR($A216="",$B216="",$C216=""),"",A216*'MPTO_working_3-way'!$I215)</f>
        <v>1.3973789453759007</v>
      </c>
      <c r="F216" s="47">
        <f>IF(OR($A216="",$B216="",$C216=""),"",B216*'MPTO_working_3-way'!$I215)</f>
        <v>5.68198938818289</v>
      </c>
      <c r="G216" s="48">
        <f>IF(OR($A216="",$B216="",$C216=""),"",C216*'MPTO_working_3-way'!$I215)</f>
        <v>9.22681097755558</v>
      </c>
      <c r="H216" s="46">
        <f>IF(OR($A216="",$B216="",$C216=""),"",'MPTO_working_3-way'!E215)</f>
        <v>1.3771589159645916</v>
      </c>
      <c r="I216" s="47">
        <f>IF(OR($A216="",$B216="",$C216=""),"",'MPTO_working_3-way'!F215)</f>
        <v>5.8251187446998731</v>
      </c>
      <c r="J216" s="48">
        <f>IF(OR($A216="",$B216="",$C216=""),"",'MPTO_working_3-way'!G215)</f>
        <v>9.7850164955551442</v>
      </c>
      <c r="K216" s="46">
        <f>IF(OR($A216="",$B216="",$C216=""),"",'OddsRatio_working_3-way'!H215)</f>
        <v>1.3832458176514546</v>
      </c>
      <c r="L216" s="47">
        <f>IF(OR($A216="",$B216="",$C216=""),"",'OddsRatio_working_3-way'!I215)</f>
        <v>5.822509872114134</v>
      </c>
      <c r="M216" s="48">
        <f>IF(OR($A216="",$B216="",$C216=""),"",'OddsRatio_working_3-way'!J215)</f>
        <v>9.4952822912739077</v>
      </c>
      <c r="N216" s="49">
        <f t="shared" si="42"/>
        <v>71.562549536696778</v>
      </c>
      <c r="O216" s="50">
        <f t="shared" si="43"/>
        <v>17.599469687144236</v>
      </c>
      <c r="P216" s="50">
        <f t="shared" si="44"/>
        <v>10.837980776158977</v>
      </c>
      <c r="Q216" t="s">
        <v>97</v>
      </c>
      <c r="R216" t="s">
        <v>104</v>
      </c>
      <c r="S216" s="40">
        <v>44188</v>
      </c>
      <c r="T216" s="52">
        <v>100</v>
      </c>
      <c r="U216" s="52">
        <f t="shared" si="45"/>
        <v>26.470588235294116</v>
      </c>
      <c r="V216" s="52">
        <f t="shared" si="46"/>
        <v>81.91681735985533</v>
      </c>
      <c r="W216" s="52">
        <f t="shared" si="47"/>
        <v>88.8641425389755</v>
      </c>
      <c r="X216" s="52">
        <f t="shared" si="48"/>
        <v>29.219040101169163</v>
      </c>
      <c r="Y216" s="52">
        <f t="shared" si="49"/>
        <v>84.665269225730384</v>
      </c>
      <c r="Z216" s="52">
        <f t="shared" si="50"/>
        <v>91.61259440485054</v>
      </c>
      <c r="AA216" s="52">
        <f t="shared" si="51"/>
        <v>-2.7484518658750474</v>
      </c>
      <c r="AB216" s="52">
        <f t="shared" si="52"/>
        <v>-2.7484518658750545</v>
      </c>
      <c r="AC216" s="52">
        <f t="shared" si="53"/>
        <v>-2.7484518658750403</v>
      </c>
      <c r="AF216">
        <v>1.51</v>
      </c>
      <c r="AG216">
        <v>2.7</v>
      </c>
      <c r="AH216" s="53"/>
      <c r="AJ216" t="s">
        <v>331</v>
      </c>
    </row>
    <row r="217" spans="1:36" ht="15" x14ac:dyDescent="0.25">
      <c r="A217">
        <v>1.33</v>
      </c>
      <c r="B217">
        <v>5.69</v>
      </c>
      <c r="C217">
        <v>10.050000000000001</v>
      </c>
      <c r="D217" s="45">
        <f t="shared" si="54"/>
        <v>2.7129111239131642E-2</v>
      </c>
      <c r="E217" s="46">
        <f>IF(OR($A217="",$B217="",$C217=""),"",A217*'MPTO_working_3-way'!$I216)</f>
        <v>1.3660817179480451</v>
      </c>
      <c r="F217" s="47">
        <f>IF(OR($A217="",$B217="",$C217=""),"",B217*'MPTO_working_3-way'!$I216)</f>
        <v>5.8443646429506595</v>
      </c>
      <c r="G217" s="48">
        <f>IF(OR($A217="",$B217="",$C217=""),"",C217*'MPTO_working_3-way'!$I216)</f>
        <v>10.322647567953274</v>
      </c>
      <c r="H217" s="46">
        <f>IF(OR($A217="",$B217="",$C217=""),"",'MPTO_working_3-way'!E216)</f>
        <v>1.3461909608512139</v>
      </c>
      <c r="I217" s="47">
        <f>IF(OR($A217="",$B217="",$C217=""),"",'MPTO_working_3-way'!F216)</f>
        <v>5.9986603546070647</v>
      </c>
      <c r="J217" s="48">
        <f>IF(OR($A217="",$B217="",$C217=""),"",'MPTO_working_3-way'!G216)</f>
        <v>11.054676926140454</v>
      </c>
      <c r="K217" s="46">
        <f>IF(OR($A217="",$B217="",$C217=""),"",'OddsRatio_working_3-way'!H216)</f>
        <v>1.3520887006654094</v>
      </c>
      <c r="L217" s="47">
        <f>IF(OR($A217="",$B217="",$C217=""),"",'OddsRatio_working_3-way'!I216)</f>
        <v>6.0039272912750619</v>
      </c>
      <c r="M217" s="48">
        <f>IF(OR($A217="",$B217="",$C217=""),"",'OddsRatio_working_3-way'!J216)</f>
        <v>10.655765881884712</v>
      </c>
      <c r="N217" s="49">
        <f t="shared" si="42"/>
        <v>73.202063014361499</v>
      </c>
      <c r="O217" s="50">
        <f t="shared" si="43"/>
        <v>17.110499790703123</v>
      </c>
      <c r="P217" s="50">
        <f t="shared" si="44"/>
        <v>9.6874371949354021</v>
      </c>
      <c r="Q217" t="s">
        <v>102</v>
      </c>
      <c r="R217" t="s">
        <v>95</v>
      </c>
      <c r="S217" s="40">
        <v>44188</v>
      </c>
      <c r="T217" s="52">
        <v>100</v>
      </c>
      <c r="U217" s="52">
        <f t="shared" si="45"/>
        <v>24.81203007518797</v>
      </c>
      <c r="V217" s="52">
        <f t="shared" si="46"/>
        <v>82.425307557117748</v>
      </c>
      <c r="W217" s="52">
        <f t="shared" si="47"/>
        <v>90.049751243781103</v>
      </c>
      <c r="X217" s="52">
        <f t="shared" si="48"/>
        <v>27.52494119910115</v>
      </c>
      <c r="Y217" s="52">
        <f t="shared" si="49"/>
        <v>85.138218681030935</v>
      </c>
      <c r="Z217" s="52">
        <f t="shared" si="50"/>
        <v>92.762662367694276</v>
      </c>
      <c r="AA217" s="52">
        <f t="shared" si="51"/>
        <v>-2.7129111239131802</v>
      </c>
      <c r="AB217" s="52">
        <f t="shared" si="52"/>
        <v>-2.7129111239131873</v>
      </c>
      <c r="AC217" s="52">
        <f t="shared" si="53"/>
        <v>-2.7129111239131731</v>
      </c>
      <c r="AF217">
        <v>1.41</v>
      </c>
      <c r="AG217">
        <v>3.07</v>
      </c>
      <c r="AJ217" t="s">
        <v>331</v>
      </c>
    </row>
    <row r="218" spans="1:36" ht="15" x14ac:dyDescent="0.25">
      <c r="A218">
        <v>2.74</v>
      </c>
      <c r="B218">
        <v>3.63</v>
      </c>
      <c r="C218">
        <v>2.62</v>
      </c>
      <c r="D218" s="45">
        <f t="shared" si="54"/>
        <v>2.2124986626523846E-2</v>
      </c>
      <c r="E218" s="46">
        <f>IF(OR($A218="",$B218="",$C218=""),"",A218*'MPTO_working_3-way'!$I217)</f>
        <v>2.8006224633566754</v>
      </c>
      <c r="F218" s="47">
        <f>IF(OR($A218="",$B218="",$C218=""),"",B218*'MPTO_working_3-way'!$I217)</f>
        <v>3.7103137014542815</v>
      </c>
      <c r="G218" s="48">
        <f>IF(OR($A218="",$B218="",$C218=""),"",C218*'MPTO_working_3-way'!$I217)</f>
        <v>2.6779674649614926</v>
      </c>
      <c r="H218" s="46">
        <f>IF(OR($A218="",$B218="",$C218=""),"",'MPTO_working_3-way'!E217)</f>
        <v>2.7965104507762475</v>
      </c>
      <c r="I218" s="47">
        <f>IF(OR($A218="",$B218="",$C218=""),"",'MPTO_working_3-way'!F217)</f>
        <v>3.7298527603545137</v>
      </c>
      <c r="J218" s="48">
        <f>IF(OR($A218="",$B218="",$C218=""),"",'MPTO_working_3-way'!G217)</f>
        <v>2.6716223924753852</v>
      </c>
      <c r="K218" s="46">
        <f>IF(OR($A218="",$B218="",$C218=""),"",'OddsRatio_working_3-way'!H217)</f>
        <v>2.7989685955227523</v>
      </c>
      <c r="L218" s="47">
        <f>IF(OR($A218="",$B218="",$C218=""),"",'OddsRatio_working_3-way'!I217)</f>
        <v>3.7191306932326649</v>
      </c>
      <c r="M218" s="48">
        <f>IF(OR($A218="",$B218="",$C218=""),"",'OddsRatio_working_3-way'!J217)</f>
        <v>2.6749017958315284</v>
      </c>
      <c r="N218" s="49">
        <f t="shared" si="42"/>
        <v>35.706347895298023</v>
      </c>
      <c r="O218" s="50">
        <f t="shared" si="43"/>
        <v>26.951898962291072</v>
      </c>
      <c r="P218" s="50">
        <f t="shared" si="44"/>
        <v>37.341753142410909</v>
      </c>
      <c r="Q218" t="s">
        <v>99</v>
      </c>
      <c r="R218" t="s">
        <v>101</v>
      </c>
      <c r="S218" s="40">
        <v>44188</v>
      </c>
      <c r="T218" s="52">
        <v>100</v>
      </c>
      <c r="U218" s="52">
        <f t="shared" si="45"/>
        <v>63.503649635036496</v>
      </c>
      <c r="V218" s="52">
        <f t="shared" si="46"/>
        <v>72.451790633608823</v>
      </c>
      <c r="W218" s="52">
        <f t="shared" si="47"/>
        <v>61.832061068702288</v>
      </c>
      <c r="X218" s="52">
        <f t="shared" si="48"/>
        <v>65.716148297688889</v>
      </c>
      <c r="Y218" s="52">
        <f t="shared" si="49"/>
        <v>74.664289296261217</v>
      </c>
      <c r="Z218" s="52">
        <f t="shared" si="50"/>
        <v>64.044559731354695</v>
      </c>
      <c r="AA218" s="52">
        <f t="shared" si="51"/>
        <v>-2.2124986626523935</v>
      </c>
      <c r="AB218" s="52">
        <f t="shared" si="52"/>
        <v>-2.2124986626523935</v>
      </c>
      <c r="AC218" s="52">
        <f t="shared" si="53"/>
        <v>-2.2124986626524077</v>
      </c>
      <c r="AF218">
        <v>1.76</v>
      </c>
      <c r="AG218">
        <v>2.17</v>
      </c>
      <c r="AJ218" t="s">
        <v>331</v>
      </c>
    </row>
    <row r="219" spans="1:36" ht="15" x14ac:dyDescent="0.25">
      <c r="A219">
        <v>2.29</v>
      </c>
      <c r="B219">
        <v>3.5</v>
      </c>
      <c r="C219">
        <v>3.33</v>
      </c>
      <c r="D219" s="45">
        <f t="shared" si="54"/>
        <v>2.2695808722009492E-2</v>
      </c>
      <c r="E219" s="46">
        <f>IF(OR($A219="",$B219="",$C219=""),"",A219*'MPTO_working_3-way'!$I218)</f>
        <v>2.341973401973402</v>
      </c>
      <c r="F219" s="47">
        <f>IF(OR($A219="",$B219="",$C219=""),"",B219*'MPTO_working_3-way'!$I218)</f>
        <v>3.5794353305270334</v>
      </c>
      <c r="G219" s="48">
        <f>IF(OR($A219="",$B219="",$C219=""),"",C219*'MPTO_working_3-way'!$I218)</f>
        <v>3.4055770430442918</v>
      </c>
      <c r="H219" s="46">
        <f>IF(OR($A219="",$B219="",$C219=""),"",'MPTO_working_3-way'!E218)</f>
        <v>2.3303724615642074</v>
      </c>
      <c r="I219" s="47">
        <f>IF(OR($A219="",$B219="",$C219=""),"",'MPTO_working_3-way'!F218)</f>
        <v>3.5951951722728976</v>
      </c>
      <c r="J219" s="48">
        <f>IF(OR($A219="",$B219="",$C219=""),"",'MPTO_working_3-way'!G218)</f>
        <v>3.4160585342961056</v>
      </c>
      <c r="K219" s="46">
        <f>IF(OR($A219="",$B219="",$C219=""),"",'OddsRatio_working_3-way'!H218)</f>
        <v>2.3353658106000719</v>
      </c>
      <c r="L219" s="47">
        <f>IF(OR($A219="",$B219="",$C219=""),"",'OddsRatio_working_3-way'!I218)</f>
        <v>3.5879182375970378</v>
      </c>
      <c r="M219" s="48">
        <f>IF(OR($A219="",$B219="",$C219=""),"",'OddsRatio_working_3-way'!J218)</f>
        <v>3.411939797440438</v>
      </c>
      <c r="N219" s="49">
        <f t="shared" si="42"/>
        <v>42.699033181050496</v>
      </c>
      <c r="O219" s="50">
        <f t="shared" si="43"/>
        <v>27.937367424173036</v>
      </c>
      <c r="P219" s="50">
        <f t="shared" si="44"/>
        <v>29.363599394776468</v>
      </c>
      <c r="Q219" t="s">
        <v>307</v>
      </c>
      <c r="R219" t="s">
        <v>96</v>
      </c>
      <c r="S219" s="40">
        <v>44188</v>
      </c>
      <c r="T219" s="52">
        <v>100</v>
      </c>
      <c r="U219" s="52">
        <f t="shared" si="45"/>
        <v>56.331877729257641</v>
      </c>
      <c r="V219" s="52">
        <f t="shared" si="46"/>
        <v>71.428571428571431</v>
      </c>
      <c r="W219" s="52">
        <f t="shared" si="47"/>
        <v>69.969969969969966</v>
      </c>
      <c r="X219" s="52">
        <f t="shared" si="48"/>
        <v>58.601458601458603</v>
      </c>
      <c r="Y219" s="52">
        <f t="shared" si="49"/>
        <v>73.698152300772392</v>
      </c>
      <c r="Z219" s="52">
        <f t="shared" si="50"/>
        <v>72.239550842170928</v>
      </c>
      <c r="AA219" s="52">
        <f t="shared" si="51"/>
        <v>-2.2695808722009616</v>
      </c>
      <c r="AB219" s="52">
        <f t="shared" si="52"/>
        <v>-2.2695808722009616</v>
      </c>
      <c r="AC219" s="52">
        <f t="shared" si="53"/>
        <v>-2.2695808722009616</v>
      </c>
      <c r="AF219">
        <v>1.93</v>
      </c>
      <c r="AG219">
        <v>1.98</v>
      </c>
      <c r="AJ219" t="s">
        <v>331</v>
      </c>
    </row>
    <row r="220" spans="1:36" ht="15" x14ac:dyDescent="0.25">
      <c r="A220">
        <v>1.94</v>
      </c>
      <c r="B220">
        <v>3.29</v>
      </c>
      <c r="C220">
        <v>4.8899999999999997</v>
      </c>
      <c r="D220" s="45">
        <f t="shared" si="54"/>
        <v>2.3914262812040787E-2</v>
      </c>
      <c r="E220" s="46">
        <f>IF(OR($A220="",$B220="",$C220=""),"",A220*'MPTO_working_3-way'!$I219)</f>
        <v>1.986393669855359</v>
      </c>
      <c r="F220" s="47">
        <f>IF(OR($A220="",$B220="",$C220=""),"",B220*'MPTO_working_3-way'!$I219)</f>
        <v>3.3686779246516143</v>
      </c>
      <c r="G220" s="48">
        <f>IF(OR($A220="",$B220="",$C220=""),"",C220*'MPTO_working_3-way'!$I219)</f>
        <v>5.0069407451508789</v>
      </c>
      <c r="H220" s="46">
        <f>IF(OR($A220="",$B220="",$C220=""),"",'MPTO_working_3-way'!E219)</f>
        <v>1.9704724832828313</v>
      </c>
      <c r="I220" s="47">
        <f>IF(OR($A220="",$B220="",$C220=""),"",'MPTO_working_3-way'!F219)</f>
        <v>3.378607269389474</v>
      </c>
      <c r="J220" s="48">
        <f>IF(OR($A220="",$B220="",$C220=""),"",'MPTO_working_3-way'!G219)</f>
        <v>5.0883449500130808</v>
      </c>
      <c r="K220" s="46">
        <f>IF(OR($A220="",$B220="",$C220=""),"",'OddsRatio_working_3-way'!H219)</f>
        <v>1.9769253618483984</v>
      </c>
      <c r="L220" s="47">
        <f>IF(OR($A220="",$B220="",$C220=""),"",'OddsRatio_working_3-way'!I219)</f>
        <v>3.3799564666306727</v>
      </c>
      <c r="M220" s="48">
        <f>IF(OR($A220="",$B220="",$C220=""),"",'OddsRatio_working_3-way'!J219)</f>
        <v>5.0428081463726278</v>
      </c>
      <c r="N220" s="49">
        <f t="shared" si="42"/>
        <v>50.342488257768956</v>
      </c>
      <c r="O220" s="50">
        <f t="shared" si="43"/>
        <v>29.685236237103879</v>
      </c>
      <c r="P220" s="50">
        <f t="shared" si="44"/>
        <v>19.972275505127154</v>
      </c>
      <c r="Q220" t="s">
        <v>141</v>
      </c>
      <c r="R220" t="s">
        <v>306</v>
      </c>
      <c r="S220" s="40">
        <v>44188</v>
      </c>
      <c r="T220" s="52">
        <v>100</v>
      </c>
      <c r="U220" s="52">
        <f t="shared" si="45"/>
        <v>48.453608247422686</v>
      </c>
      <c r="V220" s="52">
        <f t="shared" si="46"/>
        <v>69.6048632218845</v>
      </c>
      <c r="W220" s="52">
        <f t="shared" si="47"/>
        <v>79.550102249488745</v>
      </c>
      <c r="X220" s="52">
        <f t="shared" si="48"/>
        <v>50.845034528626741</v>
      </c>
      <c r="Y220" s="52">
        <f t="shared" si="49"/>
        <v>71.996289503088576</v>
      </c>
      <c r="Z220" s="52">
        <f t="shared" si="50"/>
        <v>81.941528530692835</v>
      </c>
      <c r="AA220" s="52">
        <f t="shared" si="51"/>
        <v>-2.3914262812040548</v>
      </c>
      <c r="AB220" s="52">
        <f t="shared" si="52"/>
        <v>-2.3914262812040761</v>
      </c>
      <c r="AC220" s="52">
        <f t="shared" si="53"/>
        <v>-2.3914262812040903</v>
      </c>
      <c r="AF220">
        <v>2.2000000000000002</v>
      </c>
      <c r="AG220">
        <v>1.74</v>
      </c>
      <c r="AJ220" t="s">
        <v>331</v>
      </c>
    </row>
    <row r="221" spans="1:36" ht="15" x14ac:dyDescent="0.25">
      <c r="A221">
        <v>2.4300000000000002</v>
      </c>
      <c r="B221">
        <v>3.06</v>
      </c>
      <c r="C221">
        <v>3.46</v>
      </c>
      <c r="D221" s="45">
        <f t="shared" si="54"/>
        <v>2.7337360406233469E-2</v>
      </c>
      <c r="E221" s="46">
        <f>IF(OR($A221="",$B221="",$C221=""),"",A221*'MPTO_working_3-way'!$I220)</f>
        <v>2.4964297857871474</v>
      </c>
      <c r="F221" s="47">
        <f>IF(OR($A221="",$B221="",$C221=""),"",B221*'MPTO_working_3-way'!$I220)</f>
        <v>3.1436523228430744</v>
      </c>
      <c r="G221" s="48">
        <f>IF(OR($A221="",$B221="",$C221=""),"",C221*'MPTO_working_3-way'!$I220)</f>
        <v>3.5545872670055676</v>
      </c>
      <c r="H221" s="46">
        <f>IF(OR($A221="",$B221="",$C221=""),"",'MPTO_working_3-way'!E220)</f>
        <v>2.4850265947890673</v>
      </c>
      <c r="I221" s="47">
        <f>IF(OR($A221="",$B221="",$C221=""),"",'MPTO_working_3-way'!F220)</f>
        <v>3.1477728365190503</v>
      </c>
      <c r="J221" s="48">
        <f>IF(OR($A221="",$B221="",$C221=""),"",'MPTO_working_3-way'!G220)</f>
        <v>3.5726421523946321</v>
      </c>
      <c r="K221" s="46">
        <f>IF(OR($A221="",$B221="",$C221=""),"",'OddsRatio_working_3-way'!H220)</f>
        <v>2.4901625009316151</v>
      </c>
      <c r="L221" s="47">
        <f>IF(OR($A221="",$B221="",$C221=""),"",'OddsRatio_working_3-way'!I220)</f>
        <v>3.146667658684704</v>
      </c>
      <c r="M221" s="48">
        <f>IF(OR($A221="",$B221="",$C221=""),"",'OddsRatio_working_3-way'!J220)</f>
        <v>3.5634963302739662</v>
      </c>
      <c r="N221" s="49">
        <f t="shared" si="42"/>
        <v>40.057205121220377</v>
      </c>
      <c r="O221" s="50">
        <f t="shared" si="43"/>
        <v>31.81013347861618</v>
      </c>
      <c r="P221" s="50">
        <f t="shared" si="44"/>
        <v>28.132661400163446</v>
      </c>
      <c r="Q221" t="s">
        <v>265</v>
      </c>
      <c r="R221" t="s">
        <v>241</v>
      </c>
      <c r="S221" s="40">
        <v>44187</v>
      </c>
      <c r="T221" s="52">
        <v>100</v>
      </c>
      <c r="U221" s="52">
        <f t="shared" si="45"/>
        <v>58.847736625514408</v>
      </c>
      <c r="V221" s="52">
        <f t="shared" si="46"/>
        <v>67.320261437908499</v>
      </c>
      <c r="W221" s="52">
        <f t="shared" si="47"/>
        <v>71.098265895953759</v>
      </c>
      <c r="X221" s="52">
        <f t="shared" si="48"/>
        <v>61.581472666137749</v>
      </c>
      <c r="Y221" s="52">
        <f t="shared" si="49"/>
        <v>70.053997478531841</v>
      </c>
      <c r="Z221" s="52">
        <f t="shared" si="50"/>
        <v>73.8320019365771</v>
      </c>
      <c r="AA221" s="52">
        <f t="shared" si="51"/>
        <v>-2.7337360406233415</v>
      </c>
      <c r="AB221" s="52">
        <f t="shared" si="52"/>
        <v>-2.7337360406233415</v>
      </c>
      <c r="AC221" s="52">
        <f t="shared" si="53"/>
        <v>-2.7337360406233415</v>
      </c>
      <c r="AF221">
        <v>2.33</v>
      </c>
      <c r="AG221">
        <v>1.65</v>
      </c>
      <c r="AJ221" t="s">
        <v>332</v>
      </c>
    </row>
    <row r="222" spans="1:36" ht="15" x14ac:dyDescent="0.25">
      <c r="A222">
        <v>3.12</v>
      </c>
      <c r="B222">
        <v>3.04</v>
      </c>
      <c r="C222">
        <v>2.64</v>
      </c>
      <c r="D222" s="45">
        <f t="shared" si="54"/>
        <v>2.8248067721751813E-2</v>
      </c>
      <c r="E222" s="46">
        <f>IF(OR($A222="",$B222="",$C222=""),"",A222*'MPTO_working_3-way'!$I221)</f>
        <v>3.2081339712918657</v>
      </c>
      <c r="F222" s="47">
        <f>IF(OR($A222="",$B222="",$C222=""),"",B222*'MPTO_working_3-way'!$I221)</f>
        <v>3.1258741258741254</v>
      </c>
      <c r="G222" s="48">
        <f>IF(OR($A222="",$B222="",$C222=""),"",C222*'MPTO_working_3-way'!$I221)</f>
        <v>2.714574898785425</v>
      </c>
      <c r="H222" s="46">
        <f>IF(OR($A222="",$B222="",$C222=""),"",'MPTO_working_3-way'!E221)</f>
        <v>3.2144335995267665</v>
      </c>
      <c r="I222" s="47">
        <f>IF(OR($A222="",$B222="",$C222=""),"",'MPTO_working_3-way'!F221)</f>
        <v>3.1295834133230946</v>
      </c>
      <c r="J222" s="48">
        <f>IF(OR($A222="",$B222="",$C222=""),"",'MPTO_working_3-way'!G221)</f>
        <v>2.7072988458025407</v>
      </c>
      <c r="K222" s="46">
        <f>IF(OR($A222="",$B222="",$C222=""),"",'OddsRatio_working_3-way'!H221)</f>
        <v>3.2113880533930903</v>
      </c>
      <c r="L222" s="47">
        <f>IF(OR($A222="",$B222="",$C222=""),"",'OddsRatio_working_3-way'!I221)</f>
        <v>3.1279394476046711</v>
      </c>
      <c r="M222" s="48">
        <f>IF(OR($A222="",$B222="",$C222=""),"",'OddsRatio_working_3-way'!J221)</f>
        <v>2.7106964186625797</v>
      </c>
      <c r="N222" s="49">
        <f t="shared" si="42"/>
        <v>31.170768083519761</v>
      </c>
      <c r="O222" s="50">
        <f t="shared" si="43"/>
        <v>31.991051454138709</v>
      </c>
      <c r="P222" s="50">
        <f t="shared" si="44"/>
        <v>36.838180462341533</v>
      </c>
      <c r="Q222" t="s">
        <v>262</v>
      </c>
      <c r="R222" t="s">
        <v>270</v>
      </c>
      <c r="S222" s="40">
        <v>44187</v>
      </c>
      <c r="T222" s="52">
        <v>100</v>
      </c>
      <c r="U222" s="52">
        <f t="shared" si="45"/>
        <v>67.948717948717942</v>
      </c>
      <c r="V222" s="52">
        <f t="shared" si="46"/>
        <v>67.10526315789474</v>
      </c>
      <c r="W222" s="52">
        <f t="shared" si="47"/>
        <v>62.121212121212118</v>
      </c>
      <c r="X222" s="52">
        <f t="shared" si="48"/>
        <v>70.77352472089315</v>
      </c>
      <c r="Y222" s="52">
        <f t="shared" si="49"/>
        <v>69.930069930069934</v>
      </c>
      <c r="Z222" s="52">
        <f t="shared" si="50"/>
        <v>64.946018893387318</v>
      </c>
      <c r="AA222" s="52">
        <f t="shared" si="51"/>
        <v>-2.8248067721752079</v>
      </c>
      <c r="AB222" s="52">
        <f t="shared" si="52"/>
        <v>-2.8248067721751937</v>
      </c>
      <c r="AC222" s="52">
        <f t="shared" si="53"/>
        <v>-2.8248067721752008</v>
      </c>
      <c r="AF222">
        <v>2.33</v>
      </c>
      <c r="AG222">
        <v>1.65</v>
      </c>
      <c r="AJ222" t="s">
        <v>332</v>
      </c>
    </row>
    <row r="223" spans="1:36" ht="15" x14ac:dyDescent="0.25">
      <c r="A223">
        <v>1.42</v>
      </c>
      <c r="B223">
        <v>4.68</v>
      </c>
      <c r="C223">
        <v>8.8699999999999992</v>
      </c>
      <c r="D223" s="45">
        <f t="shared" si="54"/>
        <v>3.0640137377517807E-2</v>
      </c>
      <c r="E223" s="46">
        <f>IF(OR($A223="",$B223="",$C223=""),"",A223*'MPTO_working_3-way'!$I222)</f>
        <v>1.4635089950760751</v>
      </c>
      <c r="F223" s="47">
        <f>IF(OR($A223="",$B223="",$C223=""),"",B223*'MPTO_working_3-way'!$I222)</f>
        <v>4.8233958429267831</v>
      </c>
      <c r="G223" s="48">
        <f>IF(OR($A223="",$B223="",$C223=""),"",C223*'MPTO_working_3-way'!$I222)</f>
        <v>9.1417780185385826</v>
      </c>
      <c r="H223" s="46">
        <f>IF(OR($A223="",$B223="",$C223=""),"",'MPTO_working_3-way'!E222)</f>
        <v>1.4408973316357567</v>
      </c>
      <c r="I223" s="47">
        <f>IF(OR($A223="",$B223="",$C223=""),"",'MPTO_working_3-way'!F222)</f>
        <v>4.9149266849716149</v>
      </c>
      <c r="J223" s="48">
        <f>IF(OR($A223="",$B223="",$C223=""),"",'MPTO_working_3-way'!G222)</f>
        <v>9.7536051614634065</v>
      </c>
      <c r="K223" s="46">
        <f>IF(OR($A223="",$B223="",$C223=""),"",'OddsRatio_working_3-way'!H222)</f>
        <v>1.4480790718929668</v>
      </c>
      <c r="L223" s="47">
        <f>IF(OR($A223="",$B223="",$C223=""),"",'OddsRatio_working_3-way'!I222)</f>
        <v>4.9260261537288548</v>
      </c>
      <c r="M223" s="48">
        <f>IF(OR($A223="",$B223="",$C223=""),"",'OddsRatio_working_3-way'!J222)</f>
        <v>9.3961483233277381</v>
      </c>
      <c r="N223" s="49">
        <f t="shared" si="42"/>
        <v>68.328927486231038</v>
      </c>
      <c r="O223" s="50">
        <f t="shared" si="43"/>
        <v>20.732281416762408</v>
      </c>
      <c r="P223" s="50">
        <f t="shared" si="44"/>
        <v>10.938791097006547</v>
      </c>
      <c r="Q223" t="s">
        <v>269</v>
      </c>
      <c r="R223" t="s">
        <v>267</v>
      </c>
      <c r="S223" s="40">
        <v>44187</v>
      </c>
      <c r="T223" s="52">
        <v>100</v>
      </c>
      <c r="U223" s="52">
        <f t="shared" si="45"/>
        <v>29.577464788732396</v>
      </c>
      <c r="V223" s="52">
        <f t="shared" si="46"/>
        <v>78.632478632478637</v>
      </c>
      <c r="W223" s="52">
        <f t="shared" si="47"/>
        <v>88.726042841037199</v>
      </c>
      <c r="X223" s="52">
        <f t="shared" si="48"/>
        <v>32.641478526484171</v>
      </c>
      <c r="Y223" s="52">
        <f t="shared" si="49"/>
        <v>81.696492370230416</v>
      </c>
      <c r="Z223" s="52">
        <f t="shared" si="50"/>
        <v>91.790056578788978</v>
      </c>
      <c r="AA223" s="52">
        <f t="shared" si="51"/>
        <v>-3.0640137377517753</v>
      </c>
      <c r="AB223" s="52">
        <f t="shared" si="52"/>
        <v>-3.0640137377517789</v>
      </c>
      <c r="AC223" s="52">
        <f t="shared" si="53"/>
        <v>-3.0640137377517789</v>
      </c>
      <c r="AF223">
        <v>1.76</v>
      </c>
      <c r="AG223">
        <v>2.14</v>
      </c>
      <c r="AJ223" t="s">
        <v>332</v>
      </c>
    </row>
    <row r="224" spans="1:36" ht="15" x14ac:dyDescent="0.25">
      <c r="A224">
        <v>3.11</v>
      </c>
      <c r="B224">
        <v>3.23</v>
      </c>
      <c r="C224">
        <v>2.52</v>
      </c>
      <c r="D224" s="45">
        <f t="shared" si="54"/>
        <v>2.7966328405339747E-2</v>
      </c>
      <c r="E224" s="46">
        <f>IF(OR($A224="",$B224="",$C224=""),"",A224*'MPTO_working_3-way'!$I223)</f>
        <v>3.1969752813406065</v>
      </c>
      <c r="F224" s="47">
        <f>IF(OR($A224="",$B224="",$C224=""),"",B224*'MPTO_working_3-way'!$I223)</f>
        <v>3.3203312407492476</v>
      </c>
      <c r="G224" s="48">
        <f>IF(OR($A224="",$B224="",$C224=""),"",C224*'MPTO_working_3-way'!$I223)</f>
        <v>2.590475147581456</v>
      </c>
      <c r="H224" s="46">
        <f>IF(OR($A224="",$B224="",$C224=""),"",'MPTO_working_3-way'!E223)</f>
        <v>3.2028564468528682</v>
      </c>
      <c r="I224" s="47">
        <f>IF(OR($A224="",$B224="",$C224=""),"",'MPTO_working_3-way'!F223)</f>
        <v>3.3302759873241383</v>
      </c>
      <c r="J224" s="48">
        <f>IF(OR($A224="",$B224="",$C224=""),"",'MPTO_working_3-way'!G223)</f>
        <v>2.5806232685681603</v>
      </c>
      <c r="K224" s="46">
        <f>IF(OR($A224="",$B224="",$C224=""),"",'OddsRatio_working_3-way'!H223)</f>
        <v>3.2003759874598487</v>
      </c>
      <c r="L224" s="47">
        <f>IF(OR($A224="",$B224="",$C224=""),"",'OddsRatio_working_3-way'!I223)</f>
        <v>3.3255158540452423</v>
      </c>
      <c r="M224" s="48">
        <f>IF(OR($A224="",$B224="",$C224=""),"",'OddsRatio_working_3-way'!J223)</f>
        <v>2.585104976748327</v>
      </c>
      <c r="N224" s="49">
        <f t="shared" si="42"/>
        <v>31.279566214871206</v>
      </c>
      <c r="O224" s="50">
        <f t="shared" si="43"/>
        <v>30.117477067569489</v>
      </c>
      <c r="P224" s="50">
        <f t="shared" si="44"/>
        <v>38.602956717559309</v>
      </c>
      <c r="Q224" t="s">
        <v>268</v>
      </c>
      <c r="R224" t="s">
        <v>105</v>
      </c>
      <c r="S224" s="40">
        <v>44187</v>
      </c>
      <c r="T224" s="52">
        <v>100</v>
      </c>
      <c r="U224" s="52">
        <f t="shared" si="45"/>
        <v>67.845659163987136</v>
      </c>
      <c r="V224" s="52">
        <f t="shared" si="46"/>
        <v>69.040247678018574</v>
      </c>
      <c r="W224" s="52">
        <f t="shared" si="47"/>
        <v>60.317460317460316</v>
      </c>
      <c r="X224" s="52">
        <f t="shared" si="48"/>
        <v>70.642292004521096</v>
      </c>
      <c r="Y224" s="52">
        <f t="shared" si="49"/>
        <v>71.836880518552547</v>
      </c>
      <c r="Z224" s="52">
        <f t="shared" si="50"/>
        <v>63.11409315799429</v>
      </c>
      <c r="AA224" s="52">
        <f t="shared" si="51"/>
        <v>-2.7966328405339596</v>
      </c>
      <c r="AB224" s="52">
        <f t="shared" si="52"/>
        <v>-2.7966328405339738</v>
      </c>
      <c r="AC224" s="52">
        <f t="shared" si="53"/>
        <v>-2.7966328405339738</v>
      </c>
      <c r="AF224">
        <v>1.98</v>
      </c>
      <c r="AG224">
        <v>1.91</v>
      </c>
      <c r="AJ224" t="s">
        <v>332</v>
      </c>
    </row>
    <row r="225" spans="1:36" ht="15" x14ac:dyDescent="0.25">
      <c r="A225">
        <v>3.45</v>
      </c>
      <c r="B225">
        <v>3.24</v>
      </c>
      <c r="C225">
        <v>2.33</v>
      </c>
      <c r="D225" s="45">
        <f t="shared" si="54"/>
        <v>2.7681597128633273E-2</v>
      </c>
      <c r="E225" s="46">
        <f>IF(OR($A225="",$B225="",$C225=""),"",A225*'MPTO_working_3-way'!$I224)</f>
        <v>3.5455015100937848</v>
      </c>
      <c r="F225" s="47">
        <f>IF(OR($A225="",$B225="",$C225=""),"",B225*'MPTO_working_3-way'!$I224)</f>
        <v>3.3296883746967718</v>
      </c>
      <c r="G225" s="48">
        <f>IF(OR($A225="",$B225="",$C225=""),"",C225*'MPTO_working_3-way'!$I224)</f>
        <v>2.3944981213097156</v>
      </c>
      <c r="H225" s="46">
        <f>IF(OR($A225="",$B225="",$C225=""),"",'MPTO_working_3-way'!E224)</f>
        <v>3.5634379001981156</v>
      </c>
      <c r="I225" s="47">
        <f>IF(OR($A225="",$B225="",$C225=""),"",'MPTO_working_3-way'!F224)</f>
        <v>3.3398485287592745</v>
      </c>
      <c r="J225" s="48">
        <f>IF(OR($A225="",$B225="",$C225=""),"",'MPTO_working_3-way'!G224)</f>
        <v>2.3811941837757185</v>
      </c>
      <c r="K225" s="46">
        <f>IF(OR($A225="",$B225="",$C225=""),"",'OddsRatio_working_3-way'!H224)</f>
        <v>3.5549612050745552</v>
      </c>
      <c r="L225" s="47">
        <f>IF(OR($A225="",$B225="",$C225=""),"",'OddsRatio_working_3-way'!I224)</f>
        <v>3.3359645303538796</v>
      </c>
      <c r="M225" s="48">
        <f>IF(OR($A225="",$B225="",$C225=""),"",'OddsRatio_working_3-way'!J224)</f>
        <v>2.3869789398976158</v>
      </c>
      <c r="N225" s="49">
        <f t="shared" si="42"/>
        <v>28.204754592631616</v>
      </c>
      <c r="O225" s="50">
        <f t="shared" si="43"/>
        <v>30.03284053845033</v>
      </c>
      <c r="P225" s="50">
        <f t="shared" si="44"/>
        <v>41.762404868918054</v>
      </c>
      <c r="Q225" t="s">
        <v>263</v>
      </c>
      <c r="R225" t="s">
        <v>259</v>
      </c>
      <c r="S225" s="40">
        <v>44187</v>
      </c>
      <c r="T225" s="52">
        <v>100</v>
      </c>
      <c r="U225" s="52">
        <f t="shared" si="45"/>
        <v>71.014492753623188</v>
      </c>
      <c r="V225" s="52">
        <f t="shared" si="46"/>
        <v>69.135802469135797</v>
      </c>
      <c r="W225" s="52">
        <f t="shared" si="47"/>
        <v>57.081545064377686</v>
      </c>
      <c r="X225" s="52">
        <f t="shared" si="48"/>
        <v>73.782652466486525</v>
      </c>
      <c r="Y225" s="52">
        <f t="shared" si="49"/>
        <v>71.90396218199912</v>
      </c>
      <c r="Z225" s="52">
        <f t="shared" si="50"/>
        <v>59.849704777241008</v>
      </c>
      <c r="AA225" s="52">
        <f t="shared" si="51"/>
        <v>-2.7681597128633371</v>
      </c>
      <c r="AB225" s="52">
        <f t="shared" si="52"/>
        <v>-2.7681597128633229</v>
      </c>
      <c r="AC225" s="52">
        <f t="shared" si="53"/>
        <v>-2.7681597128633229</v>
      </c>
      <c r="AF225">
        <v>2.17</v>
      </c>
      <c r="AG225">
        <v>1.75</v>
      </c>
      <c r="AJ225" t="s">
        <v>332</v>
      </c>
    </row>
    <row r="226" spans="1:36" ht="15" x14ac:dyDescent="0.25">
      <c r="A226">
        <v>2.35</v>
      </c>
      <c r="B226">
        <v>3.23</v>
      </c>
      <c r="C226">
        <v>3.42</v>
      </c>
      <c r="D226" s="45">
        <f t="shared" si="54"/>
        <v>2.7527098932144778E-2</v>
      </c>
      <c r="E226" s="46">
        <f>IF(OR($A226="",$B226="",$C226=""),"",A226*'MPTO_working_3-way'!$I225)</f>
        <v>2.4146886824905405</v>
      </c>
      <c r="F226" s="47">
        <f>IF(OR($A226="",$B226="",$C226=""),"",B226*'MPTO_working_3-way'!$I225)</f>
        <v>3.3189125295508277</v>
      </c>
      <c r="G226" s="48">
        <f>IF(OR($A226="",$B226="",$C226=""),"",C226*'MPTO_working_3-way'!$I225)</f>
        <v>3.5141426783479353</v>
      </c>
      <c r="H226" s="46">
        <f>IF(OR($A226="",$B226="",$C226=""),"",'MPTO_working_3-way'!E225)</f>
        <v>2.4017895335142012</v>
      </c>
      <c r="I226" s="47">
        <f>IF(OR($A226="",$B226="",$C226=""),"",'MPTO_working_3-way'!F225)</f>
        <v>3.3286529856503626</v>
      </c>
      <c r="J226" s="48">
        <f>IF(OR($A226="",$B226="",$C226=""),"",'MPTO_working_3-way'!G225)</f>
        <v>3.5307996450998806</v>
      </c>
      <c r="K226" s="46">
        <f>IF(OR($A226="",$B226="",$C226=""),"",'OddsRatio_working_3-way'!H225)</f>
        <v>2.4074254237143586</v>
      </c>
      <c r="L226" s="47">
        <f>IF(OR($A226="",$B226="",$C226=""),"",'OddsRatio_working_3-way'!I225)</f>
        <v>3.3248582925059411</v>
      </c>
      <c r="M226" s="48">
        <f>IF(OR($A226="",$B226="",$C226=""),"",'OddsRatio_working_3-way'!J225)</f>
        <v>3.5229403891768514</v>
      </c>
      <c r="N226" s="49">
        <f t="shared" si="42"/>
        <v>41.413206068808314</v>
      </c>
      <c r="O226" s="50">
        <f t="shared" si="43"/>
        <v>30.130351164612861</v>
      </c>
      <c r="P226" s="50">
        <f t="shared" si="44"/>
        <v>28.456442766578817</v>
      </c>
      <c r="Q226" t="s">
        <v>240</v>
      </c>
      <c r="R226" t="s">
        <v>261</v>
      </c>
      <c r="S226" s="40">
        <v>44187</v>
      </c>
      <c r="T226" s="52">
        <v>100</v>
      </c>
      <c r="U226" s="52">
        <f t="shared" si="45"/>
        <v>57.446808510638299</v>
      </c>
      <c r="V226" s="52">
        <f t="shared" si="46"/>
        <v>69.040247678018574</v>
      </c>
      <c r="W226" s="52">
        <f t="shared" si="47"/>
        <v>70.760233918128648</v>
      </c>
      <c r="X226" s="52">
        <f t="shared" si="48"/>
        <v>60.199518403852771</v>
      </c>
      <c r="Y226" s="52">
        <f t="shared" si="49"/>
        <v>71.792957571233046</v>
      </c>
      <c r="Z226" s="52">
        <f t="shared" si="50"/>
        <v>73.512943811343121</v>
      </c>
      <c r="AA226" s="52">
        <f t="shared" si="51"/>
        <v>-2.7527098932144725</v>
      </c>
      <c r="AB226" s="52">
        <f t="shared" si="52"/>
        <v>-2.7527098932144725</v>
      </c>
      <c r="AC226" s="52">
        <f t="shared" si="53"/>
        <v>-2.7527098932144725</v>
      </c>
      <c r="AF226">
        <v>2.17</v>
      </c>
      <c r="AG226">
        <v>1.75</v>
      </c>
      <c r="AJ226" t="s">
        <v>332</v>
      </c>
    </row>
    <row r="227" spans="1:36" ht="15" x14ac:dyDescent="0.25">
      <c r="A227">
        <v>2.89</v>
      </c>
      <c r="B227">
        <v>3.39</v>
      </c>
      <c r="C227">
        <v>2.59</v>
      </c>
      <c r="D227" s="45">
        <f t="shared" si="54"/>
        <v>2.7106398083523775E-2</v>
      </c>
      <c r="E227" s="46">
        <f>IF(OR($A227="",$B227="",$C227=""),"",A227*'MPTO_working_3-way'!$I226)</f>
        <v>2.968337490461384</v>
      </c>
      <c r="F227" s="47">
        <f>IF(OR($A227="",$B227="",$C227=""),"",B227*'MPTO_working_3-way'!$I226)</f>
        <v>3.4818906895031456</v>
      </c>
      <c r="G227" s="48">
        <f>IF(OR($A227="",$B227="",$C227=""),"",C227*'MPTO_working_3-way'!$I226)</f>
        <v>2.6602055710363266</v>
      </c>
      <c r="H227" s="46">
        <f>IF(OR($A227="",$B227="",$C227=""),"",'MPTO_working_3-way'!E226)</f>
        <v>2.9674885349331985</v>
      </c>
      <c r="I227" s="47">
        <f>IF(OR($A227="",$B227="",$C227=""),"",'MPTO_working_3-way'!F226)</f>
        <v>3.497117513186752</v>
      </c>
      <c r="J227" s="48">
        <f>IF(OR($A227="",$B227="",$C227=""),"",'MPTO_working_3-way'!G226)</f>
        <v>2.6520632038843774</v>
      </c>
      <c r="K227" s="46">
        <f>IF(OR($A227="",$B227="",$C227=""),"",'OddsRatio_working_3-way'!H226)</f>
        <v>2.9683930520908128</v>
      </c>
      <c r="L227" s="47">
        <f>IF(OR($A227="",$B227="",$C227=""),"",'OddsRatio_working_3-way'!I226)</f>
        <v>3.4891319547603397</v>
      </c>
      <c r="M227" s="48">
        <f>IF(OR($A227="",$B227="",$C227=""),"",'OddsRatio_working_3-way'!J226)</f>
        <v>2.6559497104890957</v>
      </c>
      <c r="N227" s="49">
        <f t="shared" si="42"/>
        <v>33.688891617393715</v>
      </c>
      <c r="O227" s="50">
        <f t="shared" si="43"/>
        <v>28.720028546981663</v>
      </c>
      <c r="P227" s="50">
        <f t="shared" si="44"/>
        <v>37.591079835624647</v>
      </c>
      <c r="Q227" t="s">
        <v>140</v>
      </c>
      <c r="R227" t="s">
        <v>50</v>
      </c>
      <c r="S227" s="40">
        <v>44187</v>
      </c>
      <c r="T227" s="52">
        <v>100</v>
      </c>
      <c r="U227" s="52">
        <f t="shared" si="45"/>
        <v>65.397923875432525</v>
      </c>
      <c r="V227" s="52">
        <f t="shared" si="46"/>
        <v>70.501474926253692</v>
      </c>
      <c r="W227" s="52">
        <f t="shared" si="47"/>
        <v>61.389961389961393</v>
      </c>
      <c r="X227" s="52">
        <f t="shared" si="48"/>
        <v>68.108563683784922</v>
      </c>
      <c r="Y227" s="52">
        <f t="shared" si="49"/>
        <v>73.212114734606075</v>
      </c>
      <c r="Z227" s="52">
        <f t="shared" si="50"/>
        <v>64.100601198313782</v>
      </c>
      <c r="AA227" s="52">
        <f t="shared" si="51"/>
        <v>-2.710639808352397</v>
      </c>
      <c r="AB227" s="52">
        <f t="shared" si="52"/>
        <v>-2.7106398083523828</v>
      </c>
      <c r="AC227" s="52">
        <f t="shared" si="53"/>
        <v>-2.7106398083523899</v>
      </c>
      <c r="AF227">
        <v>1.75</v>
      </c>
      <c r="AG227">
        <v>2.16</v>
      </c>
      <c r="AJ227" t="s">
        <v>332</v>
      </c>
    </row>
    <row r="228" spans="1:36" ht="15" x14ac:dyDescent="0.25">
      <c r="A228">
        <v>2.2599999999999998</v>
      </c>
      <c r="B228">
        <v>3.15</v>
      </c>
      <c r="C228">
        <v>3.73</v>
      </c>
      <c r="D228" s="45">
        <f t="shared" si="54"/>
        <v>2.8034708311820422E-2</v>
      </c>
      <c r="E228" s="46">
        <f>IF(OR($A228="",$B228="",$C228=""),"",A228*'MPTO_working_3-way'!$I227)</f>
        <v>2.3233584407847139</v>
      </c>
      <c r="F228" s="47">
        <f>IF(OR($A228="",$B228="",$C228=""),"",B228*'MPTO_working_3-way'!$I227)</f>
        <v>3.2383093311822342</v>
      </c>
      <c r="G228" s="48">
        <f>IF(OR($A228="",$B228="",$C228=""),"",C228*'MPTO_working_3-way'!$I227)</f>
        <v>3.8345694620030901</v>
      </c>
      <c r="H228" s="46">
        <f>IF(OR($A228="",$B228="",$C228=""),"",'MPTO_working_3-way'!E227)</f>
        <v>2.3087598071763704</v>
      </c>
      <c r="I228" s="47">
        <f>IF(OR($A228="",$B228="",$C228=""),"",'MPTO_working_3-way'!F227)</f>
        <v>3.2455370693058492</v>
      </c>
      <c r="J228" s="48">
        <f>IF(OR($A228="",$B228="",$C228=""),"",'MPTO_working_3-way'!G227)</f>
        <v>3.8647102229367802</v>
      </c>
      <c r="K228" s="46">
        <f>IF(OR($A228="",$B228="",$C228=""),"",'OddsRatio_working_3-way'!H227)</f>
        <v>2.315076107121937</v>
      </c>
      <c r="L228" s="47">
        <f>IF(OR($A228="",$B228="",$C228=""),"",'OddsRatio_working_3-way'!I227)</f>
        <v>3.2439790716763208</v>
      </c>
      <c r="M228" s="48">
        <f>IF(OR($A228="",$B228="",$C228=""),"",'OddsRatio_working_3-way'!J227)</f>
        <v>3.8493315654308637</v>
      </c>
      <c r="N228" s="49">
        <f t="shared" si="42"/>
        <v>43.041141756080052</v>
      </c>
      <c r="O228" s="50">
        <f t="shared" si="43"/>
        <v>30.88031122817172</v>
      </c>
      <c r="P228" s="50">
        <f t="shared" si="44"/>
        <v>26.078547015748232</v>
      </c>
      <c r="Q228" t="s">
        <v>266</v>
      </c>
      <c r="R228" t="s">
        <v>264</v>
      </c>
      <c r="S228" s="40">
        <v>44187</v>
      </c>
      <c r="T228" s="52">
        <v>100</v>
      </c>
      <c r="U228" s="52">
        <f t="shared" si="45"/>
        <v>55.752212389380524</v>
      </c>
      <c r="V228" s="52">
        <f t="shared" si="46"/>
        <v>68.253968253968253</v>
      </c>
      <c r="W228" s="52">
        <f t="shared" si="47"/>
        <v>73.190348525469176</v>
      </c>
      <c r="X228" s="52">
        <f t="shared" si="48"/>
        <v>58.555683220562571</v>
      </c>
      <c r="Y228" s="52">
        <f t="shared" si="49"/>
        <v>71.057439085150293</v>
      </c>
      <c r="Z228" s="52">
        <f t="shared" si="50"/>
        <v>75.993819356651215</v>
      </c>
      <c r="AA228" s="52">
        <f t="shared" si="51"/>
        <v>-2.8034708311820467</v>
      </c>
      <c r="AB228" s="52">
        <f t="shared" si="52"/>
        <v>-2.8034708311820395</v>
      </c>
      <c r="AC228" s="52">
        <f t="shared" si="53"/>
        <v>-2.8034708311820395</v>
      </c>
      <c r="AF228">
        <v>2.2000000000000002</v>
      </c>
      <c r="AG228">
        <v>1.72</v>
      </c>
      <c r="AJ228" t="s">
        <v>332</v>
      </c>
    </row>
    <row r="229" spans="1:36" ht="15" x14ac:dyDescent="0.25">
      <c r="A229">
        <v>1.63</v>
      </c>
      <c r="B229">
        <v>4.0999999999999996</v>
      </c>
      <c r="C229">
        <v>5.72</v>
      </c>
      <c r="D229" s="45">
        <f t="shared" si="54"/>
        <v>3.2224546364902462E-2</v>
      </c>
      <c r="E229" s="46">
        <f>IF(OR($A229="",$B229="",$C229=""),"",A229*'MPTO_working_3-way'!$I228)</f>
        <v>1.682526010574791</v>
      </c>
      <c r="F229" s="47">
        <f>IF(OR($A229="",$B229="",$C229=""),"",B229*'MPTO_working_3-way'!$I228)</f>
        <v>4.2321206400960998</v>
      </c>
      <c r="G229" s="48">
        <f>IF(OR($A229="",$B229="",$C229=""),"",C229*'MPTO_working_3-way'!$I228)</f>
        <v>5.9043244052072419</v>
      </c>
      <c r="H229" s="46">
        <f>IF(OR($A229="",$B229="",$C229=""),"",'MPTO_working_3-way'!E228)</f>
        <v>1.6590477193502242</v>
      </c>
      <c r="I229" s="47">
        <f>IF(OR($A229="",$B229="",$C229=""),"",'MPTO_working_3-way'!F228)</f>
        <v>4.2888833372726536</v>
      </c>
      <c r="J229" s="48">
        <f>IF(OR($A229="",$B229="",$C229=""),"",'MPTO_working_3-way'!G228)</f>
        <v>6.0944520852243373</v>
      </c>
      <c r="K229" s="46">
        <f>IF(OR($A229="",$B229="",$C229=""),"",'OddsRatio_working_3-way'!H228)</f>
        <v>1.6671872325113912</v>
      </c>
      <c r="L229" s="47">
        <f>IF(OR($A229="",$B229="",$C229=""),"",'OddsRatio_working_3-way'!I228)</f>
        <v>4.2829847948973212</v>
      </c>
      <c r="M229" s="48">
        <f>IF(OR($A229="",$B229="",$C229=""),"",'OddsRatio_working_3-way'!J228)</f>
        <v>5.9986091070694689</v>
      </c>
      <c r="N229" s="49">
        <f t="shared" si="42"/>
        <v>59.434445215998544</v>
      </c>
      <c r="O229" s="50">
        <f t="shared" si="43"/>
        <v>23.628816024896985</v>
      </c>
      <c r="P229" s="50">
        <f t="shared" si="44"/>
        <v>16.936738759104479</v>
      </c>
      <c r="Q229" t="s">
        <v>260</v>
      </c>
      <c r="R229" t="s">
        <v>258</v>
      </c>
      <c r="S229" s="40">
        <v>44187</v>
      </c>
      <c r="T229" s="52">
        <v>100</v>
      </c>
      <c r="U229" s="52">
        <f t="shared" si="45"/>
        <v>38.650306748466257</v>
      </c>
      <c r="V229" s="52">
        <f t="shared" si="46"/>
        <v>75.609756097560975</v>
      </c>
      <c r="W229" s="52">
        <f t="shared" si="47"/>
        <v>82.51748251748252</v>
      </c>
      <c r="X229" s="52">
        <f t="shared" si="48"/>
        <v>41.872761384956512</v>
      </c>
      <c r="Y229" s="52">
        <f t="shared" si="49"/>
        <v>78.832210734051216</v>
      </c>
      <c r="Z229" s="52">
        <f t="shared" si="50"/>
        <v>85.739937153972761</v>
      </c>
      <c r="AA229" s="52">
        <f t="shared" si="51"/>
        <v>-3.2224546364902551</v>
      </c>
      <c r="AB229" s="52">
        <f t="shared" si="52"/>
        <v>-3.2224546364902409</v>
      </c>
      <c r="AC229" s="52">
        <f t="shared" si="53"/>
        <v>-3.2224546364902409</v>
      </c>
      <c r="AF229">
        <v>1.67</v>
      </c>
      <c r="AG229">
        <v>2.2999999999999998</v>
      </c>
      <c r="AJ229" t="s">
        <v>332</v>
      </c>
    </row>
    <row r="230" spans="1:36" ht="15" x14ac:dyDescent="0.25">
      <c r="A230">
        <v>2.35</v>
      </c>
      <c r="B230">
        <v>3.65</v>
      </c>
      <c r="C230">
        <v>3.04</v>
      </c>
      <c r="D230" s="45">
        <f t="shared" si="54"/>
        <v>2.8451886054395636E-2</v>
      </c>
      <c r="E230" s="46">
        <f>IF(OR($A230="",$B230="",$C230=""),"",A230*'MPTO_working_3-way'!$I229)</f>
        <v>2.41686193222783</v>
      </c>
      <c r="F230" s="47">
        <f>IF(OR($A230="",$B230="",$C230=""),"",B230*'MPTO_working_3-way'!$I229)</f>
        <v>3.7538493840985439</v>
      </c>
      <c r="G230" s="48">
        <f>IF(OR($A230="",$B230="",$C230=""),"",C230*'MPTO_working_3-way'!$I229)</f>
        <v>3.1264937336053626</v>
      </c>
      <c r="H230" s="46">
        <f>IF(OR($A230="",$B230="",$C230=""),"",'MPTO_working_3-way'!E229)</f>
        <v>2.4035690912275207</v>
      </c>
      <c r="I230" s="47">
        <f>IF(OR($A230="",$B230="",$C230=""),"",'MPTO_working_3-way'!F229)</f>
        <v>3.7808807110647114</v>
      </c>
      <c r="J230" s="48">
        <f>IF(OR($A230="",$B230="",$C230=""),"",'MPTO_working_3-way'!G229)</f>
        <v>3.1302489736140791</v>
      </c>
      <c r="K230" s="46">
        <f>IF(OR($A230="",$B230="",$C230=""),"",'OddsRatio_working_3-way'!H229)</f>
        <v>2.4094985897484502</v>
      </c>
      <c r="L230" s="47">
        <f>IF(OR($A230="",$B230="",$C230=""),"",'OddsRatio_working_3-way'!I229)</f>
        <v>3.7667935280247367</v>
      </c>
      <c r="M230" s="48">
        <f>IF(OR($A230="",$B230="",$C230=""),"",'OddsRatio_working_3-way'!J229)</f>
        <v>3.1299089800643247</v>
      </c>
      <c r="N230" s="49">
        <f t="shared" si="42"/>
        <v>41.375967185606413</v>
      </c>
      <c r="O230" s="50">
        <f t="shared" si="43"/>
        <v>26.639321338678108</v>
      </c>
      <c r="P230" s="50">
        <f t="shared" si="44"/>
        <v>31.984711475715489</v>
      </c>
      <c r="Q230" t="s">
        <v>278</v>
      </c>
      <c r="R230" t="s">
        <v>275</v>
      </c>
      <c r="S230" s="40">
        <v>44187</v>
      </c>
      <c r="T230" s="52">
        <v>100</v>
      </c>
      <c r="U230" s="52">
        <f t="shared" si="45"/>
        <v>57.446808510638299</v>
      </c>
      <c r="V230" s="52">
        <f t="shared" si="46"/>
        <v>72.602739726027394</v>
      </c>
      <c r="W230" s="52">
        <f t="shared" si="47"/>
        <v>67.10526315789474</v>
      </c>
      <c r="X230" s="52">
        <f t="shared" si="48"/>
        <v>60.291997116077866</v>
      </c>
      <c r="Y230" s="52">
        <f t="shared" si="49"/>
        <v>75.447928331466969</v>
      </c>
      <c r="Z230" s="52">
        <f t="shared" si="50"/>
        <v>69.9504517633343</v>
      </c>
      <c r="AA230" s="52">
        <f t="shared" si="51"/>
        <v>-2.8451886054395672</v>
      </c>
      <c r="AB230" s="52">
        <f t="shared" si="52"/>
        <v>-2.8451886054395743</v>
      </c>
      <c r="AC230" s="52">
        <f t="shared" si="53"/>
        <v>-2.8451886054395601</v>
      </c>
      <c r="AF230">
        <v>1.58</v>
      </c>
      <c r="AG230">
        <v>2.4900000000000002</v>
      </c>
      <c r="AJ230" t="s">
        <v>333</v>
      </c>
    </row>
    <row r="231" spans="1:36" ht="15" x14ac:dyDescent="0.25">
      <c r="A231">
        <v>4.59</v>
      </c>
      <c r="B231">
        <v>4.38</v>
      </c>
      <c r="C231">
        <v>1.71</v>
      </c>
      <c r="D231" s="45">
        <f t="shared" si="54"/>
        <v>3.0970747667808496E-2</v>
      </c>
      <c r="E231" s="46">
        <f>IF(OR($A231="",$B231="",$C231=""),"",A231*'MPTO_working_3-way'!$I230)</f>
        <v>4.732155731795241</v>
      </c>
      <c r="F231" s="47">
        <f>IF(OR($A231="",$B231="",$C231=""),"",B231*'MPTO_working_3-way'!$I230)</f>
        <v>4.515651874785001</v>
      </c>
      <c r="G231" s="48">
        <f>IF(OR($A231="",$B231="",$C231=""),"",C231*'MPTO_working_3-way'!$I230)</f>
        <v>1.7629599785119525</v>
      </c>
      <c r="H231" s="46">
        <f>IF(OR($A231="",$B231="",$C231=""),"",'MPTO_working_3-way'!E230)</f>
        <v>4.8183171326721874</v>
      </c>
      <c r="I231" s="47">
        <f>IF(OR($A231="",$B231="",$C231=""),"",'MPTO_working_3-way'!F230)</f>
        <v>4.5874312149169043</v>
      </c>
      <c r="J231" s="48">
        <f>IF(OR($A231="",$B231="",$C231=""),"",'MPTO_working_3-way'!G230)</f>
        <v>1.7407296686149891</v>
      </c>
      <c r="K231" s="46">
        <f>IF(OR($A231="",$B231="",$C231=""),"",'OddsRatio_working_3-way'!H230)</f>
        <v>4.7850609899493399</v>
      </c>
      <c r="L231" s="47">
        <f>IF(OR($A231="",$B231="",$C231=""),"",'OddsRatio_working_3-way'!I230)</f>
        <v>4.5636507370553678</v>
      </c>
      <c r="M231" s="48">
        <f>IF(OR($A231="",$B231="",$C231=""),"",'OddsRatio_working_3-way'!J230)</f>
        <v>1.7485775216891453</v>
      </c>
      <c r="N231" s="49">
        <f t="shared" si="42"/>
        <v>21.132017978212847</v>
      </c>
      <c r="O231" s="50">
        <f t="shared" si="43"/>
        <v>22.145196922373735</v>
      </c>
      <c r="P231" s="50">
        <f t="shared" si="44"/>
        <v>56.722785099413429</v>
      </c>
      <c r="Q231" t="s">
        <v>243</v>
      </c>
      <c r="R231" t="s">
        <v>277</v>
      </c>
      <c r="S231" s="40">
        <v>44187</v>
      </c>
      <c r="T231" s="52">
        <v>100</v>
      </c>
      <c r="U231" s="52">
        <f t="shared" si="45"/>
        <v>78.213507625272342</v>
      </c>
      <c r="V231" s="52">
        <f t="shared" si="46"/>
        <v>77.168949771689498</v>
      </c>
      <c r="W231" s="52">
        <f t="shared" si="47"/>
        <v>41.520467836257311</v>
      </c>
      <c r="X231" s="52">
        <f t="shared" si="48"/>
        <v>81.310582392053192</v>
      </c>
      <c r="Y231" s="52">
        <f t="shared" si="49"/>
        <v>80.266024538470361</v>
      </c>
      <c r="Z231" s="52">
        <f t="shared" si="50"/>
        <v>44.617542603038174</v>
      </c>
      <c r="AA231" s="52">
        <f t="shared" si="51"/>
        <v>-3.0970747667808496</v>
      </c>
      <c r="AB231" s="52">
        <f t="shared" si="52"/>
        <v>-3.0970747667808638</v>
      </c>
      <c r="AC231" s="52">
        <f t="shared" si="53"/>
        <v>-3.0970747667808638</v>
      </c>
      <c r="AF231">
        <v>1.57</v>
      </c>
      <c r="AG231">
        <v>2.52</v>
      </c>
      <c r="AJ231" t="s">
        <v>333</v>
      </c>
    </row>
    <row r="232" spans="1:36" ht="15" x14ac:dyDescent="0.25">
      <c r="A232">
        <v>1.1599999999999999</v>
      </c>
      <c r="B232">
        <v>8.6</v>
      </c>
      <c r="C232">
        <v>17.29</v>
      </c>
      <c r="D232" s="45">
        <f t="shared" si="54"/>
        <v>3.6184935226846404E-2</v>
      </c>
      <c r="E232" s="46">
        <f>IF(OR($A232="",$B232="",$C232=""),"",A232*'MPTO_working_3-way'!$I231)</f>
        <v>1.2019745248631417</v>
      </c>
      <c r="F232" s="47">
        <f>IF(OR($A232="",$B232="",$C232=""),"",B232*'MPTO_working_3-way'!$I231)</f>
        <v>8.911190442950879</v>
      </c>
      <c r="G232" s="48">
        <f>IF(OR($A232="",$B232="",$C232=""),"",C232*'MPTO_working_3-way'!$I231)</f>
        <v>17.915637530072175</v>
      </c>
      <c r="H232" s="46">
        <f>IF(OR($A232="",$B232="",$C232=""),"",'MPTO_working_3-way'!E231)</f>
        <v>1.1764604562234175</v>
      </c>
      <c r="I232" s="47">
        <f>IF(OR($A232="",$B232="",$C232=""),"",'MPTO_working_3-way'!F231)</f>
        <v>9.5953244187046991</v>
      </c>
      <c r="J232" s="48">
        <f>IF(OR($A232="",$B232="",$C232=""),"",'MPTO_working_3-way'!G231)</f>
        <v>21.845864166466846</v>
      </c>
      <c r="K232" s="46">
        <f>IF(OR($A232="",$B232="",$C232=""),"",'OddsRatio_working_3-way'!H231)</f>
        <v>1.1826091389711779</v>
      </c>
      <c r="L232" s="47">
        <f>IF(OR($A232="",$B232="",$C232=""),"",'OddsRatio_working_3-way'!I231)</f>
        <v>9.6739341011309534</v>
      </c>
      <c r="M232" s="48">
        <f>IF(OR($A232="",$B232="",$C232=""),"",'OddsRatio_working_3-way'!J231)</f>
        <v>19.591892961503056</v>
      </c>
      <c r="N232" s="49">
        <f t="shared" si="42"/>
        <v>83.196438802549594</v>
      </c>
      <c r="O232" s="50">
        <f t="shared" si="43"/>
        <v>11.221845233832269</v>
      </c>
      <c r="P232" s="50">
        <f t="shared" si="44"/>
        <v>5.5817159636181328</v>
      </c>
      <c r="Q232" t="s">
        <v>276</v>
      </c>
      <c r="R232" t="s">
        <v>273</v>
      </c>
      <c r="S232" s="40">
        <v>44187</v>
      </c>
      <c r="T232" s="52">
        <v>100</v>
      </c>
      <c r="U232" s="52">
        <f t="shared" si="45"/>
        <v>13.793103448275851</v>
      </c>
      <c r="V232" s="52">
        <f t="shared" si="46"/>
        <v>88.372093023255815</v>
      </c>
      <c r="W232" s="52">
        <f t="shared" si="47"/>
        <v>94.216310005783697</v>
      </c>
      <c r="X232" s="52">
        <f t="shared" si="48"/>
        <v>17.411596970960495</v>
      </c>
      <c r="Y232" s="52">
        <f t="shared" si="49"/>
        <v>91.990586545940459</v>
      </c>
      <c r="Z232" s="52">
        <f t="shared" si="50"/>
        <v>97.834803528468328</v>
      </c>
      <c r="AA232" s="52">
        <f t="shared" si="51"/>
        <v>-3.6184935226846449</v>
      </c>
      <c r="AB232" s="52">
        <f t="shared" si="52"/>
        <v>-3.6184935226846449</v>
      </c>
      <c r="AC232" s="52">
        <f t="shared" si="53"/>
        <v>-3.6184935226846306</v>
      </c>
      <c r="AF232">
        <v>1.32</v>
      </c>
      <c r="AG232">
        <v>3.49</v>
      </c>
      <c r="AJ232" t="s">
        <v>333</v>
      </c>
    </row>
    <row r="233" spans="1:36" ht="15" x14ac:dyDescent="0.25">
      <c r="A233">
        <v>2.0699999999999998</v>
      </c>
      <c r="B233">
        <v>3.77</v>
      </c>
      <c r="C233">
        <v>3.58</v>
      </c>
      <c r="D233" s="45">
        <f t="shared" si="54"/>
        <v>2.7673385768081538E-2</v>
      </c>
      <c r="E233" s="46">
        <f>IF(OR($A233="",$B233="",$C233=""),"",A233*'MPTO_working_3-way'!$I232)</f>
        <v>2.1272839085399284</v>
      </c>
      <c r="F233" s="47">
        <f>IF(OR($A233="",$B233="",$C233=""),"",B233*'MPTO_working_3-way'!$I232)</f>
        <v>3.8743286643456676</v>
      </c>
      <c r="G233" s="48">
        <f>IF(OR($A233="",$B233="",$C233=""),"",C233*'MPTO_working_3-way'!$I232)</f>
        <v>3.6790707210497318</v>
      </c>
      <c r="H233" s="46">
        <f>IF(OR($A233="",$B233="",$C233=""),"",'MPTO_working_3-way'!E232)</f>
        <v>2.1102953213943305</v>
      </c>
      <c r="I233" s="47">
        <f>IF(OR($A233="",$B233="",$C233=""),"",'MPTO_working_3-way'!F232)</f>
        <v>3.905830009345411</v>
      </c>
      <c r="J233" s="48">
        <f>IF(OR($A233="",$B233="",$C233=""),"",'MPTO_working_3-way'!G232)</f>
        <v>3.702261919286217</v>
      </c>
      <c r="K233" s="46">
        <f>IF(OR($A233="",$B233="",$C233=""),"",'OddsRatio_working_3-way'!H232)</f>
        <v>2.1171472360651484</v>
      </c>
      <c r="L233" s="47">
        <f>IF(OR($A233="",$B233="",$C233=""),"",'OddsRatio_working_3-way'!I232)</f>
        <v>3.8920540597200572</v>
      </c>
      <c r="M233" s="48">
        <f>IF(OR($A233="",$B233="",$C233=""),"",'OddsRatio_working_3-way'!J232)</f>
        <v>3.6936821206056871</v>
      </c>
      <c r="N233" s="49">
        <f t="shared" si="42"/>
        <v>47.008299925812672</v>
      </c>
      <c r="O233" s="50">
        <f t="shared" si="43"/>
        <v>25.810923301440901</v>
      </c>
      <c r="P233" s="50">
        <f t="shared" si="44"/>
        <v>27.18077677274643</v>
      </c>
      <c r="Q233" t="s">
        <v>274</v>
      </c>
      <c r="R233" t="s">
        <v>271</v>
      </c>
      <c r="S233" s="40">
        <v>44187</v>
      </c>
      <c r="T233" s="52">
        <v>100</v>
      </c>
      <c r="U233" s="52">
        <f t="shared" si="45"/>
        <v>51.690821256038639</v>
      </c>
      <c r="V233" s="52">
        <f t="shared" si="46"/>
        <v>73.474801061007966</v>
      </c>
      <c r="W233" s="52">
        <f t="shared" si="47"/>
        <v>72.067039106145245</v>
      </c>
      <c r="X233" s="52">
        <f t="shared" si="48"/>
        <v>54.458159832846789</v>
      </c>
      <c r="Y233" s="52">
        <f t="shared" si="49"/>
        <v>76.242139637816095</v>
      </c>
      <c r="Z233" s="52">
        <f t="shared" si="50"/>
        <v>74.834377682953402</v>
      </c>
      <c r="AA233" s="52">
        <f t="shared" si="51"/>
        <v>-2.7673385768081502</v>
      </c>
      <c r="AB233" s="52">
        <f t="shared" si="52"/>
        <v>-2.7673385768081289</v>
      </c>
      <c r="AC233" s="52">
        <f t="shared" si="53"/>
        <v>-2.7673385768081573</v>
      </c>
      <c r="AF233">
        <v>1.65</v>
      </c>
      <c r="AG233">
        <v>2.33</v>
      </c>
      <c r="AJ233" t="s">
        <v>333</v>
      </c>
    </row>
    <row r="234" spans="1:36" ht="15" x14ac:dyDescent="0.25">
      <c r="A234">
        <v>1.86</v>
      </c>
      <c r="B234">
        <v>3.93</v>
      </c>
      <c r="C234">
        <v>4.2</v>
      </c>
      <c r="D234" s="45">
        <f t="shared" si="54"/>
        <v>3.0182572906040095E-2</v>
      </c>
      <c r="E234" s="46">
        <f>IF(OR($A234="",$B234="",$C234=""),"",A234*'MPTO_working_3-way'!$I233)</f>
        <v>1.9161395856052348</v>
      </c>
      <c r="F234" s="47">
        <f>IF(OR($A234="",$B234="",$C234=""),"",B234*'MPTO_working_3-way'!$I233)</f>
        <v>4.0486175115207379</v>
      </c>
      <c r="G234" s="48">
        <f>IF(OR($A234="",$B234="",$C234=""),"",C234*'MPTO_working_3-way'!$I233)</f>
        <v>4.3267668062053684</v>
      </c>
      <c r="H234" s="46">
        <f>IF(OR($A234="",$B234="",$C234=""),"",'MPTO_working_3-way'!E233)</f>
        <v>1.895470305832148</v>
      </c>
      <c r="I234" s="47">
        <f>IF(OR($A234="",$B234="",$C234=""),"",'MPTO_working_3-way'!F233)</f>
        <v>4.0917858171000869</v>
      </c>
      <c r="J234" s="48">
        <f>IF(OR($A234="",$B234="",$C234=""),"",'MPTO_working_3-way'!G233)</f>
        <v>4.3853036458065517</v>
      </c>
      <c r="K234" s="46">
        <f>IF(OR($A234="",$B234="",$C234=""),"",'OddsRatio_working_3-way'!H233)</f>
        <v>1.9032251056107126</v>
      </c>
      <c r="L234" s="47">
        <f>IF(OR($A234="",$B234="",$C234=""),"",'OddsRatio_working_3-way'!I233)</f>
        <v>4.0772669295806834</v>
      </c>
      <c r="M234" s="48">
        <f>IF(OR($A234="",$B234="",$C234=""),"",'OddsRatio_working_3-way'!J233)</f>
        <v>4.3608376022724196</v>
      </c>
      <c r="N234" s="49">
        <f t="shared" si="42"/>
        <v>52.188264754424893</v>
      </c>
      <c r="O234" s="50">
        <f t="shared" si="43"/>
        <v>24.699789425758347</v>
      </c>
      <c r="P234" s="50">
        <f t="shared" si="44"/>
        <v>23.111945819816743</v>
      </c>
      <c r="Q234" t="s">
        <v>314</v>
      </c>
      <c r="R234" t="s">
        <v>308</v>
      </c>
      <c r="S234" s="40">
        <v>44188</v>
      </c>
      <c r="T234" s="52">
        <v>100</v>
      </c>
      <c r="U234" s="52">
        <f t="shared" si="45"/>
        <v>46.236559139784944</v>
      </c>
      <c r="V234" s="52">
        <f t="shared" si="46"/>
        <v>74.554707379134854</v>
      </c>
      <c r="W234" s="52">
        <f t="shared" si="47"/>
        <v>76.19047619047619</v>
      </c>
      <c r="X234" s="52">
        <f t="shared" si="48"/>
        <v>49.254816430388949</v>
      </c>
      <c r="Y234" s="52">
        <f t="shared" si="49"/>
        <v>77.572964669738866</v>
      </c>
      <c r="Z234" s="52">
        <f t="shared" si="50"/>
        <v>79.208733481080202</v>
      </c>
      <c r="AA234" s="52">
        <f t="shared" si="51"/>
        <v>-3.018257290604005</v>
      </c>
      <c r="AB234" s="52">
        <f t="shared" si="52"/>
        <v>-3.0182572906040122</v>
      </c>
      <c r="AC234" s="52">
        <f t="shared" si="53"/>
        <v>-3.0182572906040122</v>
      </c>
      <c r="AF234">
        <v>1.68</v>
      </c>
      <c r="AG234">
        <v>2.27</v>
      </c>
      <c r="AJ234" t="s">
        <v>333</v>
      </c>
    </row>
    <row r="235" spans="1:36" ht="15" x14ac:dyDescent="0.25">
      <c r="A235">
        <v>12.91</v>
      </c>
      <c r="B235">
        <v>8.0500000000000007</v>
      </c>
      <c r="C235">
        <v>1.2</v>
      </c>
      <c r="D235" s="45">
        <f t="shared" si="54"/>
        <v>3.5016269667534239E-2</v>
      </c>
      <c r="E235" s="46">
        <f>IF(OR($A235="",$B235="",$C235=""),"",A235*'MPTO_working_3-way'!$I234)</f>
        <v>13.362060041407867</v>
      </c>
      <c r="F235" s="47">
        <f>IF(OR($A235="",$B235="",$C235=""),"",B235*'MPTO_working_3-way'!$I234)</f>
        <v>8.3318809708236508</v>
      </c>
      <c r="G235" s="48">
        <f>IF(OR($A235="",$B235="",$C235=""),"",C235*'MPTO_working_3-way'!$I234)</f>
        <v>1.242019523601041</v>
      </c>
      <c r="H235" s="46">
        <f>IF(OR($A235="",$B235="",$C235=""),"",'MPTO_working_3-way'!E234)</f>
        <v>15.200515172814475</v>
      </c>
      <c r="I235" s="47">
        <f>IF(OR($A235="",$B235="",$C235=""),"",'MPTO_working_3-way'!F234)</f>
        <v>8.8848206207209355</v>
      </c>
      <c r="J235" s="48">
        <f>IF(OR($A235="",$B235="",$C235=""),"",'MPTO_working_3-way'!G234)</f>
        <v>1.2170465723907125</v>
      </c>
      <c r="K235" s="46">
        <f>IF(OR($A235="",$B235="",$C235=""),"",'OddsRatio_working_3-way'!H234)</f>
        <v>14.302844067808538</v>
      </c>
      <c r="L235" s="47">
        <f>IF(OR($A235="",$B235="",$C235=""),"",'OddsRatio_working_3-way'!I234)</f>
        <v>8.8744794859823841</v>
      </c>
      <c r="M235" s="48">
        <f>IF(OR($A235="",$B235="",$C235=""),"",'OddsRatio_working_3-way'!J234)</f>
        <v>1.2233894889640393</v>
      </c>
      <c r="N235" s="49">
        <f t="shared" si="42"/>
        <v>7.4838759659894256</v>
      </c>
      <c r="O235" s="50">
        <f t="shared" si="43"/>
        <v>12.002091766574345</v>
      </c>
      <c r="P235" s="50">
        <f t="shared" si="44"/>
        <v>80.514032267436235</v>
      </c>
      <c r="Q235" t="s">
        <v>315</v>
      </c>
      <c r="R235" t="s">
        <v>311</v>
      </c>
      <c r="S235" s="40">
        <v>44188</v>
      </c>
      <c r="T235" s="52">
        <v>100</v>
      </c>
      <c r="U235" s="52">
        <f t="shared" si="45"/>
        <v>92.254066615027114</v>
      </c>
      <c r="V235" s="52">
        <f t="shared" si="46"/>
        <v>87.577639751552795</v>
      </c>
      <c r="W235" s="52">
        <f t="shared" si="47"/>
        <v>16.666666666666668</v>
      </c>
      <c r="X235" s="52">
        <f t="shared" si="48"/>
        <v>95.755693581780548</v>
      </c>
      <c r="Y235" s="52">
        <f t="shared" si="49"/>
        <v>91.079266718306229</v>
      </c>
      <c r="Z235" s="52">
        <f t="shared" si="50"/>
        <v>20.168293633420092</v>
      </c>
      <c r="AA235" s="52">
        <f t="shared" si="51"/>
        <v>-3.5016269667534345</v>
      </c>
      <c r="AB235" s="52">
        <f t="shared" si="52"/>
        <v>-3.5016269667534345</v>
      </c>
      <c r="AC235" s="52">
        <f t="shared" si="53"/>
        <v>-3.5016269667534239</v>
      </c>
      <c r="AF235">
        <v>1.26</v>
      </c>
      <c r="AG235">
        <v>4.04</v>
      </c>
      <c r="AJ235" t="s">
        <v>333</v>
      </c>
    </row>
    <row r="236" spans="1:36" ht="15" x14ac:dyDescent="0.25">
      <c r="A236">
        <v>4.43</v>
      </c>
      <c r="B236">
        <v>4.2699999999999996</v>
      </c>
      <c r="C236">
        <v>1.75</v>
      </c>
      <c r="D236" s="45">
        <f t="shared" si="54"/>
        <v>3.1354243210809818E-2</v>
      </c>
      <c r="E236" s="46">
        <f>IF(OR($A236="",$B236="",$C236=""),"",A236*'MPTO_working_3-way'!$I235)</f>
        <v>4.5688992974238873</v>
      </c>
      <c r="F236" s="47">
        <f>IF(OR($A236="",$B236="",$C236=""),"",B236*'MPTO_working_3-way'!$I235)</f>
        <v>4.4038826185101572</v>
      </c>
      <c r="G236" s="48">
        <f>IF(OR($A236="",$B236="",$C236=""),"",C236*'MPTO_working_3-way'!$I235)</f>
        <v>1.8048699256189171</v>
      </c>
      <c r="H236" s="46">
        <f>IF(OR($A236="",$B236="",$C236=""),"",'MPTO_working_3-way'!E235)</f>
        <v>4.6450654421334381</v>
      </c>
      <c r="I236" s="47">
        <f>IF(OR($A236="",$B236="",$C236=""),"",'MPTO_working_3-way'!F235)</f>
        <v>4.4694610495475269</v>
      </c>
      <c r="J236" s="48">
        <f>IF(OR($A236="",$B236="",$C236=""),"",'MPTO_working_3-way'!G235)</f>
        <v>1.7826037789190972</v>
      </c>
      <c r="K236" s="46">
        <f>IF(OR($A236="",$B236="",$C236=""),"",'OddsRatio_working_3-way'!H235)</f>
        <v>4.6156457246787941</v>
      </c>
      <c r="L236" s="47">
        <f>IF(OR($A236="",$B236="",$C236=""),"",'OddsRatio_working_3-way'!I235)</f>
        <v>4.4469858658016497</v>
      </c>
      <c r="M236" s="48">
        <f>IF(OR($A236="",$B236="",$C236=""),"",'OddsRatio_working_3-way'!J235)</f>
        <v>1.790593088486617</v>
      </c>
      <c r="N236" s="49">
        <f t="shared" si="42"/>
        <v>21.887109671334549</v>
      </c>
      <c r="O236" s="50">
        <f t="shared" si="43"/>
        <v>22.707235560658564</v>
      </c>
      <c r="P236" s="50">
        <f t="shared" si="44"/>
        <v>55.405654768006897</v>
      </c>
      <c r="Q236" t="s">
        <v>310</v>
      </c>
      <c r="R236" t="s">
        <v>242</v>
      </c>
      <c r="S236" s="40">
        <v>44188</v>
      </c>
      <c r="T236" s="52">
        <v>100</v>
      </c>
      <c r="U236" s="52">
        <f t="shared" si="45"/>
        <v>77.426636568848764</v>
      </c>
      <c r="V236" s="52">
        <f t="shared" si="46"/>
        <v>76.580796252927385</v>
      </c>
      <c r="W236" s="52">
        <f t="shared" si="47"/>
        <v>42.857142857142854</v>
      </c>
      <c r="X236" s="52">
        <f t="shared" si="48"/>
        <v>80.562060889929739</v>
      </c>
      <c r="Y236" s="52">
        <f t="shared" si="49"/>
        <v>79.716220574008375</v>
      </c>
      <c r="Z236" s="52">
        <f t="shared" si="50"/>
        <v>45.992567178223844</v>
      </c>
      <c r="AA236" s="52">
        <f t="shared" si="51"/>
        <v>-3.1354243210809756</v>
      </c>
      <c r="AB236" s="52">
        <f t="shared" si="52"/>
        <v>-3.1354243210809898</v>
      </c>
      <c r="AC236" s="52">
        <f t="shared" si="53"/>
        <v>-3.1354243210809898</v>
      </c>
      <c r="AF236">
        <v>1.69</v>
      </c>
      <c r="AG236">
        <v>2.2599999999999998</v>
      </c>
      <c r="AJ236" t="s">
        <v>333</v>
      </c>
    </row>
    <row r="237" spans="1:36" ht="15" x14ac:dyDescent="0.25">
      <c r="A237">
        <v>1.99</v>
      </c>
      <c r="B237">
        <v>3.52</v>
      </c>
      <c r="C237">
        <v>4.13</v>
      </c>
      <c r="D237" s="45">
        <f t="shared" si="54"/>
        <v>2.873422251030644E-2</v>
      </c>
      <c r="E237" s="46">
        <f>IF(OR($A237="",$B237="",$C237=""),"",A237*'MPTO_working_3-way'!$I236)</f>
        <v>2.04718110279551</v>
      </c>
      <c r="F237" s="47">
        <f>IF(OR($A237="",$B237="",$C237=""),"",B237*'MPTO_working_3-way'!$I236)</f>
        <v>3.6211444632362788</v>
      </c>
      <c r="G237" s="48">
        <f>IF(OR($A237="",$B237="",$C237=""),"",C237*'MPTO_working_3-way'!$I236)</f>
        <v>4.2486723389675651</v>
      </c>
      <c r="H237" s="46">
        <f>IF(OR($A237="",$B237="",$C237=""),"",'MPTO_working_3-way'!E236)</f>
        <v>2.028667141451062</v>
      </c>
      <c r="I237" s="47">
        <f>IF(OR($A237="",$B237="",$C237=""),"",'MPTO_working_3-way'!F236)</f>
        <v>3.6428169207042211</v>
      </c>
      <c r="J237" s="48">
        <f>IF(OR($A237="",$B237="",$C237=""),"",'MPTO_working_3-way'!G236)</f>
        <v>4.3001010150856738</v>
      </c>
      <c r="K237" s="46">
        <f>IF(OR($A237="",$B237="",$C237=""),"",'OddsRatio_working_3-way'!H236)</f>
        <v>2.0359975460145123</v>
      </c>
      <c r="L237" s="47">
        <f>IF(OR($A237="",$B237="",$C237=""),"",'OddsRatio_working_3-way'!I236)</f>
        <v>3.6370846625823945</v>
      </c>
      <c r="M237" s="48">
        <f>IF(OR($A237="",$B237="",$C237=""),"",'OddsRatio_working_3-way'!J236)</f>
        <v>4.2754265848741655</v>
      </c>
      <c r="N237" s="49">
        <f t="shared" si="42"/>
        <v>48.847656840640965</v>
      </c>
      <c r="O237" s="50">
        <f t="shared" si="43"/>
        <v>27.615578725248724</v>
      </c>
      <c r="P237" s="50">
        <f t="shared" si="44"/>
        <v>23.5367644341103</v>
      </c>
      <c r="Q237" t="s">
        <v>272</v>
      </c>
      <c r="R237" t="s">
        <v>313</v>
      </c>
      <c r="S237" s="40">
        <v>44188</v>
      </c>
      <c r="T237" s="52">
        <v>100</v>
      </c>
      <c r="U237" s="52">
        <f t="shared" si="45"/>
        <v>49.748743718592962</v>
      </c>
      <c r="V237" s="52">
        <f t="shared" si="46"/>
        <v>71.590909090909093</v>
      </c>
      <c r="W237" s="52">
        <f t="shared" si="47"/>
        <v>75.786924939467312</v>
      </c>
      <c r="X237" s="52">
        <f t="shared" si="48"/>
        <v>52.622165969623602</v>
      </c>
      <c r="Y237" s="52">
        <f t="shared" si="49"/>
        <v>74.464331341939712</v>
      </c>
      <c r="Z237" s="52">
        <f t="shared" si="50"/>
        <v>78.660347190497944</v>
      </c>
      <c r="AA237" s="52">
        <f t="shared" si="51"/>
        <v>-2.8734222510306395</v>
      </c>
      <c r="AB237" s="52">
        <f t="shared" si="52"/>
        <v>-2.8734222510306182</v>
      </c>
      <c r="AC237" s="52">
        <f t="shared" si="53"/>
        <v>-2.8734222510306324</v>
      </c>
      <c r="AF237">
        <v>2.08</v>
      </c>
      <c r="AG237">
        <v>1.82</v>
      </c>
      <c r="AJ237" t="s">
        <v>333</v>
      </c>
    </row>
    <row r="238" spans="1:36" ht="15" x14ac:dyDescent="0.25">
      <c r="A238">
        <v>1.62</v>
      </c>
      <c r="B238">
        <v>4.32</v>
      </c>
      <c r="C238">
        <v>5.46</v>
      </c>
      <c r="D238" s="45">
        <f t="shared" si="54"/>
        <v>3.1915615248948592E-2</v>
      </c>
      <c r="E238" s="46">
        <f>IF(OR($A238="",$B238="",$C238=""),"",A238*'MPTO_working_3-way'!$I237)</f>
        <v>1.6717032967032968</v>
      </c>
      <c r="F238" s="47">
        <f>IF(OR($A238="",$B238="",$C238=""),"",B238*'MPTO_working_3-way'!$I237)</f>
        <v>4.457875457875458</v>
      </c>
      <c r="G238" s="48">
        <f>IF(OR($A238="",$B238="",$C238=""),"",C238*'MPTO_working_3-way'!$I237)</f>
        <v>5.6342592592592595</v>
      </c>
      <c r="H238" s="46">
        <f>IF(OR($A238="",$B238="",$C238=""),"",'MPTO_working_3-way'!E237)</f>
        <v>1.6484094001006357</v>
      </c>
      <c r="I238" s="47">
        <f>IF(OR($A238="",$B238="",$C238=""),"",'MPTO_working_3-way'!F237)</f>
        <v>4.5281048428381281</v>
      </c>
      <c r="J238" s="48">
        <f>IF(OR($A238="",$B238="",$C238=""),"",'MPTO_working_3-way'!G237)</f>
        <v>5.7967101382790478</v>
      </c>
      <c r="K238" s="46">
        <f>IF(OR($A238="",$B238="",$C238=""),"",'OddsRatio_working_3-way'!H237)</f>
        <v>1.6563713820029171</v>
      </c>
      <c r="L238" s="47">
        <f>IF(OR($A238="",$B238="",$C238=""),"",'OddsRatio_working_3-way'!I237)</f>
        <v>4.5147628842736856</v>
      </c>
      <c r="M238" s="48">
        <f>IF(OR($A238="",$B238="",$C238=""),"",'OddsRatio_working_3-way'!J237)</f>
        <v>5.7216392963435663</v>
      </c>
      <c r="N238" s="49">
        <f t="shared" si="42"/>
        <v>59.819227608874279</v>
      </c>
      <c r="O238" s="50">
        <f t="shared" si="43"/>
        <v>22.432210353327857</v>
      </c>
      <c r="P238" s="50">
        <f t="shared" si="44"/>
        <v>17.748562037797864</v>
      </c>
      <c r="Q238" t="s">
        <v>309</v>
      </c>
      <c r="R238" t="s">
        <v>312</v>
      </c>
      <c r="S238" s="40">
        <v>44188</v>
      </c>
      <c r="T238" s="52">
        <v>100</v>
      </c>
      <c r="U238" s="52">
        <f t="shared" si="45"/>
        <v>38.271604938271601</v>
      </c>
      <c r="V238" s="52">
        <f t="shared" si="46"/>
        <v>76.851851851851848</v>
      </c>
      <c r="W238" s="52">
        <f t="shared" si="47"/>
        <v>81.684981684981679</v>
      </c>
      <c r="X238" s="52">
        <f t="shared" si="48"/>
        <v>41.463166463166459</v>
      </c>
      <c r="Y238" s="52">
        <f t="shared" si="49"/>
        <v>80.043413376746713</v>
      </c>
      <c r="Z238" s="52">
        <f t="shared" si="50"/>
        <v>84.876543209876544</v>
      </c>
      <c r="AA238" s="52">
        <f t="shared" si="51"/>
        <v>-3.1915615248948583</v>
      </c>
      <c r="AB238" s="52">
        <f t="shared" si="52"/>
        <v>-3.1915615248948654</v>
      </c>
      <c r="AC238" s="52">
        <f t="shared" si="53"/>
        <v>-3.1915615248948654</v>
      </c>
      <c r="AF238">
        <v>1.48</v>
      </c>
      <c r="AG238">
        <v>2.75</v>
      </c>
      <c r="AJ238" t="s">
        <v>333</v>
      </c>
    </row>
    <row r="239" spans="1:36" ht="15" x14ac:dyDescent="0.25">
      <c r="A239">
        <v>1.58</v>
      </c>
      <c r="B239">
        <v>4.1500000000000004</v>
      </c>
      <c r="C239">
        <v>6.32</v>
      </c>
      <c r="D239" s="45">
        <f t="shared" si="54"/>
        <v>3.2103095928015746E-2</v>
      </c>
      <c r="E239" s="46">
        <f>IF(OR($A239="",$B239="",$C239=""),"",A239*'MPTO_working_3-way'!$I238)</f>
        <v>1.630722891566265</v>
      </c>
      <c r="F239" s="47">
        <f>IF(OR($A239="",$B239="",$C239=""),"",B239*'MPTO_working_3-way'!$I238)</f>
        <v>4.2832278481012658</v>
      </c>
      <c r="G239" s="48">
        <f>IF(OR($A239="",$B239="",$C239=""),"",C239*'MPTO_working_3-way'!$I238)</f>
        <v>6.5228915662650602</v>
      </c>
      <c r="H239" s="46">
        <f>IF(OR($A239="",$B239="",$C239=""),"",'MPTO_working_3-way'!E238)</f>
        <v>1.607173495649332</v>
      </c>
      <c r="I239" s="47">
        <f>IF(OR($A239="",$B239="",$C239=""),"",'MPTO_working_3-way'!F238)</f>
        <v>4.3428634507119988</v>
      </c>
      <c r="J239" s="48">
        <f>IF(OR($A239="",$B239="",$C239=""),"",'MPTO_working_3-way'!G238)</f>
        <v>6.778428669882838</v>
      </c>
      <c r="K239" s="46">
        <f>IF(OR($A239="",$B239="",$C239=""),"",'OddsRatio_working_3-way'!H238)</f>
        <v>1.6152093941819365</v>
      </c>
      <c r="L239" s="47">
        <f>IF(OR($A239="",$B239="",$C239=""),"",'OddsRatio_working_3-way'!I238)</f>
        <v>4.3412234339191365</v>
      </c>
      <c r="M239" s="48">
        <f>IF(OR($A239="",$B239="",$C239=""),"",'OddsRatio_working_3-way'!J238)</f>
        <v>6.642955132841208</v>
      </c>
      <c r="N239" s="49">
        <f t="shared" si="42"/>
        <v>61.322497229405251</v>
      </c>
      <c r="O239" s="50">
        <f t="shared" si="43"/>
        <v>23.346878463243442</v>
      </c>
      <c r="P239" s="50">
        <f t="shared" si="44"/>
        <v>15.330624307351313</v>
      </c>
      <c r="Q239" t="s">
        <v>175</v>
      </c>
      <c r="R239" t="s">
        <v>144</v>
      </c>
      <c r="S239" s="40">
        <v>44187</v>
      </c>
      <c r="T239" s="52">
        <v>100</v>
      </c>
      <c r="U239" s="52">
        <f t="shared" si="45"/>
        <v>36.708860759493668</v>
      </c>
      <c r="V239" s="52">
        <f t="shared" si="46"/>
        <v>75.903614457831324</v>
      </c>
      <c r="W239" s="52">
        <f t="shared" si="47"/>
        <v>84.177215189873408</v>
      </c>
      <c r="X239" s="52">
        <f t="shared" si="48"/>
        <v>39.919170352295254</v>
      </c>
      <c r="Y239" s="52">
        <f t="shared" si="49"/>
        <v>79.113924050632903</v>
      </c>
      <c r="Z239" s="52">
        <f t="shared" si="50"/>
        <v>87.387524782675001</v>
      </c>
      <c r="AA239" s="52">
        <f t="shared" si="51"/>
        <v>-3.2103095928015861</v>
      </c>
      <c r="AB239" s="52">
        <f t="shared" si="52"/>
        <v>-3.210309592801579</v>
      </c>
      <c r="AC239" s="52">
        <f t="shared" si="53"/>
        <v>-3.2103095928015932</v>
      </c>
      <c r="AF239">
        <v>1.97</v>
      </c>
      <c r="AG239">
        <v>1.92</v>
      </c>
      <c r="AJ239" t="s">
        <v>334</v>
      </c>
    </row>
    <row r="240" spans="1:36" ht="15" x14ac:dyDescent="0.25">
      <c r="A240">
        <v>1.18</v>
      </c>
      <c r="B240">
        <v>7.99</v>
      </c>
      <c r="C240">
        <v>16.18</v>
      </c>
      <c r="D240" s="45">
        <f t="shared" si="54"/>
        <v>3.4418769832574192E-2</v>
      </c>
      <c r="E240" s="46">
        <f>IF(OR($A240="",$B240="",$C240=""),"",A240*'MPTO_working_3-way'!$I239)</f>
        <v>1.2206141484024375</v>
      </c>
      <c r="F240" s="47">
        <f>IF(OR($A240="",$B240="",$C240=""),"",B240*'MPTO_working_3-way'!$I239)</f>
        <v>8.2650059709622674</v>
      </c>
      <c r="G240" s="48">
        <f>IF(OR($A240="",$B240="",$C240=""),"",C240*'MPTO_working_3-way'!$I239)</f>
        <v>16.73689569589105</v>
      </c>
      <c r="H240" s="46">
        <f>IF(OR($A240="",$B240="",$C240=""),"",'MPTO_working_3-way'!E239)</f>
        <v>1.1961941353774483</v>
      </c>
      <c r="I240" s="47">
        <f>IF(OR($A240="",$B240="",$C240=""),"",'MPTO_working_3-way'!F239)</f>
        <v>8.7963495496041286</v>
      </c>
      <c r="J240" s="48">
        <f>IF(OR($A240="",$B240="",$C240=""),"",'MPTO_working_3-way'!G239)</f>
        <v>19.868165234845975</v>
      </c>
      <c r="K240" s="46">
        <f>IF(OR($A240="",$B240="",$C240=""),"",'OddsRatio_working_3-way'!H239)</f>
        <v>1.2023181394506037</v>
      </c>
      <c r="L240" s="47">
        <f>IF(OR($A240="",$B240="",$C240=""),"",'OddsRatio_working_3-way'!I239)</f>
        <v>8.8566877486650988</v>
      </c>
      <c r="M240" s="48">
        <f>IF(OR($A240="",$B240="",$C240=""),"",'OddsRatio_working_3-way'!J239)</f>
        <v>18.062163093667554</v>
      </c>
      <c r="N240" s="49">
        <f t="shared" si="42"/>
        <v>81.925971553649333</v>
      </c>
      <c r="O240" s="50">
        <f t="shared" si="43"/>
        <v>12.099204810175996</v>
      </c>
      <c r="P240" s="50">
        <f t="shared" si="44"/>
        <v>5.9748236361746736</v>
      </c>
      <c r="Q240" t="s">
        <v>324</v>
      </c>
      <c r="R240" t="s">
        <v>281</v>
      </c>
      <c r="S240" s="40">
        <v>44188</v>
      </c>
      <c r="T240" s="52">
        <v>100</v>
      </c>
      <c r="U240" s="52">
        <f t="shared" si="45"/>
        <v>15.254237288135595</v>
      </c>
      <c r="V240" s="52">
        <f t="shared" si="46"/>
        <v>87.484355444305379</v>
      </c>
      <c r="W240" s="52">
        <f t="shared" si="47"/>
        <v>93.819530284301607</v>
      </c>
      <c r="X240" s="52">
        <f t="shared" si="48"/>
        <v>18.696114271393011</v>
      </c>
      <c r="Y240" s="52">
        <f t="shared" si="49"/>
        <v>90.926232427562809</v>
      </c>
      <c r="Z240" s="52">
        <f t="shared" si="50"/>
        <v>97.261407267559036</v>
      </c>
      <c r="AA240" s="52">
        <f t="shared" si="51"/>
        <v>-3.4418769832574156</v>
      </c>
      <c r="AB240" s="52">
        <f t="shared" si="52"/>
        <v>-3.4418769832574299</v>
      </c>
      <c r="AC240" s="52">
        <f t="shared" si="53"/>
        <v>-3.4418769832574299</v>
      </c>
      <c r="AF240">
        <v>1.45</v>
      </c>
      <c r="AG240">
        <v>2.84</v>
      </c>
      <c r="AJ240" t="s">
        <v>335</v>
      </c>
    </row>
    <row r="241" spans="1:36" ht="15" x14ac:dyDescent="0.25">
      <c r="A241">
        <v>5.39</v>
      </c>
      <c r="B241">
        <v>4.04</v>
      </c>
      <c r="C241">
        <v>1.67</v>
      </c>
      <c r="D241" s="45">
        <f t="shared" si="54"/>
        <v>3.1855904642156929E-2</v>
      </c>
      <c r="E241" s="46">
        <f>IF(OR($A241="",$B241="",$C241=""),"",A241*'MPTO_working_3-way'!$I240)</f>
        <v>5.5617033260212256</v>
      </c>
      <c r="F241" s="47">
        <f>IF(OR($A241="",$B241="",$C241=""),"",B241*'MPTO_working_3-way'!$I240)</f>
        <v>4.1686978547543143</v>
      </c>
      <c r="G241" s="48">
        <f>IF(OR($A241="",$B241="",$C241=""),"",C241*'MPTO_working_3-way'!$I240)</f>
        <v>1.7231993607524021</v>
      </c>
      <c r="H241" s="46">
        <f>IF(OR($A241="",$B241="",$C241=""),"",'MPTO_working_3-way'!E240)</f>
        <v>5.7172220116684098</v>
      </c>
      <c r="I241" s="47">
        <f>IF(OR($A241="",$B241="",$C241=""),"",'MPTO_working_3-way'!F240)</f>
        <v>4.2210813724596505</v>
      </c>
      <c r="J241" s="48">
        <f>IF(OR($A241="",$B241="",$C241=""),"",'MPTO_working_3-way'!G240)</f>
        <v>1.7001489456983405</v>
      </c>
      <c r="K241" s="46">
        <f>IF(OR($A241="",$B241="",$C241=""),"",'OddsRatio_working_3-way'!H240)</f>
        <v>5.6406983237382544</v>
      </c>
      <c r="L241" s="47">
        <f>IF(OR($A241="",$B241="",$C241=""),"",'OddsRatio_working_3-way'!I240)</f>
        <v>4.2136043061877659</v>
      </c>
      <c r="M241" s="48">
        <f>IF(OR($A241="",$B241="",$C241=""),"",'OddsRatio_working_3-way'!J240)</f>
        <v>1.708261475376909</v>
      </c>
      <c r="N241" s="49">
        <f t="shared" si="42"/>
        <v>17.980103241418089</v>
      </c>
      <c r="O241" s="50">
        <f t="shared" si="43"/>
        <v>23.988306057238486</v>
      </c>
      <c r="P241" s="50">
        <f t="shared" si="44"/>
        <v>58.031590701343404</v>
      </c>
      <c r="Q241" t="s">
        <v>282</v>
      </c>
      <c r="R241" t="s">
        <v>325</v>
      </c>
      <c r="S241" s="40">
        <v>44188</v>
      </c>
      <c r="T241" s="52">
        <v>100</v>
      </c>
      <c r="U241" s="52">
        <f t="shared" si="45"/>
        <v>81.447124304267163</v>
      </c>
      <c r="V241" s="52">
        <f t="shared" si="46"/>
        <v>75.247524752475243</v>
      </c>
      <c r="W241" s="52">
        <f t="shared" si="47"/>
        <v>40.119760479041922</v>
      </c>
      <c r="X241" s="52">
        <f t="shared" si="48"/>
        <v>84.632714768482842</v>
      </c>
      <c r="Y241" s="52">
        <f t="shared" si="49"/>
        <v>78.433115216690936</v>
      </c>
      <c r="Z241" s="52">
        <f t="shared" si="50"/>
        <v>43.305350943257594</v>
      </c>
      <c r="AA241" s="52">
        <f t="shared" si="51"/>
        <v>-3.1855904642156787</v>
      </c>
      <c r="AB241" s="52">
        <f t="shared" si="52"/>
        <v>-3.1855904642156929</v>
      </c>
      <c r="AC241" s="52">
        <f t="shared" si="53"/>
        <v>-3.1855904642156716</v>
      </c>
      <c r="AF241">
        <v>2.04</v>
      </c>
      <c r="AG241">
        <v>1.85</v>
      </c>
      <c r="AJ241" t="s">
        <v>335</v>
      </c>
    </row>
    <row r="242" spans="1:36" ht="15" x14ac:dyDescent="0.25">
      <c r="A242">
        <v>1.79</v>
      </c>
      <c r="B242">
        <v>3.78</v>
      </c>
      <c r="C242">
        <v>4.84</v>
      </c>
      <c r="D242" s="45">
        <f t="shared" si="54"/>
        <v>2.9821052675293336E-2</v>
      </c>
      <c r="E242" s="46">
        <f>IF(OR($A242="",$B242="",$C242=""),"",A242*'MPTO_working_3-way'!$I241)</f>
        <v>1.8433796842887751</v>
      </c>
      <c r="F242" s="47">
        <f>IF(OR($A242="",$B242="",$C242=""),"",B242*'MPTO_working_3-way'!$I241)</f>
        <v>3.8927235791126087</v>
      </c>
      <c r="G242" s="48">
        <f>IF(OR($A242="",$B242="",$C242=""),"",C242*'MPTO_working_3-way'!$I241)</f>
        <v>4.9843338949484197</v>
      </c>
      <c r="H242" s="46">
        <f>IF(OR($A242="",$B242="",$C242=""),"",'MPTO_working_3-way'!E241)</f>
        <v>1.8224268567509163</v>
      </c>
      <c r="I242" s="47">
        <f>IF(OR($A242="",$B242="",$C242=""),"",'MPTO_working_3-way'!F241)</f>
        <v>3.9275768395305577</v>
      </c>
      <c r="J242" s="48">
        <f>IF(OR($A242="",$B242="",$C242=""),"",'MPTO_working_3-way'!G241)</f>
        <v>5.0846280572909395</v>
      </c>
      <c r="K242" s="46">
        <f>IF(OR($A242="",$B242="",$C242=""),"",'OddsRatio_working_3-way'!H241)</f>
        <v>1.8301848106257426</v>
      </c>
      <c r="L242" s="47">
        <f>IF(OR($A242="",$B242="",$C242=""),"",'OddsRatio_working_3-way'!I241)</f>
        <v>3.9214098399234976</v>
      </c>
      <c r="M242" s="48">
        <f>IF(OR($A242="",$B242="",$C242=""),"",'OddsRatio_working_3-way'!J241)</f>
        <v>5.0353286997504432</v>
      </c>
      <c r="N242" s="49">
        <f t="shared" si="42"/>
        <v>54.248183839881392</v>
      </c>
      <c r="O242" s="50">
        <f t="shared" si="43"/>
        <v>25.688954781319502</v>
      </c>
      <c r="P242" s="50">
        <f t="shared" si="44"/>
        <v>20.062861378799113</v>
      </c>
      <c r="Q242" t="s">
        <v>285</v>
      </c>
      <c r="R242" t="s">
        <v>283</v>
      </c>
      <c r="S242" s="40">
        <v>44188</v>
      </c>
      <c r="T242" s="52">
        <v>100</v>
      </c>
      <c r="U242" s="52">
        <f t="shared" si="45"/>
        <v>44.134078212290497</v>
      </c>
      <c r="V242" s="52">
        <f t="shared" si="46"/>
        <v>73.544973544973558</v>
      </c>
      <c r="W242" s="52">
        <f t="shared" si="47"/>
        <v>79.338842975206617</v>
      </c>
      <c r="X242" s="52">
        <f t="shared" si="48"/>
        <v>47.116183479819853</v>
      </c>
      <c r="Y242" s="52">
        <f t="shared" si="49"/>
        <v>76.527078812502879</v>
      </c>
      <c r="Z242" s="52">
        <f t="shared" si="50"/>
        <v>82.320948242735952</v>
      </c>
      <c r="AA242" s="52">
        <f t="shared" si="51"/>
        <v>-2.9821052675293558</v>
      </c>
      <c r="AB242" s="52">
        <f t="shared" si="52"/>
        <v>-2.9821052675293203</v>
      </c>
      <c r="AC242" s="52">
        <f t="shared" si="53"/>
        <v>-2.9821052675293345</v>
      </c>
      <c r="AF242">
        <v>2.0699999999999998</v>
      </c>
      <c r="AG242">
        <v>1.83</v>
      </c>
      <c r="AJ242" t="s">
        <v>335</v>
      </c>
    </row>
    <row r="243" spans="1:36" ht="15" x14ac:dyDescent="0.25">
      <c r="A243">
        <v>10.23</v>
      </c>
      <c r="B243">
        <v>5.74</v>
      </c>
      <c r="C243">
        <v>1.32</v>
      </c>
      <c r="D243" s="45">
        <f t="shared" si="54"/>
        <v>2.9543496105258527E-2</v>
      </c>
      <c r="E243" s="46">
        <f>IF(OR($A243="",$B243="",$C243=""),"",A243*'MPTO_working_3-way'!$I242)</f>
        <v>10.532229965156795</v>
      </c>
      <c r="F243" s="47">
        <f>IF(OR($A243="",$B243="",$C243=""),"",B243*'MPTO_working_3-way'!$I242)</f>
        <v>5.9095796676441843</v>
      </c>
      <c r="G243" s="48">
        <f>IF(OR($A243="",$B243="",$C243=""),"",C243*'MPTO_working_3-way'!$I242)</f>
        <v>1.3589974148589412</v>
      </c>
      <c r="H243" s="46">
        <f>IF(OR($A243="",$B243="",$C243=""),"",'MPTO_working_3-way'!E242)</f>
        <v>11.376062304652185</v>
      </c>
      <c r="I243" s="47">
        <f>IF(OR($A243="",$B243="",$C243=""),"",'MPTO_working_3-way'!F242)</f>
        <v>6.0839020279604359</v>
      </c>
      <c r="J243" s="48">
        <f>IF(OR($A243="",$B243="",$C243=""),"",'MPTO_working_3-way'!G242)</f>
        <v>1.3373848506151675</v>
      </c>
      <c r="K243" s="46">
        <f>IF(OR($A243="",$B243="",$C243=""),"",'OddsRatio_working_3-way'!H242)</f>
        <v>10.914023912965167</v>
      </c>
      <c r="L243" s="47">
        <f>IF(OR($A243="",$B243="",$C243=""),"",'OddsRatio_working_3-way'!I242)</f>
        <v>6.0912755522703037</v>
      </c>
      <c r="M243" s="48">
        <f>IF(OR($A243="",$B243="",$C243=""),"",'OddsRatio_working_3-way'!J242)</f>
        <v>1.3437148052165604</v>
      </c>
      <c r="N243" s="49">
        <f t="shared" si="42"/>
        <v>9.494665453643206</v>
      </c>
      <c r="O243" s="50">
        <f t="shared" si="43"/>
        <v>16.92167728062195</v>
      </c>
      <c r="P243" s="50">
        <f t="shared" si="44"/>
        <v>73.583657265734843</v>
      </c>
      <c r="Q243" t="s">
        <v>284</v>
      </c>
      <c r="R243" t="s">
        <v>279</v>
      </c>
      <c r="S243" s="40">
        <v>44188</v>
      </c>
      <c r="T243" s="52">
        <v>100</v>
      </c>
      <c r="U243" s="52">
        <f t="shared" si="45"/>
        <v>90.224828934506348</v>
      </c>
      <c r="V243" s="52">
        <f t="shared" si="46"/>
        <v>82.57839721254355</v>
      </c>
      <c r="W243" s="52">
        <f t="shared" si="47"/>
        <v>24.242424242424242</v>
      </c>
      <c r="X243" s="52">
        <f t="shared" si="48"/>
        <v>93.179178545032201</v>
      </c>
      <c r="Y243" s="52">
        <f t="shared" si="49"/>
        <v>85.532746823069402</v>
      </c>
      <c r="Z243" s="52">
        <f t="shared" si="50"/>
        <v>27.196773852950091</v>
      </c>
      <c r="AA243" s="52">
        <f t="shared" si="51"/>
        <v>-2.9543496105258527</v>
      </c>
      <c r="AB243" s="52">
        <f t="shared" si="52"/>
        <v>-2.9543496105258527</v>
      </c>
      <c r="AC243" s="52">
        <f t="shared" si="53"/>
        <v>-2.9543496105258491</v>
      </c>
      <c r="AF243">
        <v>1.63</v>
      </c>
      <c r="AG243">
        <v>2.38</v>
      </c>
      <c r="AJ243" t="s">
        <v>335</v>
      </c>
    </row>
    <row r="244" spans="1:36" ht="15" x14ac:dyDescent="0.25">
      <c r="A244">
        <v>3.07</v>
      </c>
      <c r="B244">
        <v>3.35</v>
      </c>
      <c r="C244">
        <v>2.48</v>
      </c>
      <c r="D244" s="45">
        <f t="shared" si="54"/>
        <v>2.7466168160981352E-2</v>
      </c>
      <c r="E244" s="46">
        <f>IF(OR($A244="",$B244="",$C244=""),"",A244*'MPTO_working_3-way'!$I243)</f>
        <v>3.1543211362542127</v>
      </c>
      <c r="F244" s="47">
        <f>IF(OR($A244="",$B244="",$C244=""),"",B244*'MPTO_working_3-way'!$I243)</f>
        <v>3.4420116633392874</v>
      </c>
      <c r="G244" s="48">
        <f>IF(OR($A244="",$B244="",$C244=""),"",C244*'MPTO_working_3-way'!$I243)</f>
        <v>2.5481160970392338</v>
      </c>
      <c r="H244" s="46">
        <f>IF(OR($A244="",$B244="",$C244=""),"",'MPTO_working_3-way'!E243)</f>
        <v>3.1587840878223008</v>
      </c>
      <c r="I244" s="47">
        <f>IF(OR($A244="",$B244="",$C244=""),"",'MPTO_working_3-way'!F243)</f>
        <v>3.455997355044611</v>
      </c>
      <c r="J244" s="48">
        <f>IF(OR($A244="",$B244="",$C244=""),"",'MPTO_working_3-way'!G243)</f>
        <v>2.5376175340663072</v>
      </c>
      <c r="K244" s="46">
        <f>IF(OR($A244="",$B244="",$C244=""),"",'OddsRatio_working_3-way'!H243)</f>
        <v>3.1572436602353879</v>
      </c>
      <c r="L244" s="47">
        <f>IF(OR($A244="",$B244="",$C244=""),"",'OddsRatio_working_3-way'!I243)</f>
        <v>3.4490447350498363</v>
      </c>
      <c r="M244" s="48">
        <f>IF(OR($A244="",$B244="",$C244=""),"",'OddsRatio_working_3-way'!J243)</f>
        <v>2.5423771097335144</v>
      </c>
      <c r="N244" s="49">
        <f t="shared" si="42"/>
        <v>31.702542537806082</v>
      </c>
      <c r="O244" s="50">
        <f t="shared" si="43"/>
        <v>29.052777788377515</v>
      </c>
      <c r="P244" s="50">
        <f t="shared" si="44"/>
        <v>39.2446796738164</v>
      </c>
      <c r="Q244" t="s">
        <v>280</v>
      </c>
      <c r="R244" t="s">
        <v>317</v>
      </c>
      <c r="S244" s="40">
        <v>44188</v>
      </c>
      <c r="T244" s="52">
        <v>100</v>
      </c>
      <c r="U244" s="52">
        <f t="shared" si="45"/>
        <v>67.426710097719877</v>
      </c>
      <c r="V244" s="52">
        <f t="shared" si="46"/>
        <v>70.149253731343279</v>
      </c>
      <c r="W244" s="52">
        <f t="shared" si="47"/>
        <v>59.677419354838712</v>
      </c>
      <c r="X244" s="52">
        <f t="shared" si="48"/>
        <v>70.173326913818016</v>
      </c>
      <c r="Y244" s="52">
        <f t="shared" si="49"/>
        <v>72.895870547441419</v>
      </c>
      <c r="Z244" s="52">
        <f t="shared" si="50"/>
        <v>62.424036170936844</v>
      </c>
      <c r="AA244" s="52">
        <f t="shared" si="51"/>
        <v>-2.7466168160981397</v>
      </c>
      <c r="AB244" s="52">
        <f t="shared" si="52"/>
        <v>-2.7466168160981397</v>
      </c>
      <c r="AC244" s="52">
        <f t="shared" si="53"/>
        <v>-2.7466168160981326</v>
      </c>
      <c r="AF244">
        <v>2.21</v>
      </c>
      <c r="AG244">
        <v>1.72</v>
      </c>
      <c r="AJ244" t="s">
        <v>335</v>
      </c>
    </row>
    <row r="245" spans="1:36" ht="15" x14ac:dyDescent="0.25">
      <c r="A245">
        <v>2.74</v>
      </c>
      <c r="B245">
        <v>3.36</v>
      </c>
      <c r="C245">
        <v>2.74</v>
      </c>
      <c r="D245" s="45">
        <f t="shared" si="54"/>
        <v>2.7546054918317742E-2</v>
      </c>
      <c r="E245" s="46">
        <f>IF(OR($A245="",$B245="",$C245=""),"",A245*'MPTO_working_3-way'!$I244)</f>
        <v>2.8154761904761907</v>
      </c>
      <c r="F245" s="47">
        <f>IF(OR($A245="",$B245="",$C245=""),"",B245*'MPTO_working_3-way'!$I244)</f>
        <v>3.4525547445255476</v>
      </c>
      <c r="G245" s="48">
        <f>IF(OR($A245="",$B245="",$C245=""),"",C245*'MPTO_working_3-way'!$I244)</f>
        <v>2.8154761904761907</v>
      </c>
      <c r="H245" s="46">
        <f>IF(OR($A245="",$B245="",$C245=""),"",'MPTO_working_3-way'!E244)</f>
        <v>2.8107139949523736</v>
      </c>
      <c r="I245" s="47">
        <f>IF(OR($A245="",$B245="",$C245=""),"",'MPTO_working_3-way'!F244)</f>
        <v>3.4669612371962244</v>
      </c>
      <c r="J245" s="48">
        <f>IF(OR($A245="",$B245="",$C245=""),"",'MPTO_working_3-way'!G244)</f>
        <v>2.8107139949523736</v>
      </c>
      <c r="K245" s="46">
        <f>IF(OR($A245="",$B245="",$C245=""),"",'OddsRatio_working_3-way'!H244)</f>
        <v>2.8132312329465972</v>
      </c>
      <c r="L245" s="47">
        <f>IF(OR($A245="",$B245="",$C245=""),"",'OddsRatio_working_3-way'!I244)</f>
        <v>3.4593251205482591</v>
      </c>
      <c r="M245" s="48">
        <f>IF(OR($A245="",$B245="",$C245=""),"",'OddsRatio_working_3-way'!J244)</f>
        <v>2.8132312329465972</v>
      </c>
      <c r="N245" s="49">
        <f t="shared" si="42"/>
        <v>35.517970401691329</v>
      </c>
      <c r="O245" s="50">
        <f t="shared" si="43"/>
        <v>28.964059196617338</v>
      </c>
      <c r="P245" s="50">
        <f t="shared" si="44"/>
        <v>35.517970401691329</v>
      </c>
      <c r="Q245" t="s">
        <v>286</v>
      </c>
      <c r="R245" t="s">
        <v>316</v>
      </c>
      <c r="S245" s="40">
        <v>44188</v>
      </c>
      <c r="T245" s="52">
        <v>100</v>
      </c>
      <c r="U245" s="52">
        <f t="shared" si="45"/>
        <v>63.503649635036496</v>
      </c>
      <c r="V245" s="52">
        <f t="shared" si="46"/>
        <v>70.238095238095241</v>
      </c>
      <c r="W245" s="52">
        <f t="shared" si="47"/>
        <v>63.503649635036496</v>
      </c>
      <c r="X245" s="52">
        <f t="shared" si="48"/>
        <v>66.258255126868278</v>
      </c>
      <c r="Y245" s="52">
        <f t="shared" si="49"/>
        <v>72.992700729927009</v>
      </c>
      <c r="Z245" s="52">
        <f t="shared" si="50"/>
        <v>66.258255126868278</v>
      </c>
      <c r="AA245" s="52">
        <f t="shared" si="51"/>
        <v>-2.7546054918317822</v>
      </c>
      <c r="AB245" s="52">
        <f t="shared" si="52"/>
        <v>-2.7546054918317679</v>
      </c>
      <c r="AC245" s="52">
        <f t="shared" si="53"/>
        <v>-2.7546054918317822</v>
      </c>
      <c r="AF245">
        <v>2.19</v>
      </c>
      <c r="AG245">
        <v>1.73</v>
      </c>
      <c r="AJ245" t="s">
        <v>335</v>
      </c>
    </row>
    <row r="246" spans="1:36" ht="15" x14ac:dyDescent="0.25">
      <c r="A246">
        <v>3.07</v>
      </c>
      <c r="B246">
        <v>3.62</v>
      </c>
      <c r="C246">
        <v>2.2400000000000002</v>
      </c>
      <c r="D246" s="45">
        <f t="shared" si="54"/>
        <v>4.8404564374024739E-2</v>
      </c>
      <c r="E246" s="46">
        <f>IF(OR($A246="",$B246="",$C246=""),"",A246*'MPTO_working_3-way'!$I245)</f>
        <v>3.218602012628256</v>
      </c>
      <c r="F246" s="47">
        <f>IF(OR($A246="",$B246="",$C246=""),"",B246*'MPTO_working_3-way'!$I245)</f>
        <v>3.7952245230339696</v>
      </c>
      <c r="G246" s="48">
        <f>IF(OR($A246="",$B246="",$C246=""),"",C246*'MPTO_working_3-way'!$I245)</f>
        <v>2.3484262241978158</v>
      </c>
      <c r="H246" s="46">
        <f>IF(OR($A246="",$B246="",$C246=""),"",'MPTO_working_3-way'!E245)</f>
        <v>3.2299945643467511</v>
      </c>
      <c r="I246" s="47">
        <f>IF(OR($A246="",$B246="",$C246=""),"",'MPTO_working_3-way'!F245)</f>
        <v>3.8445533418692297</v>
      </c>
      <c r="J246" s="48">
        <f>IF(OR($A246="",$B246="",$C246=""),"",'MPTO_working_3-way'!G245)</f>
        <v>2.3239939635072009</v>
      </c>
      <c r="K246" s="46">
        <f>IF(OR($A246="",$B246="",$C246=""),"",'OddsRatio_working_3-way'!H245)</f>
        <v>3.2276616583165421</v>
      </c>
      <c r="L246" s="47">
        <f>IF(OR($A246="",$B246="",$C246=""),"",'OddsRatio_working_3-way'!I245)</f>
        <v>3.8195524370962985</v>
      </c>
      <c r="M246" s="48">
        <f>IF(OR($A246="",$B246="",$C246=""),"",'OddsRatio_working_3-way'!J245)</f>
        <v>2.3344446648852717</v>
      </c>
      <c r="N246" s="49">
        <f t="shared" si="42"/>
        <v>31.069389631786652</v>
      </c>
      <c r="O246" s="50">
        <f t="shared" si="43"/>
        <v>26.348902256791444</v>
      </c>
      <c r="P246" s="50">
        <f t="shared" si="44"/>
        <v>42.581708111421882</v>
      </c>
      <c r="Q246" t="s">
        <v>288</v>
      </c>
      <c r="R246" t="s">
        <v>287</v>
      </c>
      <c r="S246" s="40">
        <v>44187</v>
      </c>
      <c r="T246" s="52">
        <v>100</v>
      </c>
      <c r="U246" s="52">
        <f t="shared" si="45"/>
        <v>67.426710097719877</v>
      </c>
      <c r="V246" s="52">
        <f t="shared" si="46"/>
        <v>72.375690607734811</v>
      </c>
      <c r="W246" s="52">
        <f t="shared" si="47"/>
        <v>55.357142857142868</v>
      </c>
      <c r="X246" s="52">
        <f t="shared" si="48"/>
        <v>72.267166535122328</v>
      </c>
      <c r="Y246" s="52">
        <f t="shared" si="49"/>
        <v>77.216147045137276</v>
      </c>
      <c r="Z246" s="52">
        <f t="shared" si="50"/>
        <v>60.197599294545334</v>
      </c>
      <c r="AA246" s="52">
        <f t="shared" si="51"/>
        <v>-4.8404564374024517</v>
      </c>
      <c r="AB246" s="52">
        <f t="shared" si="52"/>
        <v>-4.8404564374024659</v>
      </c>
      <c r="AC246" s="52">
        <f t="shared" si="53"/>
        <v>-4.8404564374024659</v>
      </c>
      <c r="AF246">
        <v>1.65</v>
      </c>
      <c r="AG246">
        <v>2.25</v>
      </c>
      <c r="AJ246" t="s">
        <v>336</v>
      </c>
    </row>
    <row r="247" spans="1:36" ht="15" x14ac:dyDescent="0.25">
      <c r="A247">
        <v>4.91</v>
      </c>
      <c r="B247">
        <v>4.26</v>
      </c>
      <c r="C247">
        <v>1.62</v>
      </c>
      <c r="D247" s="45">
        <f t="shared" si="54"/>
        <v>5.5691722434883406E-2</v>
      </c>
      <c r="E247" s="46">
        <f>IF(OR($A247="",$B247="",$C247=""),"",A247*'MPTO_working_3-way'!$I246)</f>
        <v>5.1834463571552778</v>
      </c>
      <c r="F247" s="47">
        <f>IF(OR($A247="",$B247="",$C247=""),"",B247*'MPTO_working_3-way'!$I246)</f>
        <v>4.4972467375726035</v>
      </c>
      <c r="G247" s="48">
        <f>IF(OR($A247="",$B247="",$C247=""),"",C247*'MPTO_working_3-way'!$I246)</f>
        <v>1.7102205903445111</v>
      </c>
      <c r="H247" s="46">
        <f>IF(OR($A247="",$B247="",$C247=""),"",'MPTO_working_3-way'!E246)</f>
        <v>5.4024244264021162</v>
      </c>
      <c r="I247" s="47">
        <f>IF(OR($A247="",$B247="",$C247=""),"",'MPTO_working_3-way'!F246)</f>
        <v>4.6258202546727967</v>
      </c>
      <c r="J247" s="48">
        <f>IF(OR($A247="",$B247="",$C247=""),"",'MPTO_working_3-way'!G246)</f>
        <v>1.6702297032802953</v>
      </c>
      <c r="K247" s="46">
        <f>IF(OR($A247="",$B247="",$C247=""),"",'OddsRatio_working_3-way'!H246)</f>
        <v>5.3103740357282296</v>
      </c>
      <c r="L247" s="47">
        <f>IF(OR($A247="",$B247="",$C247=""),"",'OddsRatio_working_3-way'!I246)</f>
        <v>4.5938156921928455</v>
      </c>
      <c r="M247" s="48">
        <f>IF(OR($A247="",$B247="",$C247=""),"",'OddsRatio_working_3-way'!J246)</f>
        <v>1.6834864199875961</v>
      </c>
      <c r="N247" s="49">
        <f t="shared" si="42"/>
        <v>19.292183830929215</v>
      </c>
      <c r="O247" s="50">
        <f t="shared" si="43"/>
        <v>22.235826903723581</v>
      </c>
      <c r="P247" s="50">
        <f t="shared" si="44"/>
        <v>58.471989265347204</v>
      </c>
      <c r="Q247" t="s">
        <v>290</v>
      </c>
      <c r="R247" t="s">
        <v>289</v>
      </c>
      <c r="S247" s="40">
        <v>44187</v>
      </c>
      <c r="T247" s="52">
        <v>100</v>
      </c>
      <c r="U247" s="52">
        <f t="shared" si="45"/>
        <v>79.633401221995925</v>
      </c>
      <c r="V247" s="52">
        <f t="shared" si="46"/>
        <v>76.525821596244128</v>
      </c>
      <c r="W247" s="52">
        <f t="shared" si="47"/>
        <v>38.271604938271601</v>
      </c>
      <c r="X247" s="52">
        <f t="shared" si="48"/>
        <v>85.202573465484249</v>
      </c>
      <c r="Y247" s="52">
        <f t="shared" si="49"/>
        <v>82.094993839732467</v>
      </c>
      <c r="Z247" s="52">
        <f t="shared" si="50"/>
        <v>43.84077718175994</v>
      </c>
      <c r="AA247" s="52">
        <f t="shared" si="51"/>
        <v>-5.5691722434883246</v>
      </c>
      <c r="AB247" s="52">
        <f t="shared" si="52"/>
        <v>-5.5691722434883388</v>
      </c>
      <c r="AC247" s="52">
        <f t="shared" si="53"/>
        <v>-5.5691722434883388</v>
      </c>
      <c r="AF247">
        <v>1.58</v>
      </c>
      <c r="AG247">
        <v>2.39</v>
      </c>
      <c r="AJ247" t="s">
        <v>337</v>
      </c>
    </row>
    <row r="248" spans="1:36" ht="15" x14ac:dyDescent="0.25">
      <c r="A248">
        <v>3.45</v>
      </c>
      <c r="B248">
        <v>3.05</v>
      </c>
      <c r="C248">
        <v>2.4700000000000002</v>
      </c>
      <c r="D248" s="45">
        <f t="shared" si="54"/>
        <v>2.2582224517926353E-2</v>
      </c>
      <c r="E248" s="46">
        <f>IF(OR($A248="",$B248="",$C248=""),"",A248*'MPTO_working_3-way'!$I247)</f>
        <v>3.527908674586846</v>
      </c>
      <c r="F248" s="47">
        <f>IF(OR($A248="",$B248="",$C248=""),"",B248*'MPTO_working_3-way'!$I247)</f>
        <v>3.1188757847796751</v>
      </c>
      <c r="G248" s="48">
        <f>IF(OR($A248="",$B248="",$C248=""),"",C248*'MPTO_working_3-way'!$I247)</f>
        <v>2.5257780945592785</v>
      </c>
      <c r="H248" s="46">
        <f>IF(OR($A248="",$B248="",$C248=""),"",'MPTO_working_3-way'!E247)</f>
        <v>3.541983753206829</v>
      </c>
      <c r="I248" s="47">
        <f>IF(OR($A248="",$B248="",$C248=""),"",'MPTO_working_3-way'!F247)</f>
        <v>3.1216691372160827</v>
      </c>
      <c r="J248" s="48">
        <f>IF(OR($A248="",$B248="",$C248=""),"",'MPTO_working_3-way'!G247)</f>
        <v>2.5167939910734392</v>
      </c>
      <c r="K248" s="46">
        <f>IF(OR($A248="",$B248="",$C248=""),"",'OddsRatio_working_3-way'!H247)</f>
        <v>3.5348116870753938</v>
      </c>
      <c r="L248" s="47">
        <f>IF(OR($A248="",$B248="",$C248=""),"",'OddsRatio_working_3-way'!I247)</f>
        <v>3.1209648810222683</v>
      </c>
      <c r="M248" s="48">
        <f>IF(OR($A248="",$B248="",$C248=""),"",'OddsRatio_working_3-way'!J247)</f>
        <v>2.5208870122452374</v>
      </c>
      <c r="N248" s="49">
        <f t="shared" si="42"/>
        <v>28.345404947794183</v>
      </c>
      <c r="O248" s="50">
        <f t="shared" si="43"/>
        <v>32.062835104881948</v>
      </c>
      <c r="P248" s="50">
        <f t="shared" si="44"/>
        <v>39.591759947323851</v>
      </c>
      <c r="Q248" t="s">
        <v>59</v>
      </c>
      <c r="R248" t="s">
        <v>111</v>
      </c>
      <c r="S248" s="40">
        <v>44187</v>
      </c>
      <c r="T248" s="52">
        <v>100</v>
      </c>
      <c r="U248" s="52">
        <f t="shared" si="45"/>
        <v>71.014492753623188</v>
      </c>
      <c r="V248" s="52">
        <f t="shared" si="46"/>
        <v>67.21311475409837</v>
      </c>
      <c r="W248" s="52">
        <f t="shared" si="47"/>
        <v>59.514170040485837</v>
      </c>
      <c r="X248" s="52">
        <f t="shared" si="48"/>
        <v>73.272715205415807</v>
      </c>
      <c r="Y248" s="52">
        <f t="shared" si="49"/>
        <v>69.471337205890975</v>
      </c>
      <c r="Z248" s="52">
        <f t="shared" si="50"/>
        <v>61.772392492278463</v>
      </c>
      <c r="AA248" s="52">
        <f t="shared" si="51"/>
        <v>-2.2582224517926193</v>
      </c>
      <c r="AB248" s="52">
        <f t="shared" si="52"/>
        <v>-2.2582224517926051</v>
      </c>
      <c r="AC248" s="52">
        <f t="shared" si="53"/>
        <v>-2.2582224517926264</v>
      </c>
      <c r="AF248">
        <v>2.74</v>
      </c>
      <c r="AG248">
        <v>1.51</v>
      </c>
      <c r="AJ248" t="s">
        <v>338</v>
      </c>
    </row>
    <row r="249" spans="1:36" ht="15" x14ac:dyDescent="0.25">
      <c r="A249">
        <v>3.91</v>
      </c>
      <c r="B249">
        <v>3.44</v>
      </c>
      <c r="C249">
        <v>2.1</v>
      </c>
      <c r="D249" s="45">
        <f t="shared" si="54"/>
        <v>2.2642626312405767E-2</v>
      </c>
      <c r="E249" s="46">
        <f>IF(OR($A249="",$B249="",$C249=""),"",A249*'MPTO_working_3-way'!$I248)</f>
        <v>3.9985326688815066</v>
      </c>
      <c r="F249" s="47">
        <f>IF(OR($A249="",$B249="",$C249=""),"",B249*'MPTO_working_3-way'!$I248)</f>
        <v>3.5178906345146759</v>
      </c>
      <c r="G249" s="48">
        <f>IF(OR($A249="",$B249="",$C249=""),"",C249*'MPTO_working_3-way'!$I248)</f>
        <v>2.1475495152560522</v>
      </c>
      <c r="H249" s="46">
        <f>IF(OR($A249="",$B249="",$C249=""),"",'MPTO_working_3-way'!E248)</f>
        <v>4.0288963144551948</v>
      </c>
      <c r="I249" s="47">
        <f>IF(OR($A249="",$B249="",$C249=""),"",'MPTO_working_3-way'!F248)</f>
        <v>3.5316953300568827</v>
      </c>
      <c r="J249" s="48">
        <f>IF(OR($A249="",$B249="",$C249=""),"",'MPTO_working_3-way'!G248)</f>
        <v>2.1338207135237934</v>
      </c>
      <c r="K249" s="46">
        <f>IF(OR($A249="",$B249="",$C249=""),"",'OddsRatio_working_3-way'!H248)</f>
        <v>4.0143710378174156</v>
      </c>
      <c r="L249" s="47">
        <f>IF(OR($A249="",$B249="",$C249=""),"",'OddsRatio_working_3-way'!I248)</f>
        <v>3.5275138598881428</v>
      </c>
      <c r="M249" s="48">
        <f>IF(OR($A249="",$B249="",$C249=""),"",'OddsRatio_working_3-way'!J248)</f>
        <v>2.1394529696217037</v>
      </c>
      <c r="N249" s="49">
        <f t="shared" si="42"/>
        <v>25.009174184882326</v>
      </c>
      <c r="O249" s="50">
        <f t="shared" si="43"/>
        <v>28.426125308979621</v>
      </c>
      <c r="P249" s="50">
        <f t="shared" si="44"/>
        <v>46.564700506138038</v>
      </c>
      <c r="Q249" t="s">
        <v>54</v>
      </c>
      <c r="R249" t="s">
        <v>155</v>
      </c>
      <c r="S249" s="40">
        <v>44187</v>
      </c>
      <c r="T249" s="52">
        <v>100</v>
      </c>
      <c r="U249" s="52">
        <f t="shared" si="45"/>
        <v>74.424552429667528</v>
      </c>
      <c r="V249" s="52">
        <f t="shared" si="46"/>
        <v>70.930232558139537</v>
      </c>
      <c r="W249" s="52">
        <f t="shared" si="47"/>
        <v>52.38095238095238</v>
      </c>
      <c r="X249" s="52">
        <f t="shared" si="48"/>
        <v>76.688815060908084</v>
      </c>
      <c r="Y249" s="52">
        <f t="shared" si="49"/>
        <v>73.194495189380106</v>
      </c>
      <c r="Z249" s="52">
        <f t="shared" si="50"/>
        <v>54.645215012192949</v>
      </c>
      <c r="AA249" s="52">
        <f t="shared" si="51"/>
        <v>-2.2642626312405554</v>
      </c>
      <c r="AB249" s="52">
        <f t="shared" si="52"/>
        <v>-2.2642626312405696</v>
      </c>
      <c r="AC249" s="52">
        <f t="shared" si="53"/>
        <v>-2.2642626312405696</v>
      </c>
      <c r="AF249">
        <v>2.13</v>
      </c>
      <c r="AG249">
        <v>1.79</v>
      </c>
      <c r="AJ249" t="s">
        <v>338</v>
      </c>
    </row>
    <row r="250" spans="1:36" ht="15" x14ac:dyDescent="0.25">
      <c r="A250">
        <v>2.76</v>
      </c>
      <c r="B250">
        <v>3.38</v>
      </c>
      <c r="C250">
        <v>2.75</v>
      </c>
      <c r="D250" s="45">
        <f t="shared" si="54"/>
        <v>2.1813192381754387E-2</v>
      </c>
      <c r="E250" s="46">
        <f>IF(OR($A250="",$B250="",$C250=""),"",A250*'MPTO_working_3-way'!$I249)</f>
        <v>2.8202044109736417</v>
      </c>
      <c r="F250" s="47">
        <f>IF(OR($A250="",$B250="",$C250=""),"",B250*'MPTO_working_3-way'!$I249)</f>
        <v>3.4537285902503299</v>
      </c>
      <c r="G250" s="48">
        <f>IF(OR($A250="",$B250="",$C250=""),"",C250*'MPTO_working_3-way'!$I249)</f>
        <v>2.8099862790498245</v>
      </c>
      <c r="H250" s="46">
        <f>IF(OR($A250="",$B250="",$C250=""),"",'MPTO_working_3-way'!E249)</f>
        <v>2.8165223564888344</v>
      </c>
      <c r="I250" s="47">
        <f>IF(OR($A250="",$B250="",$C250=""),"",'MPTO_working_3-way'!F249)</f>
        <v>3.4651604653675765</v>
      </c>
      <c r="J250" s="48">
        <f>IF(OR($A250="",$B250="",$C250=""),"",'MPTO_working_3-way'!G249)</f>
        <v>2.806109352895708</v>
      </c>
      <c r="K250" s="46">
        <f>IF(OR($A250="",$B250="",$C250=""),"",'OddsRatio_working_3-way'!H249)</f>
        <v>2.8184852741745403</v>
      </c>
      <c r="L250" s="47">
        <f>IF(OR($A250="",$B250="",$C250=""),"",'OddsRatio_working_3-way'!I249)</f>
        <v>3.4590880412132994</v>
      </c>
      <c r="M250" s="48">
        <f>IF(OR($A250="",$B250="",$C250=""),"",'OddsRatio_working_3-way'!J249)</f>
        <v>2.808152971480367</v>
      </c>
      <c r="N250" s="49">
        <f t="shared" si="42"/>
        <v>35.458422662872231</v>
      </c>
      <c r="O250" s="50">
        <f t="shared" si="43"/>
        <v>28.954214955481461</v>
      </c>
      <c r="P250" s="50">
        <f t="shared" si="44"/>
        <v>35.587362381646301</v>
      </c>
      <c r="Q250" t="s">
        <v>120</v>
      </c>
      <c r="R250" t="s">
        <v>153</v>
      </c>
      <c r="S250" s="40">
        <v>44187</v>
      </c>
      <c r="T250" s="52">
        <v>100</v>
      </c>
      <c r="U250" s="52">
        <f t="shared" si="45"/>
        <v>63.768115942028999</v>
      </c>
      <c r="V250" s="52">
        <f t="shared" si="46"/>
        <v>70.414201183431956</v>
      </c>
      <c r="W250" s="52">
        <f t="shared" si="47"/>
        <v>63.63636363636364</v>
      </c>
      <c r="X250" s="52">
        <f t="shared" si="48"/>
        <v>65.949435180204418</v>
      </c>
      <c r="Y250" s="52">
        <f t="shared" si="49"/>
        <v>72.595520421607389</v>
      </c>
      <c r="Z250" s="52">
        <f t="shared" si="50"/>
        <v>65.817682874539059</v>
      </c>
      <c r="AA250" s="52">
        <f t="shared" si="51"/>
        <v>-2.1813192381754192</v>
      </c>
      <c r="AB250" s="52">
        <f t="shared" si="52"/>
        <v>-2.1813192381754334</v>
      </c>
      <c r="AC250" s="52">
        <f t="shared" si="53"/>
        <v>-2.1813192381754192</v>
      </c>
      <c r="AF250">
        <v>1.97</v>
      </c>
      <c r="AG250">
        <v>1.93</v>
      </c>
      <c r="AJ250" t="s">
        <v>338</v>
      </c>
    </row>
    <row r="251" spans="1:36" ht="15" x14ac:dyDescent="0.25">
      <c r="A251">
        <v>3.34</v>
      </c>
      <c r="B251">
        <v>3.2</v>
      </c>
      <c r="C251">
        <v>2.44</v>
      </c>
      <c r="D251" s="45">
        <f t="shared" si="54"/>
        <v>2.1737263178561061E-2</v>
      </c>
      <c r="E251" s="46">
        <f>IF(OR($A251="",$B251="",$C251=""),"",A251*'MPTO_working_3-way'!$I250)</f>
        <v>3.4126024590163939</v>
      </c>
      <c r="F251" s="47">
        <f>IF(OR($A251="",$B251="",$C251=""),"",B251*'MPTO_working_3-way'!$I250)</f>
        <v>3.2695592421713955</v>
      </c>
      <c r="G251" s="48">
        <f>IF(OR($A251="",$B251="",$C251=""),"",C251*'MPTO_working_3-way'!$I250)</f>
        <v>2.493038922155689</v>
      </c>
      <c r="H251" s="46">
        <f>IF(OR($A251="",$B251="",$C251=""),"",'MPTO_working_3-way'!E250)</f>
        <v>3.4228354228354232</v>
      </c>
      <c r="I251" s="47">
        <f>IF(OR($A251="",$B251="",$C251=""),"",'MPTO_working_3-way'!F250)</f>
        <v>3.2759577119427594</v>
      </c>
      <c r="J251" s="48">
        <f>IF(OR($A251="",$B251="",$C251=""),"",'MPTO_working_3-way'!G250)</f>
        <v>2.4839147198220033</v>
      </c>
      <c r="K251" s="46">
        <f>IF(OR($A251="",$B251="",$C251=""),"",'OddsRatio_working_3-way'!H250)</f>
        <v>3.4179889857062311</v>
      </c>
      <c r="L251" s="47">
        <f>IF(OR($A251="",$B251="",$C251=""),"",'OddsRatio_working_3-way'!I250)</f>
        <v>3.2733229780144057</v>
      </c>
      <c r="M251" s="48">
        <f>IF(OR($A251="",$B251="",$C251=""),"",'OddsRatio_working_3-way'!J250)</f>
        <v>2.4879932219730656</v>
      </c>
      <c r="N251" s="49">
        <f t="shared" ref="N251:N267" si="55">(1/E251)* 100</f>
        <v>29.303149488095592</v>
      </c>
      <c r="O251" s="50">
        <f t="shared" ref="O251:O267" si="56">(1/F251)* 100</f>
        <v>30.585162278199775</v>
      </c>
      <c r="P251" s="50">
        <f t="shared" ref="P251:P267" si="57">(1/G251)* 100</f>
        <v>40.111688233704626</v>
      </c>
      <c r="Q251" t="s">
        <v>176</v>
      </c>
      <c r="R251" t="s">
        <v>57</v>
      </c>
      <c r="S251" s="40">
        <v>44187</v>
      </c>
      <c r="T251" s="52">
        <v>100</v>
      </c>
      <c r="U251" s="52">
        <f t="shared" ref="U251:U267" si="58">(1/A251)*((T251*A251)-T251)</f>
        <v>70.059880239520965</v>
      </c>
      <c r="V251" s="52">
        <f t="shared" ref="V251:V267" si="59">(1/B251)*((T251*B251)-T251)</f>
        <v>68.75</v>
      </c>
      <c r="W251" s="52">
        <f t="shared" ref="W251:W267" si="60">(1/C251)*((T251*C251)-T251)</f>
        <v>59.016393442622956</v>
      </c>
      <c r="X251" s="52">
        <f t="shared" ref="X251:X267" si="61">((1/B251)+(1/C251))*T251</f>
        <v>72.233606557377044</v>
      </c>
      <c r="Y251" s="52">
        <f t="shared" ref="Y251:Y267" si="62">((1/A251)+(1/C251))*T251</f>
        <v>70.923726317856094</v>
      </c>
      <c r="Z251" s="52">
        <f t="shared" ref="Z251:Z267" si="63">((1/A251)+(1/B251))*T251</f>
        <v>61.190119760479043</v>
      </c>
      <c r="AA251" s="52">
        <f t="shared" ref="AA251:AA267" si="64">U251-X251</f>
        <v>-2.1737263178560795</v>
      </c>
      <c r="AB251" s="52">
        <f t="shared" ref="AB251:AB267" si="65">V251-Y251</f>
        <v>-2.1737263178560937</v>
      </c>
      <c r="AC251" s="52">
        <f t="shared" ref="AC251:AC267" si="66">W251-Z251</f>
        <v>-2.1737263178560866</v>
      </c>
      <c r="AF251">
        <v>2.41</v>
      </c>
      <c r="AG251">
        <v>1.63</v>
      </c>
      <c r="AJ251" t="s">
        <v>338</v>
      </c>
    </row>
    <row r="252" spans="1:36" ht="15" x14ac:dyDescent="0.25">
      <c r="A252">
        <v>7.43</v>
      </c>
      <c r="B252">
        <v>5.17</v>
      </c>
      <c r="C252">
        <v>1.43</v>
      </c>
      <c r="D252" s="45">
        <f t="shared" si="54"/>
        <v>2.7313798998458871E-2</v>
      </c>
      <c r="E252" s="46">
        <f>IF(OR($A252="",$B252="",$C252=""),"",A252*'MPTO_working_3-way'!$I251)</f>
        <v>7.6329415265585494</v>
      </c>
      <c r="F252" s="47">
        <f>IF(OR($A252="",$B252="",$C252=""),"",B252*'MPTO_working_3-way'!$I251)</f>
        <v>5.3112123408220322</v>
      </c>
      <c r="G252" s="48">
        <f>IF(OR($A252="",$B252="",$C252=""),"",C252*'MPTO_working_3-way'!$I251)</f>
        <v>1.4690587325677962</v>
      </c>
      <c r="H252" s="46">
        <f>IF(OR($A252="",$B252="",$C252=""),"",'MPTO_working_3-way'!E251)</f>
        <v>7.9690861709354186</v>
      </c>
      <c r="I252" s="47">
        <f>IF(OR($A252="",$B252="",$C252=""),"",'MPTO_working_3-way'!F251)</f>
        <v>5.4253767152681194</v>
      </c>
      <c r="J252" s="48">
        <f>IF(OR($A252="",$B252="",$C252=""),"",'MPTO_working_3-way'!G251)</f>
        <v>1.4488635918538115</v>
      </c>
      <c r="K252" s="46">
        <f>IF(OR($A252="",$B252="",$C252=""),"",'OddsRatio_working_3-way'!H251)</f>
        <v>7.8065008484784384</v>
      </c>
      <c r="L252" s="47">
        <f>IF(OR($A252="",$B252="",$C252=""),"",'OddsRatio_working_3-way'!I251)</f>
        <v>5.4141692905373393</v>
      </c>
      <c r="M252" s="48">
        <f>IF(OR($A252="",$B252="",$C252=""),"",'OddsRatio_working_3-way'!J251)</f>
        <v>1.4551781282808287</v>
      </c>
      <c r="N252" s="49">
        <f t="shared" si="55"/>
        <v>13.101109140172703</v>
      </c>
      <c r="O252" s="50">
        <f t="shared" si="56"/>
        <v>18.828093019629243</v>
      </c>
      <c r="P252" s="50">
        <f t="shared" si="57"/>
        <v>68.07079784019804</v>
      </c>
      <c r="Q252" t="s">
        <v>55</v>
      </c>
      <c r="R252" t="s">
        <v>114</v>
      </c>
      <c r="S252" s="40">
        <v>44187</v>
      </c>
      <c r="T252" s="52">
        <v>100</v>
      </c>
      <c r="U252" s="52">
        <f t="shared" si="58"/>
        <v>86.54104979811575</v>
      </c>
      <c r="V252" s="52">
        <f t="shared" si="59"/>
        <v>80.657640232108321</v>
      </c>
      <c r="W252" s="52">
        <f t="shared" si="60"/>
        <v>30.069930069930074</v>
      </c>
      <c r="X252" s="52">
        <f t="shared" si="61"/>
        <v>89.272429697961613</v>
      </c>
      <c r="Y252" s="52">
        <f t="shared" si="62"/>
        <v>83.389020131954197</v>
      </c>
      <c r="Z252" s="52">
        <f t="shared" si="63"/>
        <v>32.801309969775936</v>
      </c>
      <c r="AA252" s="52">
        <f t="shared" si="64"/>
        <v>-2.7313798998458623</v>
      </c>
      <c r="AB252" s="52">
        <f t="shared" si="65"/>
        <v>-2.7313798998458765</v>
      </c>
      <c r="AC252" s="52">
        <f t="shared" si="66"/>
        <v>-2.7313798998458623</v>
      </c>
      <c r="AF252">
        <v>1.55</v>
      </c>
      <c r="AG252">
        <v>2.62</v>
      </c>
      <c r="AJ252" t="s">
        <v>338</v>
      </c>
    </row>
    <row r="253" spans="1:36" ht="15" x14ac:dyDescent="0.25">
      <c r="A253">
        <v>2.02</v>
      </c>
      <c r="B253">
        <v>3.45</v>
      </c>
      <c r="C253">
        <v>4.18</v>
      </c>
      <c r="D253" s="45">
        <f t="shared" si="54"/>
        <v>2.4139027175028804E-2</v>
      </c>
      <c r="E253" s="46">
        <f>IF(OR($A253="",$B253="",$C253=""),"",A253*'MPTO_working_3-way'!$I252)</f>
        <v>2.068760834893558</v>
      </c>
      <c r="F253" s="47">
        <f>IF(OR($A253="",$B253="",$C253=""),"",B253*'MPTO_working_3-way'!$I252)</f>
        <v>3.5332796437538496</v>
      </c>
      <c r="G253" s="48">
        <f>IF(OR($A253="",$B253="",$C253=""),"",C253*'MPTO_working_3-way'!$I252)</f>
        <v>4.2809011335916205</v>
      </c>
      <c r="H253" s="46">
        <f>IF(OR($A253="",$B253="",$C253=""),"",'MPTO_working_3-way'!E252)</f>
        <v>2.053374755814287</v>
      </c>
      <c r="I253" s="47">
        <f>IF(OR($A253="",$B253="",$C253=""),"",'MPTO_working_3-way'!F252)</f>
        <v>3.5485061081826026</v>
      </c>
      <c r="J253" s="48">
        <f>IF(OR($A253="",$B253="",$C253=""),"",'MPTO_working_3-way'!G252)</f>
        <v>4.3254820128074796</v>
      </c>
      <c r="K253" s="46">
        <f>IF(OR($A253="",$B253="",$C253=""),"",'OddsRatio_working_3-way'!H252)</f>
        <v>2.0595672088882275</v>
      </c>
      <c r="L253" s="47">
        <f>IF(OR($A253="",$B253="",$C253=""),"",'OddsRatio_working_3-way'!I252)</f>
        <v>3.5450388840942719</v>
      </c>
      <c r="M253" s="48">
        <f>IF(OR($A253="",$B253="",$C253=""),"",'OddsRatio_working_3-way'!J252)</f>
        <v>4.3033565924162387</v>
      </c>
      <c r="N253" s="49">
        <f t="shared" si="55"/>
        <v>48.338115413493512</v>
      </c>
      <c r="O253" s="50">
        <f t="shared" si="56"/>
        <v>28.302316850799091</v>
      </c>
      <c r="P253" s="50">
        <f t="shared" si="57"/>
        <v>23.359567735707387</v>
      </c>
      <c r="Q253" t="s">
        <v>113</v>
      </c>
      <c r="R253" t="s">
        <v>154</v>
      </c>
      <c r="S253" s="40">
        <v>44187</v>
      </c>
      <c r="T253" s="52">
        <v>100</v>
      </c>
      <c r="U253" s="52">
        <f t="shared" si="58"/>
        <v>50.495049504950494</v>
      </c>
      <c r="V253" s="52">
        <f t="shared" si="59"/>
        <v>71.014492753623188</v>
      </c>
      <c r="W253" s="52">
        <f t="shared" si="60"/>
        <v>76.076555023923447</v>
      </c>
      <c r="X253" s="52">
        <f t="shared" si="61"/>
        <v>52.908952222453379</v>
      </c>
      <c r="Y253" s="52">
        <f t="shared" si="62"/>
        <v>73.428395471126066</v>
      </c>
      <c r="Z253" s="52">
        <f t="shared" si="63"/>
        <v>78.490457741426312</v>
      </c>
      <c r="AA253" s="52">
        <f t="shared" si="64"/>
        <v>-2.4139027175028858</v>
      </c>
      <c r="AB253" s="52">
        <f t="shared" si="65"/>
        <v>-2.4139027175028787</v>
      </c>
      <c r="AC253" s="52">
        <f t="shared" si="66"/>
        <v>-2.4139027175028644</v>
      </c>
      <c r="AF253">
        <v>2.35</v>
      </c>
      <c r="AG253">
        <v>1.66</v>
      </c>
      <c r="AJ253" t="s">
        <v>338</v>
      </c>
    </row>
    <row r="254" spans="1:36" ht="15" x14ac:dyDescent="0.25">
      <c r="A254">
        <v>2.77</v>
      </c>
      <c r="B254">
        <v>3.18</v>
      </c>
      <c r="C254">
        <v>2.71</v>
      </c>
      <c r="D254" s="45">
        <f t="shared" si="54"/>
        <v>4.4479929166841625E-2</v>
      </c>
      <c r="E254" s="46">
        <f>IF(OR($A254="",$B254="",$C254=""),"",A254*'MPTO_working_3-way'!$I253)</f>
        <v>2.8932094037921514</v>
      </c>
      <c r="F254" s="47">
        <f>IF(OR($A254="",$B254="",$C254=""),"",B254*'MPTO_working_3-way'!$I253)</f>
        <v>3.3214461747505566</v>
      </c>
      <c r="G254" s="48">
        <f>IF(OR($A254="",$B254="",$C254=""),"",C254*'MPTO_working_3-way'!$I253)</f>
        <v>2.8305406080421407</v>
      </c>
      <c r="H254" s="46">
        <f>IF(OR($A254="",$B254="",$C254=""),"",'MPTO_working_3-way'!E253)</f>
        <v>2.8886356938715472</v>
      </c>
      <c r="I254" s="47">
        <f>IF(OR($A254="",$B254="",$C254=""),"",'MPTO_working_3-way'!F253)</f>
        <v>3.3373518860249272</v>
      </c>
      <c r="J254" s="48">
        <f>IF(OR($A254="",$B254="",$C254=""),"",'MPTO_working_3-way'!G253)</f>
        <v>2.8234466590175065</v>
      </c>
      <c r="K254" s="46">
        <f>IF(OR($A254="",$B254="",$C254=""),"",'OddsRatio_working_3-way'!H253)</f>
        <v>2.8910956237661103</v>
      </c>
      <c r="L254" s="47">
        <f>IF(OR($A254="",$B254="",$C254=""),"",'OddsRatio_working_3-way'!I253)</f>
        <v>3.3291460224915936</v>
      </c>
      <c r="M254" s="48">
        <f>IF(OR($A254="",$B254="",$C254=""),"",'OddsRatio_working_3-way'!J253)</f>
        <v>2.826990687367259</v>
      </c>
      <c r="N254" s="49">
        <f t="shared" si="55"/>
        <v>34.563692440972041</v>
      </c>
      <c r="O254" s="50">
        <f t="shared" si="56"/>
        <v>30.107367314934763</v>
      </c>
      <c r="P254" s="50">
        <f t="shared" si="57"/>
        <v>35.328940244093197</v>
      </c>
      <c r="Q254" t="s">
        <v>112</v>
      </c>
      <c r="R254" t="s">
        <v>56</v>
      </c>
      <c r="S254" s="40">
        <v>44188</v>
      </c>
      <c r="T254" s="52">
        <v>100</v>
      </c>
      <c r="U254" s="52">
        <f t="shared" si="58"/>
        <v>63.898916967509031</v>
      </c>
      <c r="V254" s="52">
        <f t="shared" si="59"/>
        <v>68.55345911949685</v>
      </c>
      <c r="W254" s="52">
        <f t="shared" si="60"/>
        <v>63.099630996309962</v>
      </c>
      <c r="X254" s="52">
        <f t="shared" si="61"/>
        <v>68.346909884193181</v>
      </c>
      <c r="Y254" s="52">
        <f t="shared" si="62"/>
        <v>73.001452036181007</v>
      </c>
      <c r="Z254" s="52">
        <f t="shared" si="63"/>
        <v>67.547623912994112</v>
      </c>
      <c r="AA254" s="52">
        <f t="shared" si="64"/>
        <v>-4.4479929166841501</v>
      </c>
      <c r="AB254" s="52">
        <f t="shared" si="65"/>
        <v>-4.4479929166841572</v>
      </c>
      <c r="AC254" s="52">
        <f t="shared" si="66"/>
        <v>-4.4479929166841501</v>
      </c>
      <c r="AF254">
        <v>2.35</v>
      </c>
      <c r="AG254">
        <v>1.61</v>
      </c>
      <c r="AJ254" t="s">
        <v>338</v>
      </c>
    </row>
    <row r="255" spans="1:36" ht="15" x14ac:dyDescent="0.25">
      <c r="A255">
        <v>1.33</v>
      </c>
      <c r="B255">
        <v>5.72</v>
      </c>
      <c r="C255">
        <v>9.9</v>
      </c>
      <c r="D255" s="45">
        <f t="shared" si="54"/>
        <v>2.7714975083396043E-2</v>
      </c>
      <c r="E255" s="46">
        <f>IF(OR($A255="",$B255="",$C255=""),"",A255*'MPTO_working_3-way'!$I254)</f>
        <v>1.3668609168609167</v>
      </c>
      <c r="F255" s="47">
        <f>IF(OR($A255="",$B255="",$C255=""),"",B255*'MPTO_working_3-way'!$I254)</f>
        <v>5.8785296574770252</v>
      </c>
      <c r="G255" s="48">
        <f>IF(OR($A255="",$B255="",$C255=""),"",C255*'MPTO_working_3-way'!$I254)</f>
        <v>10.174378253325621</v>
      </c>
      <c r="H255" s="46">
        <f>IF(OR($A255="",$B255="",$C255=""),"",'MPTO_working_3-way'!E254)</f>
        <v>1.3465449606142292</v>
      </c>
      <c r="I255" s="47">
        <f>IF(OR($A255="",$B255="",$C255=""),"",'MPTO_working_3-way'!F254)</f>
        <v>6.0391269066575708</v>
      </c>
      <c r="J255" s="48">
        <f>IF(OR($A255="",$B255="",$C255=""),"",'MPTO_working_3-way'!G254)</f>
        <v>10.896596358697957</v>
      </c>
      <c r="K255" s="46">
        <f>IF(OR($A255="",$B255="",$C255=""),"",'OddsRatio_working_3-way'!H254)</f>
        <v>1.3525515068858756</v>
      </c>
      <c r="L255" s="47">
        <f>IF(OR($A255="",$B255="",$C255=""),"",'OddsRatio_working_3-way'!I254)</f>
        <v>6.0425548863676699</v>
      </c>
      <c r="M255" s="48">
        <f>IF(OR($A255="",$B255="",$C255=""),"",'OddsRatio_working_3-way'!J254)</f>
        <v>10.508207306922094</v>
      </c>
      <c r="N255" s="49">
        <f t="shared" si="55"/>
        <v>73.160333115425075</v>
      </c>
      <c r="O255" s="50">
        <f t="shared" si="56"/>
        <v>17.011056476139046</v>
      </c>
      <c r="P255" s="50">
        <f t="shared" si="57"/>
        <v>9.8286104084358943</v>
      </c>
      <c r="Q255" t="s">
        <v>178</v>
      </c>
      <c r="R255" t="s">
        <v>177</v>
      </c>
      <c r="S255" s="40">
        <v>44188</v>
      </c>
      <c r="T255" s="52">
        <v>100</v>
      </c>
      <c r="U255" s="52">
        <f t="shared" si="58"/>
        <v>24.81203007518797</v>
      </c>
      <c r="V255" s="52">
        <f t="shared" si="59"/>
        <v>82.51748251748252</v>
      </c>
      <c r="W255" s="52">
        <f t="shared" si="60"/>
        <v>89.898989898989896</v>
      </c>
      <c r="X255" s="52">
        <f t="shared" si="61"/>
        <v>27.583527583527584</v>
      </c>
      <c r="Y255" s="52">
        <f t="shared" si="62"/>
        <v>85.288980025822127</v>
      </c>
      <c r="Z255" s="52">
        <f t="shared" si="63"/>
        <v>92.670487407329503</v>
      </c>
      <c r="AA255" s="52">
        <f t="shared" si="64"/>
        <v>-2.7714975083396141</v>
      </c>
      <c r="AB255" s="52">
        <f t="shared" si="65"/>
        <v>-2.771497508339607</v>
      </c>
      <c r="AC255" s="52">
        <f t="shared" si="66"/>
        <v>-2.771497508339607</v>
      </c>
      <c r="AF255">
        <v>1.57</v>
      </c>
      <c r="AG255">
        <v>2.54</v>
      </c>
      <c r="AJ255" t="s">
        <v>338</v>
      </c>
    </row>
    <row r="256" spans="1:36" ht="15" x14ac:dyDescent="0.25">
      <c r="A256">
        <v>2.82</v>
      </c>
      <c r="B256">
        <v>3.01</v>
      </c>
      <c r="C256">
        <v>2.98</v>
      </c>
      <c r="D256" s="45">
        <f t="shared" si="54"/>
        <v>2.2406312497934344E-2</v>
      </c>
      <c r="E256" s="46">
        <f>IF(OR($A256="",$B256="",$C256=""),"",A256*'MPTO_working_3-way'!$I255)</f>
        <v>2.8831858012441747</v>
      </c>
      <c r="F256" s="47">
        <f>IF(OR($A256="",$B256="",$C256=""),"",B256*'MPTO_working_3-way'!$I255)</f>
        <v>3.0774430006187821</v>
      </c>
      <c r="G256" s="48">
        <f>IF(OR($A256="",$B256="",$C256=""),"",C256*'MPTO_working_3-way'!$I255)</f>
        <v>3.0467708112438445</v>
      </c>
      <c r="H256" s="46">
        <f>IF(OR($A256="",$B256="",$C256=""),"",'MPTO_working_3-way'!E255)</f>
        <v>2.8806725340622705</v>
      </c>
      <c r="I256" s="47">
        <f>IF(OR($A256="",$B256="",$C256=""),"",'MPTO_working_3-way'!F255)</f>
        <v>3.0792240361927727</v>
      </c>
      <c r="J256" s="48">
        <f>IF(OR($A256="",$B256="",$C256=""),"",'MPTO_working_3-way'!G255)</f>
        <v>3.0478354825696496</v>
      </c>
      <c r="K256" s="46">
        <f>IF(OR($A256="",$B256="",$C256=""),"",'OddsRatio_working_3-way'!H255)</f>
        <v>2.8818893699917951</v>
      </c>
      <c r="L256" s="47">
        <f>IF(OR($A256="",$B256="",$C256=""),"",'OddsRatio_working_3-way'!I255)</f>
        <v>3.078350348177751</v>
      </c>
      <c r="M256" s="48">
        <f>IF(OR($A256="",$B256="",$C256=""),"",'OddsRatio_working_3-way'!J255)</f>
        <v>3.0473301937273369</v>
      </c>
      <c r="N256" s="49">
        <f t="shared" si="55"/>
        <v>34.683855600581559</v>
      </c>
      <c r="O256" s="50">
        <f t="shared" si="56"/>
        <v>32.494509233767445</v>
      </c>
      <c r="P256" s="50">
        <f t="shared" si="57"/>
        <v>32.821635165651003</v>
      </c>
      <c r="Q256" t="s">
        <v>179</v>
      </c>
      <c r="R256" t="s">
        <v>150</v>
      </c>
      <c r="S256" s="40">
        <v>44188</v>
      </c>
      <c r="T256" s="52">
        <v>100</v>
      </c>
      <c r="U256" s="52">
        <f t="shared" si="58"/>
        <v>64.539007092198588</v>
      </c>
      <c r="V256" s="52">
        <f t="shared" si="59"/>
        <v>66.777408637873762</v>
      </c>
      <c r="W256" s="52">
        <f t="shared" si="60"/>
        <v>66.442953020134226</v>
      </c>
      <c r="X256" s="52">
        <f t="shared" si="61"/>
        <v>66.779638341992026</v>
      </c>
      <c r="Y256" s="52">
        <f t="shared" si="62"/>
        <v>69.018039887667186</v>
      </c>
      <c r="Z256" s="52">
        <f t="shared" si="63"/>
        <v>68.683584269927664</v>
      </c>
      <c r="AA256" s="52">
        <f t="shared" si="64"/>
        <v>-2.240631249793438</v>
      </c>
      <c r="AB256" s="52">
        <f t="shared" si="65"/>
        <v>-2.2406312497934238</v>
      </c>
      <c r="AC256" s="52">
        <f t="shared" si="66"/>
        <v>-2.240631249793438</v>
      </c>
      <c r="AF256">
        <v>2.85</v>
      </c>
      <c r="AG256">
        <v>1.47</v>
      </c>
      <c r="AJ256" t="s">
        <v>338</v>
      </c>
    </row>
    <row r="257" spans="1:36" ht="15" x14ac:dyDescent="0.25">
      <c r="A257">
        <v>1.95</v>
      </c>
      <c r="B257">
        <v>3.45</v>
      </c>
      <c r="C257">
        <v>4.5199999999999996</v>
      </c>
      <c r="D257" s="45">
        <f t="shared" si="54"/>
        <v>2.3914523337378313E-2</v>
      </c>
      <c r="E257" s="46">
        <f>IF(OR($A257="",$B257="",$C257=""),"",A257*'MPTO_working_3-way'!$I256)</f>
        <v>1.9966333205078877</v>
      </c>
      <c r="F257" s="47">
        <f>IF(OR($A257="",$B257="",$C257=""),"",B257*'MPTO_working_3-way'!$I256)</f>
        <v>3.5325051055139554</v>
      </c>
      <c r="G257" s="48">
        <f>IF(OR($A257="",$B257="",$C257=""),"",C257*'MPTO_working_3-way'!$I256)</f>
        <v>4.6280936454849497</v>
      </c>
      <c r="H257" s="46">
        <f>IF(OR($A257="",$B257="",$C257=""),"",'MPTO_working_3-way'!E256)</f>
        <v>1.9807902759321503</v>
      </c>
      <c r="I257" s="47">
        <f>IF(OR($A257="",$B257="",$C257=""),"",'MPTO_working_3-way'!F256)</f>
        <v>3.5475640487190261</v>
      </c>
      <c r="J257" s="48">
        <f>IF(OR($A257="",$B257="",$C257=""),"",'MPTO_working_3-way'!G256)</f>
        <v>4.6889485127445996</v>
      </c>
      <c r="K257" s="46">
        <f>IF(OR($A257="",$B257="",$C257=""),"",'OddsRatio_working_3-way'!H256)</f>
        <v>1.9870816120931698</v>
      </c>
      <c r="L257" s="47">
        <f>IF(OR($A257="",$B257="",$C257=""),"",'OddsRatio_working_3-way'!I256)</f>
        <v>3.5456315259244899</v>
      </c>
      <c r="M257" s="48">
        <f>IF(OR($A257="",$B257="",$C257=""),"",'OddsRatio_working_3-way'!J256)</f>
        <v>4.6573971311241662</v>
      </c>
      <c r="N257" s="49">
        <f t="shared" si="55"/>
        <v>50.084308907838313</v>
      </c>
      <c r="O257" s="50">
        <f t="shared" si="56"/>
        <v>28.308522426169482</v>
      </c>
      <c r="P257" s="50">
        <f t="shared" si="57"/>
        <v>21.607168665992198</v>
      </c>
      <c r="Q257" t="s">
        <v>110</v>
      </c>
      <c r="R257" t="s">
        <v>63</v>
      </c>
      <c r="S257" s="40">
        <v>44188</v>
      </c>
      <c r="T257" s="52">
        <v>100</v>
      </c>
      <c r="U257" s="52">
        <f t="shared" si="58"/>
        <v>48.717948717948723</v>
      </c>
      <c r="V257" s="52">
        <f t="shared" si="59"/>
        <v>71.014492753623188</v>
      </c>
      <c r="W257" s="52">
        <f t="shared" si="60"/>
        <v>77.876106194690252</v>
      </c>
      <c r="X257" s="52">
        <f t="shared" si="61"/>
        <v>51.109401051686554</v>
      </c>
      <c r="Y257" s="52">
        <f t="shared" si="62"/>
        <v>73.405945087361019</v>
      </c>
      <c r="Z257" s="52">
        <f t="shared" si="63"/>
        <v>80.267558528428111</v>
      </c>
      <c r="AA257" s="52">
        <f t="shared" si="64"/>
        <v>-2.3914523337378313</v>
      </c>
      <c r="AB257" s="52">
        <f t="shared" si="65"/>
        <v>-2.3914523337378313</v>
      </c>
      <c r="AC257" s="52">
        <f t="shared" si="66"/>
        <v>-2.3914523337378597</v>
      </c>
      <c r="AF257">
        <v>2.27</v>
      </c>
      <c r="AG257">
        <v>1.7</v>
      </c>
      <c r="AJ257" t="s">
        <v>338</v>
      </c>
    </row>
    <row r="258" spans="1:36" ht="15" x14ac:dyDescent="0.25">
      <c r="A258">
        <v>2.86</v>
      </c>
      <c r="B258">
        <v>3.24</v>
      </c>
      <c r="C258">
        <v>2.67</v>
      </c>
      <c r="D258" s="45">
        <f t="shared" si="54"/>
        <v>3.2824160164984129E-2</v>
      </c>
      <c r="E258" s="46">
        <f>IF(OR($A258="",$B258="",$C258=""),"",A258*'MPTO_working_3-way'!$I257)</f>
        <v>2.9538770980718545</v>
      </c>
      <c r="F258" s="47">
        <f>IF(OR($A258="",$B258="",$C258=""),"",B258*'MPTO_working_3-way'!$I257)</f>
        <v>3.3463502789345489</v>
      </c>
      <c r="G258" s="48">
        <f>IF(OR($A258="",$B258="",$C258=""),"",C258*'MPTO_working_3-way'!$I257)</f>
        <v>2.7576405076405077</v>
      </c>
      <c r="H258" s="46">
        <f>IF(OR($A258="",$B258="",$C258=""),"",'MPTO_working_3-way'!E257)</f>
        <v>2.9523871802900588</v>
      </c>
      <c r="I258" s="47">
        <f>IF(OR($A258="",$B258="",$C258=""),"",'MPTO_working_3-way'!F257)</f>
        <v>3.3590796872335553</v>
      </c>
      <c r="J258" s="48">
        <f>IF(OR($A258="",$B258="",$C258=""),"",'MPTO_working_3-way'!G257)</f>
        <v>2.750347277186779</v>
      </c>
      <c r="K258" s="46">
        <f>IF(OR($A258="",$B258="",$C258=""),"",'OddsRatio_working_3-way'!H257)</f>
        <v>2.9534178608214412</v>
      </c>
      <c r="L258" s="47">
        <f>IF(OR($A258="",$B258="",$C258=""),"",'OddsRatio_working_3-way'!I257)</f>
        <v>3.3525032302365756</v>
      </c>
      <c r="M258" s="48">
        <f>IF(OR($A258="",$B258="",$C258=""),"",'OddsRatio_working_3-way'!J257)</f>
        <v>2.7538751761138749</v>
      </c>
      <c r="N258" s="49">
        <f t="shared" si="55"/>
        <v>33.853812017187543</v>
      </c>
      <c r="O258" s="50">
        <f t="shared" si="56"/>
        <v>29.883303200356899</v>
      </c>
      <c r="P258" s="50">
        <f t="shared" si="57"/>
        <v>36.262884782455565</v>
      </c>
      <c r="Q258" t="s">
        <v>291</v>
      </c>
      <c r="R258" t="s">
        <v>126</v>
      </c>
      <c r="S258" s="40">
        <v>44187</v>
      </c>
      <c r="T258" s="52">
        <v>100</v>
      </c>
      <c r="U258" s="52">
        <f t="shared" si="58"/>
        <v>65.03496503496504</v>
      </c>
      <c r="V258" s="52">
        <f t="shared" si="59"/>
        <v>69.135802469135797</v>
      </c>
      <c r="W258" s="52">
        <f t="shared" si="60"/>
        <v>62.546816479400754</v>
      </c>
      <c r="X258" s="52">
        <f t="shared" si="61"/>
        <v>68.317381051463457</v>
      </c>
      <c r="Y258" s="52">
        <f t="shared" si="62"/>
        <v>72.418218485634227</v>
      </c>
      <c r="Z258" s="52">
        <f t="shared" si="63"/>
        <v>65.829232495899163</v>
      </c>
      <c r="AA258" s="52">
        <f t="shared" si="64"/>
        <v>-3.2824160164984164</v>
      </c>
      <c r="AB258" s="52">
        <f t="shared" si="65"/>
        <v>-3.2824160164984306</v>
      </c>
      <c r="AC258" s="52">
        <f t="shared" si="66"/>
        <v>-3.2824160164984093</v>
      </c>
      <c r="AF258">
        <v>2.06</v>
      </c>
      <c r="AG258">
        <v>1.82</v>
      </c>
      <c r="AJ258" t="s">
        <v>339</v>
      </c>
    </row>
    <row r="259" spans="1:36" ht="15" x14ac:dyDescent="0.25">
      <c r="A259">
        <v>1.42</v>
      </c>
      <c r="B259">
        <v>5.0999999999999996</v>
      </c>
      <c r="C259">
        <v>7.29</v>
      </c>
      <c r="D259" s="45">
        <f t="shared" si="54"/>
        <v>3.7477994733510656E-2</v>
      </c>
      <c r="E259" s="46">
        <f>IF(OR($A259="",$B259="",$C259=""),"",A259*'MPTO_working_3-way'!$I258)</f>
        <v>1.473218752521585</v>
      </c>
      <c r="F259" s="47">
        <f>IF(OR($A259="",$B259="",$C259=""),"",B259*'MPTO_working_3-way'!$I258)</f>
        <v>5.2911377731409042</v>
      </c>
      <c r="G259" s="48">
        <f>IF(OR($A259="",$B259="",$C259=""),"",C259*'MPTO_working_3-way'!$I258)</f>
        <v>7.5632145816072924</v>
      </c>
      <c r="H259" s="46">
        <f>IF(OR($A259="",$B259="",$C259=""),"",'MPTO_working_3-way'!E258)</f>
        <v>1.4456451437124209</v>
      </c>
      <c r="I259" s="47">
        <f>IF(OR($A259="",$B259="",$C259=""),"",'MPTO_working_3-way'!F258)</f>
        <v>5.4470453743502576</v>
      </c>
      <c r="J259" s="48">
        <f>IF(OR($A259="",$B259="",$C259=""),"",'MPTO_working_3-way'!G258)</f>
        <v>8.0204330903643992</v>
      </c>
      <c r="K259" s="46">
        <f>IF(OR($A259="",$B259="",$C259=""),"",'OddsRatio_working_3-way'!H258)</f>
        <v>1.4540703149179115</v>
      </c>
      <c r="L259" s="47">
        <f>IF(OR($A259="",$B259="",$C259=""),"",'OddsRatio_working_3-way'!I258)</f>
        <v>5.4325911694367583</v>
      </c>
      <c r="M259" s="48">
        <f>IF(OR($A259="",$B259="",$C259=""),"",'OddsRatio_working_3-way'!J258)</f>
        <v>7.8002435257944436</v>
      </c>
      <c r="N259" s="49">
        <f t="shared" si="55"/>
        <v>67.87858206993252</v>
      </c>
      <c r="O259" s="50">
        <f t="shared" si="56"/>
        <v>18.899526772412582</v>
      </c>
      <c r="P259" s="50">
        <f t="shared" si="57"/>
        <v>13.221891157654891</v>
      </c>
      <c r="Q259" t="s">
        <v>129</v>
      </c>
      <c r="R259" t="s">
        <v>130</v>
      </c>
      <c r="S259" s="40">
        <v>44187</v>
      </c>
      <c r="T259" s="52">
        <v>100</v>
      </c>
      <c r="U259" s="52">
        <f t="shared" si="58"/>
        <v>29.577464788732396</v>
      </c>
      <c r="V259" s="52">
        <f t="shared" si="59"/>
        <v>80.392156862745097</v>
      </c>
      <c r="W259" s="52">
        <f t="shared" si="60"/>
        <v>86.282578875171467</v>
      </c>
      <c r="X259" s="52">
        <f t="shared" si="61"/>
        <v>33.325264262083437</v>
      </c>
      <c r="Y259" s="52">
        <f t="shared" si="62"/>
        <v>84.139956336096148</v>
      </c>
      <c r="Z259" s="52">
        <f t="shared" si="63"/>
        <v>90.030378348522518</v>
      </c>
      <c r="AA259" s="52">
        <f t="shared" si="64"/>
        <v>-3.7477994733510407</v>
      </c>
      <c r="AB259" s="52">
        <f t="shared" si="65"/>
        <v>-3.7477994733510513</v>
      </c>
      <c r="AC259" s="52">
        <f t="shared" si="66"/>
        <v>-3.7477994733510513</v>
      </c>
      <c r="AF259">
        <v>1.58</v>
      </c>
      <c r="AG259">
        <v>2.46</v>
      </c>
      <c r="AJ259" t="s">
        <v>339</v>
      </c>
    </row>
    <row r="260" spans="1:36" ht="15" x14ac:dyDescent="0.25">
      <c r="A260">
        <v>1.61</v>
      </c>
      <c r="B260">
        <v>4.1399999999999997</v>
      </c>
      <c r="C260">
        <v>5.58</v>
      </c>
      <c r="D260" s="45">
        <f t="shared" si="54"/>
        <v>4.187537567621713E-2</v>
      </c>
      <c r="E260" s="46">
        <f>IF(OR($A260="",$B260="",$C260=""),"",A260*'MPTO_working_3-way'!$I259)</f>
        <v>1.6774193548387097</v>
      </c>
      <c r="F260" s="47">
        <f>IF(OR($A260="",$B260="",$C260=""),"",B260*'MPTO_working_3-way'!$I259)</f>
        <v>4.3133640552995383</v>
      </c>
      <c r="G260" s="48">
        <f>IF(OR($A260="",$B260="",$C260=""),"",C260*'MPTO_working_3-way'!$I259)</f>
        <v>5.8136645962732914</v>
      </c>
      <c r="H260" s="46">
        <f>IF(OR($A260="",$B260="",$C260=""),"",'MPTO_working_3-way'!E259)</f>
        <v>1.6470135298647013</v>
      </c>
      <c r="I260" s="47">
        <f>IF(OR($A260="",$B260="",$C260=""),"",'MPTO_working_3-way'!F259)</f>
        <v>4.3939156803286696</v>
      </c>
      <c r="J260" s="48">
        <f>IF(OR($A260="",$B260="",$C260=""),"",'MPTO_working_3-way'!G259)</f>
        <v>6.0513269567560286</v>
      </c>
      <c r="K260" s="46">
        <f>IF(OR($A260="",$B260="",$C260=""),"",'OddsRatio_working_3-way'!H259)</f>
        <v>1.657310013180409</v>
      </c>
      <c r="L260" s="47">
        <f>IF(OR($A260="",$B260="",$C260=""),"",'OddsRatio_working_3-way'!I259)</f>
        <v>4.38353023178112</v>
      </c>
      <c r="M260" s="48">
        <f>IF(OR($A260="",$B260="",$C260=""),"",'OddsRatio_working_3-way'!J259)</f>
        <v>5.9352128858463473</v>
      </c>
      <c r="N260" s="49">
        <f t="shared" si="55"/>
        <v>59.615384615384613</v>
      </c>
      <c r="O260" s="50">
        <f t="shared" si="56"/>
        <v>23.183760683760688</v>
      </c>
      <c r="P260" s="50">
        <f t="shared" si="57"/>
        <v>17.200854700854702</v>
      </c>
      <c r="Q260" t="s">
        <v>128</v>
      </c>
      <c r="R260" t="s">
        <v>125</v>
      </c>
      <c r="S260" s="40">
        <v>44188</v>
      </c>
      <c r="T260" s="52">
        <v>100</v>
      </c>
      <c r="U260" s="52">
        <f t="shared" si="58"/>
        <v>37.888198757763973</v>
      </c>
      <c r="V260" s="52">
        <f t="shared" si="59"/>
        <v>75.845410628019309</v>
      </c>
      <c r="W260" s="52">
        <f t="shared" si="60"/>
        <v>82.078853046594986</v>
      </c>
      <c r="X260" s="52">
        <f t="shared" si="61"/>
        <v>42.075736325385691</v>
      </c>
      <c r="Y260" s="52">
        <f t="shared" si="62"/>
        <v>80.03294819564104</v>
      </c>
      <c r="Z260" s="52">
        <f t="shared" si="63"/>
        <v>86.266390614216704</v>
      </c>
      <c r="AA260" s="52">
        <f t="shared" si="64"/>
        <v>-4.1875375676217175</v>
      </c>
      <c r="AB260" s="52">
        <f t="shared" si="65"/>
        <v>-4.1875375676217317</v>
      </c>
      <c r="AC260" s="52">
        <f t="shared" si="66"/>
        <v>-4.1875375676217175</v>
      </c>
      <c r="AF260">
        <v>1.84</v>
      </c>
      <c r="AG260">
        <v>2.02</v>
      </c>
      <c r="AJ260" t="s">
        <v>339</v>
      </c>
    </row>
    <row r="261" spans="1:36" ht="15" x14ac:dyDescent="0.25">
      <c r="A261">
        <v>2.4</v>
      </c>
      <c r="B261">
        <v>3.06</v>
      </c>
      <c r="C261">
        <v>3.38</v>
      </c>
      <c r="D261" s="45">
        <f t="shared" ref="D261:D267" si="67">IF(OR($A261="",$B261="",$C261=""),"",(1/A261)+(1/B261)+(1/C261)-1)</f>
        <v>3.9322040453262153E-2</v>
      </c>
      <c r="E261" s="46">
        <f>IF(OR($A261="",$B261="",$C261=""),"",A261*'MPTO_working_3-way'!$I260)</f>
        <v>2.4943728970878292</v>
      </c>
      <c r="F261" s="47">
        <f>IF(OR($A261="",$B261="",$C261=""),"",B261*'MPTO_working_3-way'!$I260)</f>
        <v>3.1803254437869821</v>
      </c>
      <c r="G261" s="48">
        <f>IF(OR($A261="",$B261="",$C261=""),"",C261*'MPTO_working_3-way'!$I260)</f>
        <v>3.5129084967320261</v>
      </c>
      <c r="H261" s="46">
        <f>IF(OR($A261="",$B261="",$C261=""),"",'MPTO_working_3-way'!E260)</f>
        <v>2.4779504544075133</v>
      </c>
      <c r="I261" s="47">
        <f>IF(OR($A261="",$B261="",$C261=""),"",'MPTO_working_3-way'!F260)</f>
        <v>3.187860232398056</v>
      </c>
      <c r="J261" s="48">
        <f>IF(OR($A261="",$B261="",$C261=""),"",'MPTO_working_3-way'!G260)</f>
        <v>3.5366851697764812</v>
      </c>
      <c r="K261" s="46">
        <f>IF(OR($A261="",$B261="",$C261=""),"",'OddsRatio_working_3-way'!H260)</f>
        <v>2.4852419556871221</v>
      </c>
      <c r="L261" s="47">
        <f>IF(OR($A261="",$B261="",$C261=""),"",'OddsRatio_working_3-way'!I260)</f>
        <v>3.1854274490824799</v>
      </c>
      <c r="M261" s="48">
        <f>IF(OR($A261="",$B261="",$C261=""),"",'OddsRatio_working_3-way'!J260)</f>
        <v>3.5249113246681074</v>
      </c>
      <c r="N261" s="49">
        <f t="shared" si="55"/>
        <v>40.090236755197914</v>
      </c>
      <c r="O261" s="50">
        <f t="shared" si="56"/>
        <v>31.443322945253271</v>
      </c>
      <c r="P261" s="50">
        <f t="shared" si="57"/>
        <v>28.466440299548818</v>
      </c>
      <c r="Q261" t="s">
        <v>318</v>
      </c>
      <c r="R261" t="s">
        <v>67</v>
      </c>
      <c r="S261" s="40">
        <v>44188</v>
      </c>
      <c r="T261" s="52">
        <v>100</v>
      </c>
      <c r="U261" s="52">
        <f t="shared" si="58"/>
        <v>58.333333333333336</v>
      </c>
      <c r="V261" s="52">
        <f t="shared" si="59"/>
        <v>67.320261437908499</v>
      </c>
      <c r="W261" s="52">
        <f t="shared" si="60"/>
        <v>70.414201183431956</v>
      </c>
      <c r="X261" s="52">
        <f t="shared" si="61"/>
        <v>62.265537378659552</v>
      </c>
      <c r="Y261" s="52">
        <f t="shared" si="62"/>
        <v>71.252465483234715</v>
      </c>
      <c r="Z261" s="52">
        <f t="shared" si="63"/>
        <v>74.346405228758172</v>
      </c>
      <c r="AA261" s="52">
        <f t="shared" si="64"/>
        <v>-3.9322040453262161</v>
      </c>
      <c r="AB261" s="52">
        <f t="shared" si="65"/>
        <v>-3.9322040453262161</v>
      </c>
      <c r="AC261" s="52">
        <f t="shared" si="66"/>
        <v>-3.9322040453262161</v>
      </c>
      <c r="AF261">
        <v>1.99</v>
      </c>
      <c r="AG261">
        <v>1.87</v>
      </c>
      <c r="AJ261" t="s">
        <v>339</v>
      </c>
    </row>
    <row r="262" spans="1:36" ht="15" x14ac:dyDescent="0.25">
      <c r="A262">
        <v>2.35</v>
      </c>
      <c r="B262">
        <v>3.32</v>
      </c>
      <c r="C262">
        <v>3.2</v>
      </c>
      <c r="D262" s="45">
        <f t="shared" si="67"/>
        <v>3.9236734170725374E-2</v>
      </c>
      <c r="E262" s="46">
        <f>IF(OR($A262="",$B262="",$C262=""),"",A262*'MPTO_working_3-way'!$I261)</f>
        <v>2.4422063253012047</v>
      </c>
      <c r="F262" s="47">
        <f>IF(OR($A262="",$B262="",$C262=""),"",B262*'MPTO_working_3-way'!$I261)</f>
        <v>3.450265957446808</v>
      </c>
      <c r="G262" s="48">
        <f>IF(OR($A262="",$B262="",$C262=""),"",C262*'MPTO_working_3-way'!$I261)</f>
        <v>3.3255575493463212</v>
      </c>
      <c r="H262" s="46">
        <f>IF(OR($A262="",$B262="",$C262=""),"",'MPTO_working_3-way'!E261)</f>
        <v>2.4245186518366979</v>
      </c>
      <c r="I262" s="47">
        <f>IF(OR($A262="",$B262="",$C262=""),"",'MPTO_working_3-way'!F261)</f>
        <v>3.4707048988897324</v>
      </c>
      <c r="J262" s="48">
        <f>IF(OR($A262="",$B262="",$C262=""),"",'MPTO_working_3-way'!G261)</f>
        <v>3.3397781186458815</v>
      </c>
      <c r="K262" s="46">
        <f>IF(OR($A262="",$B262="",$C262=""),"",'OddsRatio_working_3-way'!H261)</f>
        <v>2.4322138402581155</v>
      </c>
      <c r="L262" s="47">
        <f>IF(OR($A262="",$B262="",$C262=""),"",'OddsRatio_working_3-way'!I261)</f>
        <v>3.4612860069620943</v>
      </c>
      <c r="M262" s="48">
        <f>IF(OR($A262="",$B262="",$C262=""),"",'OddsRatio_working_3-way'!J261)</f>
        <v>3.3339781100502619</v>
      </c>
      <c r="N262" s="49">
        <f t="shared" si="55"/>
        <v>40.946581361288828</v>
      </c>
      <c r="O262" s="50">
        <f t="shared" si="56"/>
        <v>28.983272951514689</v>
      </c>
      <c r="P262" s="50">
        <f t="shared" si="57"/>
        <v>30.070145687196487</v>
      </c>
      <c r="Q262" t="s">
        <v>65</v>
      </c>
      <c r="R262" t="s">
        <v>66</v>
      </c>
      <c r="S262" s="40">
        <v>44188</v>
      </c>
      <c r="T262" s="52">
        <v>100</v>
      </c>
      <c r="U262" s="52">
        <f t="shared" si="58"/>
        <v>57.446808510638299</v>
      </c>
      <c r="V262" s="52">
        <f t="shared" si="59"/>
        <v>69.879518072289159</v>
      </c>
      <c r="W262" s="52">
        <f t="shared" si="60"/>
        <v>68.75</v>
      </c>
      <c r="X262" s="52">
        <f t="shared" si="61"/>
        <v>61.370481927710841</v>
      </c>
      <c r="Y262" s="52">
        <f t="shared" si="62"/>
        <v>73.803191489361694</v>
      </c>
      <c r="Z262" s="52">
        <f t="shared" si="63"/>
        <v>72.67367341707255</v>
      </c>
      <c r="AA262" s="52">
        <f t="shared" si="64"/>
        <v>-3.9236734170725427</v>
      </c>
      <c r="AB262" s="52">
        <f t="shared" si="65"/>
        <v>-3.9236734170725356</v>
      </c>
      <c r="AC262" s="52">
        <f t="shared" si="66"/>
        <v>-3.9236734170725498</v>
      </c>
      <c r="AF262">
        <v>1.64</v>
      </c>
      <c r="AG262">
        <v>2.2999999999999998</v>
      </c>
      <c r="AJ262" t="s">
        <v>339</v>
      </c>
    </row>
    <row r="263" spans="1:36" ht="15" x14ac:dyDescent="0.25">
      <c r="A263">
        <v>2.54</v>
      </c>
      <c r="B263">
        <v>3.41</v>
      </c>
      <c r="C263">
        <v>2.84</v>
      </c>
      <c r="D263" s="45">
        <f t="shared" si="67"/>
        <v>3.9068595422722119E-2</v>
      </c>
      <c r="E263" s="46">
        <f>IF(OR($A263="",$B263="",$C263=""),"",A263*'MPTO_working_3-way'!$I262)</f>
        <v>2.6392342323737141</v>
      </c>
      <c r="F263" s="47">
        <f>IF(OR($A263="",$B263="",$C263=""),"",B263*'MPTO_working_3-way'!$I262)</f>
        <v>3.5432239103914824</v>
      </c>
      <c r="G263" s="48">
        <f>IF(OR($A263="",$B263="",$C263=""),"",C263*'MPTO_working_3-way'!$I262)</f>
        <v>2.9509548110005306</v>
      </c>
      <c r="H263" s="46">
        <f>IF(OR($A263="",$B263="",$C263=""),"",'MPTO_working_3-way'!E262)</f>
        <v>2.6268925554218368</v>
      </c>
      <c r="I263" s="47">
        <f>IF(OR($A263="",$B263="",$C263=""),"",'MPTO_working_3-way'!F262)</f>
        <v>3.5684684398902577</v>
      </c>
      <c r="J263" s="48">
        <f>IF(OR($A263="",$B263="",$C263=""),"",'MPTO_working_3-way'!G262)</f>
        <v>2.949071213022679</v>
      </c>
      <c r="K263" s="46">
        <f>IF(OR($A263="",$B263="",$C263=""),"",'OddsRatio_working_3-way'!H262)</f>
        <v>2.6327556718009877</v>
      </c>
      <c r="L263" s="47">
        <f>IF(OR($A263="",$B263="",$C263=""),"",'OddsRatio_working_3-way'!I262)</f>
        <v>3.555156603272974</v>
      </c>
      <c r="M263" s="48">
        <f>IF(OR($A263="",$B263="",$C263=""),"",'OddsRatio_working_3-way'!J262)</f>
        <v>2.9508249585154656</v>
      </c>
      <c r="N263" s="49">
        <f t="shared" si="55"/>
        <v>37.889778320304863</v>
      </c>
      <c r="O263" s="50">
        <f t="shared" si="56"/>
        <v>28.222884731253473</v>
      </c>
      <c r="P263" s="50">
        <f t="shared" si="57"/>
        <v>33.887336948441678</v>
      </c>
      <c r="Q263" t="s">
        <v>167</v>
      </c>
      <c r="R263" t="s">
        <v>168</v>
      </c>
      <c r="S263" s="40">
        <v>44188</v>
      </c>
      <c r="T263" s="52">
        <v>100</v>
      </c>
      <c r="U263" s="52">
        <f t="shared" si="58"/>
        <v>60.629921259842511</v>
      </c>
      <c r="V263" s="52">
        <f t="shared" si="59"/>
        <v>70.674486803519059</v>
      </c>
      <c r="W263" s="52">
        <f t="shared" si="60"/>
        <v>64.788732394366207</v>
      </c>
      <c r="X263" s="52">
        <f t="shared" si="61"/>
        <v>64.536780802114734</v>
      </c>
      <c r="Y263" s="52">
        <f t="shared" si="62"/>
        <v>74.581346345791275</v>
      </c>
      <c r="Z263" s="52">
        <f t="shared" si="63"/>
        <v>68.695591936638408</v>
      </c>
      <c r="AA263" s="52">
        <f t="shared" si="64"/>
        <v>-3.9068595422722225</v>
      </c>
      <c r="AB263" s="52">
        <f t="shared" si="65"/>
        <v>-3.9068595422722154</v>
      </c>
      <c r="AC263" s="52">
        <f t="shared" si="66"/>
        <v>-3.9068595422722012</v>
      </c>
      <c r="AF263">
        <v>1.66</v>
      </c>
      <c r="AG263">
        <v>2.2599999999999998</v>
      </c>
      <c r="AJ263" t="s">
        <v>339</v>
      </c>
    </row>
    <row r="264" spans="1:36" ht="15" x14ac:dyDescent="0.25">
      <c r="A264">
        <v>3.32</v>
      </c>
      <c r="B264">
        <v>3.35</v>
      </c>
      <c r="C264">
        <v>2.2799999999999998</v>
      </c>
      <c r="D264" s="45">
        <f t="shared" si="67"/>
        <v>3.8308773191745749E-2</v>
      </c>
      <c r="E264" s="46">
        <f>IF(OR($A264="",$B264="",$C264=""),"",A264*'MPTO_working_3-way'!$I263)</f>
        <v>3.4471851269965956</v>
      </c>
      <c r="F264" s="47">
        <f>IF(OR($A264="",$B264="",$C264=""),"",B264*'MPTO_working_3-way'!$I263)</f>
        <v>3.4783343901923485</v>
      </c>
      <c r="G264" s="48">
        <f>IF(OR($A264="",$B264="",$C264=""),"",C264*'MPTO_working_3-way'!$I263)</f>
        <v>2.3673440028771799</v>
      </c>
      <c r="H264" s="46">
        <f>IF(OR($A264="",$B264="",$C264=""),"",'MPTO_working_3-way'!E263)</f>
        <v>3.4669828862265839</v>
      </c>
      <c r="I264" s="47">
        <f>IF(OR($A264="",$B264="",$C264=""),"",'MPTO_working_3-way'!F263)</f>
        <v>3.4997110964716969</v>
      </c>
      <c r="J264" s="48">
        <f>IF(OR($A264="",$B264="",$C264=""),"",'MPTO_working_3-way'!G263)</f>
        <v>2.3483720723479498</v>
      </c>
      <c r="K264" s="46">
        <f>IF(OR($A264="",$B264="",$C264=""),"",'OddsRatio_working_3-way'!H263)</f>
        <v>3.4585956042917636</v>
      </c>
      <c r="L264" s="47">
        <f>IF(OR($A264="",$B264="",$C264=""),"",'OddsRatio_working_3-way'!I263)</f>
        <v>3.4903877888300188</v>
      </c>
      <c r="M264" s="48">
        <f>IF(OR($A264="",$B264="",$C264=""),"",'OddsRatio_working_3-way'!J263)</f>
        <v>2.356466540298904</v>
      </c>
      <c r="N264" s="49">
        <f t="shared" si="55"/>
        <v>29.00917598444337</v>
      </c>
      <c r="O264" s="50">
        <f t="shared" si="56"/>
        <v>28.749392318911031</v>
      </c>
      <c r="P264" s="50">
        <f t="shared" si="57"/>
        <v>42.241431696645613</v>
      </c>
      <c r="Q264" t="s">
        <v>165</v>
      </c>
      <c r="R264" t="s">
        <v>169</v>
      </c>
      <c r="S264" s="40">
        <v>44189</v>
      </c>
      <c r="T264" s="52">
        <v>100</v>
      </c>
      <c r="U264" s="52">
        <f t="shared" si="58"/>
        <v>69.879518072289159</v>
      </c>
      <c r="V264" s="52">
        <f t="shared" si="59"/>
        <v>70.149253731343279</v>
      </c>
      <c r="W264" s="52">
        <f t="shared" si="60"/>
        <v>56.140350877192972</v>
      </c>
      <c r="X264" s="52">
        <f t="shared" si="61"/>
        <v>73.710395391463734</v>
      </c>
      <c r="Y264" s="52">
        <f t="shared" si="62"/>
        <v>73.980131050517855</v>
      </c>
      <c r="Z264" s="52">
        <f t="shared" si="63"/>
        <v>59.971228196367555</v>
      </c>
      <c r="AA264" s="52">
        <f t="shared" si="64"/>
        <v>-3.8308773191745757</v>
      </c>
      <c r="AB264" s="52">
        <f t="shared" si="65"/>
        <v>-3.8308773191745757</v>
      </c>
      <c r="AC264" s="52">
        <f t="shared" si="66"/>
        <v>-3.8308773191745829</v>
      </c>
      <c r="AF264">
        <v>2.08</v>
      </c>
      <c r="AG264">
        <v>1.78</v>
      </c>
      <c r="AJ264" t="s">
        <v>339</v>
      </c>
    </row>
    <row r="265" spans="1:36" ht="15" x14ac:dyDescent="0.25">
      <c r="A265">
        <v>1.88</v>
      </c>
      <c r="B265">
        <v>3.52</v>
      </c>
      <c r="C265">
        <v>4.42</v>
      </c>
      <c r="D265" s="45">
        <f t="shared" si="67"/>
        <v>4.2250146599333238E-2</v>
      </c>
      <c r="E265" s="46">
        <f>IF(OR($A265="",$B265="",$C265=""),"",A265*'MPTO_working_3-way'!$I264)</f>
        <v>1.9594302756067463</v>
      </c>
      <c r="F265" s="47">
        <f>IF(OR($A265="",$B265="",$C265=""),"",B265*'MPTO_working_3-way'!$I264)</f>
        <v>3.6687205160296532</v>
      </c>
      <c r="G265" s="48">
        <f>IF(OR($A265="",$B265="",$C265=""),"",C265*'MPTO_working_3-way'!$I264)</f>
        <v>4.6067456479690527</v>
      </c>
      <c r="H265" s="46">
        <f>IF(OR($A265="",$B265="",$C265=""),"",'MPTO_working_3-way'!E264)</f>
        <v>1.9311300644163552</v>
      </c>
      <c r="I265" s="47">
        <f>IF(OR($A265="",$B265="",$C265=""),"",'MPTO_working_3-way'!F264)</f>
        <v>3.7036004570465404</v>
      </c>
      <c r="J265" s="48">
        <f>IF(OR($A265="",$B265="",$C265=""),"",'MPTO_working_3-way'!G264)</f>
        <v>4.713402465876336</v>
      </c>
      <c r="K265" s="46">
        <f>IF(OR($A265="",$B265="",$C265=""),"",'OddsRatio_working_3-way'!H264)</f>
        <v>1.9418945297770782</v>
      </c>
      <c r="L265" s="47">
        <f>IF(OR($A265="",$B265="",$C265=""),"",'OddsRatio_working_3-way'!I264)</f>
        <v>3.6972434261798148</v>
      </c>
      <c r="M265" s="48">
        <f>IF(OR($A265="",$B265="",$C265=""),"",'OddsRatio_working_3-way'!J264)</f>
        <v>4.6605446498154635</v>
      </c>
      <c r="N265" s="49">
        <f t="shared" si="55"/>
        <v>51.035242868764264</v>
      </c>
      <c r="O265" s="50">
        <f t="shared" si="56"/>
        <v>27.257459259453636</v>
      </c>
      <c r="P265" s="50">
        <f t="shared" si="57"/>
        <v>21.707297871782085</v>
      </c>
      <c r="Q265" t="s">
        <v>124</v>
      </c>
      <c r="R265" t="s">
        <v>64</v>
      </c>
      <c r="S265" s="40">
        <v>44189</v>
      </c>
      <c r="T265" s="52">
        <v>100</v>
      </c>
      <c r="U265" s="52">
        <f t="shared" si="58"/>
        <v>46.808510638297875</v>
      </c>
      <c r="V265" s="52">
        <f t="shared" si="59"/>
        <v>71.590909090909093</v>
      </c>
      <c r="W265" s="52">
        <f t="shared" si="60"/>
        <v>77.375565610859724</v>
      </c>
      <c r="X265" s="52">
        <f t="shared" si="61"/>
        <v>51.033525298231183</v>
      </c>
      <c r="Y265" s="52">
        <f t="shared" si="62"/>
        <v>75.815923750842401</v>
      </c>
      <c r="Z265" s="52">
        <f t="shared" si="63"/>
        <v>81.600580270793046</v>
      </c>
      <c r="AA265" s="52">
        <f t="shared" si="64"/>
        <v>-4.2250146599333078</v>
      </c>
      <c r="AB265" s="52">
        <f t="shared" si="65"/>
        <v>-4.2250146599333078</v>
      </c>
      <c r="AC265" s="52">
        <f t="shared" si="66"/>
        <v>-4.225014659933322</v>
      </c>
      <c r="AF265">
        <v>1.91</v>
      </c>
      <c r="AG265">
        <v>1.94</v>
      </c>
      <c r="AJ265" t="s">
        <v>339</v>
      </c>
    </row>
    <row r="266" spans="1:36" ht="15" x14ac:dyDescent="0.25">
      <c r="A266">
        <v>4.34</v>
      </c>
      <c r="B266">
        <v>3.92</v>
      </c>
      <c r="C266">
        <v>1.8</v>
      </c>
      <c r="D266" s="45">
        <f t="shared" si="67"/>
        <v>4.1072342915660975E-2</v>
      </c>
      <c r="E266" s="46">
        <f>IF(OR($A266="",$B266="",$C266=""),"",A266*'MPTO_working_3-way'!$I265)</f>
        <v>4.5182539682539682</v>
      </c>
      <c r="F266" s="47">
        <f>IF(OR($A266="",$B266="",$C266=""),"",B266*'MPTO_working_3-way'!$I265)</f>
        <v>4.081003584229391</v>
      </c>
      <c r="G266" s="48">
        <f>IF(OR($A266="",$B266="",$C266=""),"",C266*'MPTO_working_3-way'!$I265)</f>
        <v>1.8739302172481898</v>
      </c>
      <c r="H266" s="46">
        <f>IF(OR($A266="",$B266="",$C266=""),"",'MPTO_working_3-way'!E265)</f>
        <v>4.6141643696911743</v>
      </c>
      <c r="I266" s="47">
        <f>IF(OR($A266="",$B266="",$C266=""),"",'MPTO_working_3-way'!F265)</f>
        <v>4.1423088576911429</v>
      </c>
      <c r="J266" s="48">
        <f>IF(OR($A266="",$B266="",$C266=""),"",'MPTO_working_3-way'!G265)</f>
        <v>1.8454788849641148</v>
      </c>
      <c r="K266" s="46">
        <f>IF(OR($A266="",$B266="",$C266=""),"",'OddsRatio_working_3-way'!H265)</f>
        <v>4.5731433722605015</v>
      </c>
      <c r="L266" s="47">
        <f>IF(OR($A266="",$B266="",$C266=""),"",'OddsRatio_working_3-way'!I265)</f>
        <v>4.1238259422157677</v>
      </c>
      <c r="M266" s="48">
        <f>IF(OR($A266="",$B266="",$C266=""),"",'OddsRatio_working_3-way'!J265)</f>
        <v>1.8558427238947313</v>
      </c>
      <c r="N266" s="49">
        <f t="shared" si="55"/>
        <v>22.13244335148428</v>
      </c>
      <c r="O266" s="50">
        <f t="shared" si="56"/>
        <v>24.503776567714734</v>
      </c>
      <c r="P266" s="50">
        <f t="shared" si="57"/>
        <v>53.363780080800979</v>
      </c>
      <c r="Q266" t="s">
        <v>131</v>
      </c>
      <c r="R266" t="s">
        <v>166</v>
      </c>
      <c r="S266" s="40">
        <v>44189</v>
      </c>
      <c r="T266" s="52">
        <v>100</v>
      </c>
      <c r="U266" s="52">
        <f t="shared" si="58"/>
        <v>76.958525345622121</v>
      </c>
      <c r="V266" s="52">
        <f t="shared" si="59"/>
        <v>74.489795918367349</v>
      </c>
      <c r="W266" s="52">
        <f t="shared" si="60"/>
        <v>44.444444444444443</v>
      </c>
      <c r="X266" s="52">
        <f t="shared" si="61"/>
        <v>81.065759637188208</v>
      </c>
      <c r="Y266" s="52">
        <f t="shared" si="62"/>
        <v>78.597030209933436</v>
      </c>
      <c r="Z266" s="52">
        <f t="shared" si="63"/>
        <v>48.551678736010537</v>
      </c>
      <c r="AA266" s="52">
        <f t="shared" si="64"/>
        <v>-4.1072342915660869</v>
      </c>
      <c r="AB266" s="52">
        <f t="shared" si="65"/>
        <v>-4.1072342915660869</v>
      </c>
      <c r="AC266" s="52">
        <f t="shared" si="66"/>
        <v>-4.107234291566094</v>
      </c>
      <c r="AF266">
        <v>1.67</v>
      </c>
      <c r="AG266">
        <v>2.2400000000000002</v>
      </c>
      <c r="AJ266" t="s">
        <v>339</v>
      </c>
    </row>
    <row r="267" spans="1:36" ht="15" x14ac:dyDescent="0.25">
      <c r="A267">
        <v>2.27</v>
      </c>
      <c r="B267">
        <v>3.2</v>
      </c>
      <c r="C267">
        <v>3.49</v>
      </c>
      <c r="D267" s="45">
        <f t="shared" si="67"/>
        <v>3.9561585650631725E-2</v>
      </c>
      <c r="E267" s="46">
        <f>IF(OR($A267="",$B267="",$C267=""),"",A267*'MPTO_working_3-way'!$I266)</f>
        <v>2.359804799426934</v>
      </c>
      <c r="F267" s="47">
        <f>IF(OR($A267="",$B267="",$C267=""),"",B267*'MPTO_working_3-way'!$I266)</f>
        <v>3.3265970740820219</v>
      </c>
      <c r="G267" s="48">
        <f>IF(OR($A267="",$B267="",$C267=""),"",C267*'MPTO_working_3-way'!$I266)</f>
        <v>3.6280699339207048</v>
      </c>
      <c r="H267" s="46">
        <f>IF(OR($A267="",$B267="",$C267=""),"",'MPTO_working_3-way'!E266)</f>
        <v>2.3400492168563116</v>
      </c>
      <c r="I267" s="47">
        <f>IF(OR($A267="",$B267="",$C267=""),"",'MPTO_working_3-way'!F266)</f>
        <v>3.340986366168277</v>
      </c>
      <c r="J267" s="48">
        <f>IF(OR($A267="",$B267="",$C267=""),"",'MPTO_working_3-way'!G266)</f>
        <v>3.6583703159257799</v>
      </c>
      <c r="K267" s="46">
        <f>IF(OR($A267="",$B267="",$C267=""),"",'OddsRatio_working_3-way'!H266)</f>
        <v>2.3484914182468057</v>
      </c>
      <c r="L267" s="47">
        <f>IF(OR($A267="",$B267="",$C267=""),"",'OddsRatio_working_3-way'!I266)</f>
        <v>3.3359693859393489</v>
      </c>
      <c r="M267" s="48">
        <f>IF(OR($A267="",$B267="",$C267=""),"",'OddsRatio_working_3-way'!J266)</f>
        <v>3.643892623176809</v>
      </c>
      <c r="N267" s="49">
        <f t="shared" si="55"/>
        <v>42.376386396147879</v>
      </c>
      <c r="O267" s="50">
        <f t="shared" si="56"/>
        <v>30.060749099767399</v>
      </c>
      <c r="P267" s="50">
        <f t="shared" si="57"/>
        <v>27.562864504084722</v>
      </c>
      <c r="Q267" t="s">
        <v>164</v>
      </c>
      <c r="R267" t="s">
        <v>127</v>
      </c>
      <c r="S267" s="40">
        <v>44189</v>
      </c>
      <c r="T267" s="52">
        <v>100</v>
      </c>
      <c r="U267" s="52">
        <f t="shared" si="58"/>
        <v>55.947136563876647</v>
      </c>
      <c r="V267" s="52">
        <f t="shared" si="59"/>
        <v>68.75</v>
      </c>
      <c r="W267" s="52">
        <f t="shared" si="60"/>
        <v>71.346704871060169</v>
      </c>
      <c r="X267" s="52">
        <f t="shared" si="61"/>
        <v>59.903295128939824</v>
      </c>
      <c r="Y267" s="52">
        <f t="shared" si="62"/>
        <v>72.706158565063177</v>
      </c>
      <c r="Z267" s="52">
        <f t="shared" si="63"/>
        <v>75.302863436123346</v>
      </c>
      <c r="AA267" s="52">
        <f t="shared" si="64"/>
        <v>-3.956158565063177</v>
      </c>
      <c r="AB267" s="52">
        <f t="shared" si="65"/>
        <v>-3.956158565063177</v>
      </c>
      <c r="AC267" s="52">
        <f t="shared" si="66"/>
        <v>-3.956158565063177</v>
      </c>
      <c r="AF267">
        <v>1.98</v>
      </c>
      <c r="AG267">
        <v>1.88</v>
      </c>
      <c r="AJ267" t="s">
        <v>339</v>
      </c>
    </row>
    <row r="268" spans="1:36" ht="15" x14ac:dyDescent="0.25">
      <c r="A268"/>
      <c r="B268"/>
      <c r="C268"/>
      <c r="D268" s="45"/>
      <c r="E268" s="46"/>
      <c r="F268" s="47"/>
      <c r="G268" s="48"/>
      <c r="H268" s="46"/>
      <c r="I268" s="47"/>
      <c r="J268" s="48"/>
      <c r="K268" s="46"/>
      <c r="L268" s="47"/>
      <c r="M268" s="48"/>
      <c r="N268" s="49"/>
      <c r="O268" s="50"/>
      <c r="P268" s="50"/>
      <c r="Q268"/>
      <c r="R268"/>
      <c r="S268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F268"/>
      <c r="AG268"/>
    </row>
    <row r="269" spans="1:36" ht="15" x14ac:dyDescent="0.25">
      <c r="A269"/>
      <c r="B269"/>
      <c r="C269"/>
      <c r="D269" s="45"/>
      <c r="E269" s="46"/>
      <c r="F269" s="47"/>
      <c r="G269" s="48"/>
      <c r="H269" s="46"/>
      <c r="I269" s="47"/>
      <c r="J269" s="48"/>
      <c r="K269" s="46"/>
      <c r="L269" s="47"/>
      <c r="M269" s="48"/>
      <c r="N269" s="49"/>
      <c r="O269" s="50"/>
      <c r="P269" s="50"/>
      <c r="Q269"/>
      <c r="R269"/>
      <c r="S269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F269"/>
      <c r="AG269"/>
    </row>
    <row r="270" spans="1:36" ht="15" x14ac:dyDescent="0.25">
      <c r="A270"/>
      <c r="B270"/>
      <c r="C270"/>
      <c r="D270" s="45"/>
      <c r="E270" s="46"/>
      <c r="F270" s="47"/>
      <c r="G270" s="48"/>
      <c r="H270" s="46"/>
      <c r="I270" s="47"/>
      <c r="J270" s="48"/>
      <c r="K270" s="46"/>
      <c r="L270" s="47"/>
      <c r="M270" s="48"/>
      <c r="N270" s="49"/>
      <c r="O270" s="50"/>
      <c r="P270" s="50"/>
      <c r="Q270"/>
      <c r="R270"/>
      <c r="S270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F270"/>
      <c r="AG270"/>
    </row>
    <row r="271" spans="1:36" ht="15" x14ac:dyDescent="0.25">
      <c r="A271"/>
      <c r="B271"/>
      <c r="C271"/>
      <c r="D271" s="45"/>
      <c r="E271" s="46"/>
      <c r="F271" s="47"/>
      <c r="G271" s="48"/>
      <c r="H271" s="46"/>
      <c r="I271" s="47"/>
      <c r="J271" s="48"/>
      <c r="K271" s="46"/>
      <c r="L271" s="47"/>
      <c r="M271" s="48"/>
      <c r="N271" s="49"/>
      <c r="O271" s="50"/>
      <c r="P271" s="50"/>
      <c r="Q271"/>
      <c r="R271"/>
      <c r="S271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F271"/>
      <c r="AG271"/>
    </row>
    <row r="272" spans="1:36" ht="15" x14ac:dyDescent="0.25">
      <c r="A272"/>
      <c r="B272"/>
      <c r="C272"/>
      <c r="D272" s="45"/>
      <c r="E272" s="46"/>
      <c r="F272" s="47"/>
      <c r="G272" s="48"/>
      <c r="H272" s="46"/>
      <c r="I272" s="47"/>
      <c r="J272" s="48"/>
      <c r="K272" s="46"/>
      <c r="L272" s="47"/>
      <c r="M272" s="48"/>
      <c r="N272" s="49"/>
      <c r="O272" s="50"/>
      <c r="P272" s="50"/>
      <c r="Q272"/>
      <c r="R272"/>
      <c r="S27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F272"/>
      <c r="AG272"/>
    </row>
    <row r="273" spans="1:33" ht="15" x14ac:dyDescent="0.25">
      <c r="A273"/>
      <c r="B273"/>
      <c r="C273"/>
      <c r="D273" s="45"/>
      <c r="E273" s="46"/>
      <c r="F273" s="47"/>
      <c r="G273" s="48"/>
      <c r="H273" s="46"/>
      <c r="I273" s="47"/>
      <c r="J273" s="48"/>
      <c r="K273" s="46"/>
      <c r="L273" s="47"/>
      <c r="M273" s="48"/>
      <c r="N273" s="49"/>
      <c r="O273" s="50"/>
      <c r="P273" s="50"/>
      <c r="Q273"/>
      <c r="R273"/>
      <c r="S273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F273"/>
      <c r="AG273"/>
    </row>
    <row r="274" spans="1:33" ht="15" x14ac:dyDescent="0.25">
      <c r="A274"/>
      <c r="B274"/>
      <c r="C274"/>
      <c r="D274" s="45"/>
      <c r="E274" s="46"/>
      <c r="F274" s="47"/>
      <c r="G274" s="48"/>
      <c r="H274" s="46"/>
      <c r="I274" s="47"/>
      <c r="J274" s="48"/>
      <c r="K274" s="46"/>
      <c r="L274" s="47"/>
      <c r="M274" s="48"/>
      <c r="N274" s="49"/>
      <c r="O274" s="50"/>
      <c r="P274" s="50"/>
      <c r="Q274"/>
      <c r="R274"/>
      <c r="S274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F274"/>
      <c r="AG274"/>
    </row>
    <row r="275" spans="1:33" ht="15" x14ac:dyDescent="0.25">
      <c r="A275"/>
      <c r="B275"/>
      <c r="C275"/>
      <c r="D275" s="45"/>
      <c r="E275" s="46"/>
      <c r="F275" s="47"/>
      <c r="G275" s="48"/>
      <c r="H275" s="46"/>
      <c r="I275" s="47"/>
      <c r="J275" s="48"/>
      <c r="K275" s="46"/>
      <c r="L275" s="47"/>
      <c r="M275" s="48"/>
      <c r="N275" s="49"/>
      <c r="O275" s="50"/>
      <c r="P275" s="50"/>
      <c r="Q275"/>
      <c r="R275"/>
      <c r="S275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F275"/>
      <c r="AG275"/>
    </row>
    <row r="276" spans="1:33" ht="15" x14ac:dyDescent="0.25">
      <c r="A276"/>
      <c r="B276"/>
      <c r="C276"/>
      <c r="D276" s="45"/>
      <c r="E276" s="46"/>
      <c r="F276" s="47"/>
      <c r="G276" s="48"/>
      <c r="H276" s="46"/>
      <c r="I276" s="47"/>
      <c r="J276" s="48"/>
      <c r="K276" s="46"/>
      <c r="L276" s="47"/>
      <c r="M276" s="48"/>
      <c r="N276" s="49"/>
      <c r="O276" s="50"/>
      <c r="P276" s="50"/>
      <c r="Q276"/>
      <c r="R276"/>
      <c r="S276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F276"/>
      <c r="AG276"/>
    </row>
    <row r="277" spans="1:33" ht="15" x14ac:dyDescent="0.25">
      <c r="A277"/>
      <c r="B277"/>
      <c r="C277"/>
      <c r="D277" s="45"/>
      <c r="E277" s="46"/>
      <c r="F277" s="47"/>
      <c r="G277" s="48"/>
      <c r="H277" s="46"/>
      <c r="I277" s="47"/>
      <c r="J277" s="48"/>
      <c r="K277" s="46"/>
      <c r="L277" s="47"/>
      <c r="M277" s="48"/>
      <c r="N277" s="49"/>
      <c r="O277" s="50"/>
      <c r="P277" s="50"/>
      <c r="Q277"/>
      <c r="R277"/>
      <c r="S277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F277"/>
      <c r="AG277"/>
    </row>
    <row r="278" spans="1:33" ht="15" x14ac:dyDescent="0.25">
      <c r="A278"/>
      <c r="B278"/>
      <c r="C278"/>
      <c r="D278" s="45"/>
      <c r="E278" s="46"/>
      <c r="F278" s="47"/>
      <c r="G278" s="48"/>
      <c r="H278" s="46"/>
      <c r="I278" s="47"/>
      <c r="J278" s="48"/>
      <c r="K278" s="46"/>
      <c r="L278" s="47"/>
      <c r="M278" s="48"/>
      <c r="N278" s="49"/>
      <c r="O278" s="50"/>
      <c r="P278" s="50"/>
      <c r="Q278"/>
      <c r="R278"/>
      <c r="S278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F278"/>
      <c r="AG278"/>
    </row>
    <row r="279" spans="1:33" ht="15" x14ac:dyDescent="0.25">
      <c r="A279"/>
      <c r="B279"/>
      <c r="C279"/>
      <c r="D279" s="45"/>
      <c r="E279" s="46"/>
      <c r="F279" s="47"/>
      <c r="G279" s="48"/>
      <c r="H279" s="46"/>
      <c r="I279" s="47"/>
      <c r="J279" s="48"/>
      <c r="K279" s="46"/>
      <c r="L279" s="47"/>
      <c r="M279" s="48"/>
      <c r="N279" s="49"/>
      <c r="O279" s="50"/>
      <c r="P279" s="50"/>
      <c r="Q279"/>
      <c r="R279"/>
      <c r="S279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F279"/>
      <c r="AG279"/>
    </row>
    <row r="280" spans="1:33" ht="15" x14ac:dyDescent="0.25">
      <c r="A280"/>
      <c r="B280"/>
      <c r="C280"/>
      <c r="D280" s="45"/>
      <c r="E280" s="46"/>
      <c r="F280" s="47"/>
      <c r="G280" s="48"/>
      <c r="H280" s="46"/>
      <c r="I280" s="47"/>
      <c r="J280" s="48"/>
      <c r="K280" s="46"/>
      <c r="L280" s="47"/>
      <c r="M280" s="48"/>
      <c r="N280" s="49"/>
      <c r="O280" s="50"/>
      <c r="P280" s="50"/>
      <c r="Q280"/>
      <c r="R280"/>
      <c r="S280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F280"/>
      <c r="AG280"/>
    </row>
    <row r="281" spans="1:33" ht="15" x14ac:dyDescent="0.25">
      <c r="A281"/>
      <c r="B281"/>
      <c r="C281"/>
      <c r="D281" s="45"/>
      <c r="E281" s="46"/>
      <c r="F281" s="47"/>
      <c r="G281" s="48"/>
      <c r="H281" s="46"/>
      <c r="I281" s="47"/>
      <c r="J281" s="48"/>
      <c r="K281" s="46"/>
      <c r="L281" s="47"/>
      <c r="M281" s="48"/>
      <c r="N281" s="49"/>
      <c r="O281" s="50"/>
      <c r="P281" s="50"/>
      <c r="Q281"/>
      <c r="R281"/>
      <c r="S281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F281"/>
      <c r="AG281"/>
    </row>
    <row r="282" spans="1:33" ht="15" x14ac:dyDescent="0.25">
      <c r="A282"/>
      <c r="B282"/>
      <c r="C282"/>
      <c r="D282" s="45"/>
      <c r="E282" s="46"/>
      <c r="F282" s="47"/>
      <c r="G282" s="48"/>
      <c r="H282" s="46"/>
      <c r="I282" s="47"/>
      <c r="J282" s="48"/>
      <c r="K282" s="46"/>
      <c r="L282" s="47"/>
      <c r="M282" s="48"/>
      <c r="N282" s="49"/>
      <c r="O282" s="50"/>
      <c r="P282" s="50"/>
      <c r="Q282"/>
      <c r="R282"/>
      <c r="S28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F282"/>
      <c r="AG282"/>
    </row>
    <row r="283" spans="1:33" ht="15" x14ac:dyDescent="0.25">
      <c r="A283"/>
      <c r="B283"/>
      <c r="C283"/>
      <c r="D283" s="45"/>
      <c r="E283" s="46"/>
      <c r="F283" s="47"/>
      <c r="G283" s="48"/>
      <c r="H283" s="46"/>
      <c r="I283" s="47"/>
      <c r="J283" s="48"/>
      <c r="K283" s="46"/>
      <c r="L283" s="47"/>
      <c r="M283" s="48"/>
      <c r="N283" s="49"/>
      <c r="O283" s="50"/>
      <c r="P283" s="50"/>
      <c r="Q283"/>
      <c r="R283"/>
      <c r="S283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F283"/>
      <c r="AG283"/>
    </row>
    <row r="284" spans="1:33" ht="15" x14ac:dyDescent="0.25">
      <c r="A284"/>
      <c r="B284"/>
      <c r="C284"/>
      <c r="D284" s="45"/>
      <c r="E284" s="46"/>
      <c r="F284" s="47"/>
      <c r="G284" s="48"/>
      <c r="H284" s="46"/>
      <c r="I284" s="47"/>
      <c r="J284" s="48"/>
      <c r="K284" s="46"/>
      <c r="L284" s="47"/>
      <c r="M284" s="48"/>
      <c r="N284" s="49"/>
      <c r="O284" s="50"/>
      <c r="P284" s="50"/>
      <c r="Q284"/>
      <c r="R284"/>
      <c r="S284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F284"/>
      <c r="AG284"/>
    </row>
    <row r="285" spans="1:33" ht="15" x14ac:dyDescent="0.25">
      <c r="A285"/>
      <c r="B285"/>
      <c r="C285"/>
      <c r="D285" s="45"/>
      <c r="E285" s="46"/>
      <c r="F285" s="47"/>
      <c r="G285" s="48"/>
      <c r="H285" s="46"/>
      <c r="I285" s="47"/>
      <c r="J285" s="48"/>
      <c r="K285" s="46"/>
      <c r="L285" s="47"/>
      <c r="M285" s="48"/>
      <c r="N285" s="49"/>
      <c r="O285" s="50"/>
      <c r="P285" s="50"/>
      <c r="Q285"/>
      <c r="R285"/>
      <c r="S285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F285"/>
      <c r="AG285"/>
    </row>
    <row r="286" spans="1:33" ht="15" x14ac:dyDescent="0.25">
      <c r="A286"/>
      <c r="B286"/>
      <c r="C286"/>
      <c r="D286" s="45"/>
      <c r="E286" s="46"/>
      <c r="F286" s="47"/>
      <c r="G286" s="48"/>
      <c r="H286" s="46"/>
      <c r="I286" s="47"/>
      <c r="J286" s="48"/>
      <c r="K286" s="46"/>
      <c r="L286" s="47"/>
      <c r="M286" s="48"/>
      <c r="N286" s="49"/>
      <c r="O286" s="50"/>
      <c r="P286" s="50"/>
      <c r="Q286"/>
      <c r="R286"/>
      <c r="S286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F286"/>
      <c r="AG286"/>
    </row>
    <row r="287" spans="1:33" ht="15" x14ac:dyDescent="0.25">
      <c r="A287"/>
      <c r="B287"/>
      <c r="C287"/>
      <c r="D287" s="45"/>
      <c r="E287" s="46"/>
      <c r="F287" s="47"/>
      <c r="G287" s="48"/>
      <c r="H287" s="46"/>
      <c r="I287" s="47"/>
      <c r="J287" s="48"/>
      <c r="K287" s="46"/>
      <c r="L287" s="47"/>
      <c r="M287" s="48"/>
      <c r="N287" s="49"/>
      <c r="O287" s="50"/>
      <c r="P287" s="50"/>
      <c r="Q287"/>
      <c r="R287"/>
      <c r="S287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F287"/>
      <c r="AG287"/>
    </row>
    <row r="288" spans="1:33" ht="15" x14ac:dyDescent="0.25">
      <c r="A288"/>
      <c r="B288"/>
      <c r="C288"/>
      <c r="D288" s="45"/>
      <c r="E288" s="46"/>
      <c r="F288" s="47"/>
      <c r="G288" s="48"/>
      <c r="H288" s="46"/>
      <c r="I288" s="47"/>
      <c r="J288" s="48"/>
      <c r="K288" s="46"/>
      <c r="L288" s="47"/>
      <c r="M288" s="48"/>
      <c r="N288" s="49"/>
      <c r="O288" s="50"/>
      <c r="P288" s="50"/>
      <c r="Q288"/>
      <c r="R288"/>
      <c r="S288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F288"/>
      <c r="AG288"/>
    </row>
    <row r="289" spans="1:35" ht="15" x14ac:dyDescent="0.25">
      <c r="A289"/>
      <c r="B289"/>
      <c r="C289"/>
      <c r="D289" s="45"/>
      <c r="E289" s="46"/>
      <c r="F289" s="47"/>
      <c r="G289" s="48"/>
      <c r="H289" s="46"/>
      <c r="I289" s="47"/>
      <c r="J289" s="48"/>
      <c r="K289" s="46"/>
      <c r="L289" s="47"/>
      <c r="M289" s="48"/>
      <c r="N289" s="49"/>
      <c r="O289" s="50"/>
      <c r="P289" s="50"/>
      <c r="Q289"/>
      <c r="R289"/>
      <c r="S289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F289"/>
      <c r="AG289"/>
    </row>
    <row r="290" spans="1:35" ht="15" x14ac:dyDescent="0.25">
      <c r="A290"/>
      <c r="B290"/>
      <c r="C290"/>
      <c r="D290" s="45"/>
      <c r="E290" s="46"/>
      <c r="F290" s="47"/>
      <c r="G290" s="48"/>
      <c r="H290" s="46"/>
      <c r="I290" s="47"/>
      <c r="J290" s="48"/>
      <c r="K290" s="46"/>
      <c r="L290" s="47"/>
      <c r="M290" s="48"/>
      <c r="N290" s="49"/>
      <c r="O290" s="50"/>
      <c r="P290" s="50"/>
      <c r="Q290"/>
      <c r="R290"/>
      <c r="S290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F290"/>
      <c r="AG290"/>
    </row>
    <row r="291" spans="1:35" ht="15" x14ac:dyDescent="0.25">
      <c r="A291"/>
      <c r="B291"/>
      <c r="C291"/>
      <c r="D291" s="45"/>
      <c r="E291" s="46"/>
      <c r="F291" s="47"/>
      <c r="G291" s="48"/>
      <c r="H291" s="46"/>
      <c r="I291" s="47"/>
      <c r="J291" s="48"/>
      <c r="K291" s="46"/>
      <c r="L291" s="47"/>
      <c r="M291" s="48"/>
      <c r="N291" s="49"/>
      <c r="O291" s="50"/>
      <c r="P291" s="50"/>
      <c r="Q291"/>
      <c r="R291"/>
      <c r="S291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F291"/>
      <c r="AG291"/>
    </row>
    <row r="292" spans="1:35" ht="15" x14ac:dyDescent="0.25">
      <c r="A292"/>
      <c r="B292"/>
      <c r="C292"/>
      <c r="D292" s="45"/>
      <c r="E292" s="46"/>
      <c r="F292" s="47"/>
      <c r="G292" s="48"/>
      <c r="H292" s="46"/>
      <c r="I292" s="47"/>
      <c r="J292" s="48"/>
      <c r="K292" s="46"/>
      <c r="L292" s="47"/>
      <c r="M292" s="48"/>
      <c r="N292" s="49"/>
      <c r="O292" s="50"/>
      <c r="P292" s="50"/>
      <c r="Q292"/>
      <c r="R292"/>
      <c r="S29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F292"/>
      <c r="AG292"/>
    </row>
    <row r="293" spans="1:35" s="52" customFormat="1" ht="15" x14ac:dyDescent="0.25">
      <c r="A293"/>
      <c r="B293"/>
      <c r="C293"/>
      <c r="D293" s="45"/>
      <c r="E293" s="46"/>
      <c r="F293" s="47"/>
      <c r="G293" s="48"/>
      <c r="H293" s="46"/>
      <c r="I293" s="47"/>
      <c r="J293" s="48"/>
      <c r="K293" s="46"/>
      <c r="L293" s="47"/>
      <c r="M293" s="48"/>
      <c r="N293" s="49"/>
      <c r="O293" s="50"/>
      <c r="P293" s="50"/>
      <c r="Q293"/>
      <c r="R293"/>
      <c r="S293"/>
      <c r="AD293" s="53"/>
      <c r="AE293" s="53"/>
      <c r="AF293"/>
      <c r="AG293"/>
      <c r="AH293" s="53"/>
      <c r="AI293" s="53"/>
    </row>
    <row r="294" spans="1:35" ht="15" x14ac:dyDescent="0.25">
      <c r="A294"/>
      <c r="B294"/>
      <c r="C294"/>
      <c r="D294" s="45"/>
      <c r="E294" s="46"/>
      <c r="F294" s="47"/>
      <c r="G294" s="48"/>
      <c r="H294" s="46"/>
      <c r="I294" s="47"/>
      <c r="J294" s="48"/>
      <c r="K294" s="46"/>
      <c r="L294" s="47"/>
      <c r="M294" s="48"/>
      <c r="N294" s="49"/>
      <c r="O294" s="50"/>
      <c r="P294" s="50"/>
      <c r="Q294"/>
      <c r="R294"/>
      <c r="S294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F294"/>
      <c r="AG294"/>
    </row>
    <row r="295" spans="1:35" ht="15" x14ac:dyDescent="0.25">
      <c r="A295"/>
      <c r="B295"/>
      <c r="C295"/>
      <c r="D295" s="45"/>
      <c r="E295" s="46"/>
      <c r="F295" s="47"/>
      <c r="G295" s="48"/>
      <c r="H295" s="46"/>
      <c r="I295" s="47"/>
      <c r="J295" s="48"/>
      <c r="K295" s="46"/>
      <c r="L295" s="47"/>
      <c r="M295" s="48"/>
      <c r="N295" s="49"/>
      <c r="O295" s="50"/>
      <c r="P295" s="50"/>
      <c r="Q295"/>
      <c r="R295"/>
      <c r="S295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F295"/>
      <c r="AG295"/>
    </row>
    <row r="296" spans="1:35" ht="15" x14ac:dyDescent="0.25">
      <c r="A296"/>
      <c r="B296"/>
      <c r="C296"/>
      <c r="D296" s="45"/>
      <c r="E296" s="46"/>
      <c r="F296" s="47"/>
      <c r="G296" s="48"/>
      <c r="H296" s="46"/>
      <c r="I296" s="47"/>
      <c r="J296" s="48"/>
      <c r="K296" s="46"/>
      <c r="L296" s="47"/>
      <c r="M296" s="48"/>
      <c r="N296" s="49"/>
      <c r="O296" s="50"/>
      <c r="P296" s="50"/>
      <c r="Q296"/>
      <c r="R296"/>
      <c r="S296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F296"/>
      <c r="AG296"/>
    </row>
    <row r="297" spans="1:35" ht="15" x14ac:dyDescent="0.25">
      <c r="A297"/>
      <c r="B297"/>
      <c r="C297"/>
      <c r="D297" s="45"/>
      <c r="E297" s="46"/>
      <c r="F297" s="47"/>
      <c r="G297" s="48"/>
      <c r="H297" s="46"/>
      <c r="I297" s="47"/>
      <c r="J297" s="48"/>
      <c r="K297" s="46"/>
      <c r="L297" s="47"/>
      <c r="M297" s="48"/>
      <c r="N297" s="49"/>
      <c r="O297" s="50"/>
      <c r="P297" s="50"/>
      <c r="Q297"/>
      <c r="R297"/>
      <c r="S297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F297"/>
      <c r="AG297"/>
    </row>
    <row r="298" spans="1:35" ht="15" x14ac:dyDescent="0.25">
      <c r="A298"/>
      <c r="B298"/>
      <c r="C298"/>
      <c r="D298" s="45"/>
      <c r="E298" s="46"/>
      <c r="F298" s="47"/>
      <c r="G298" s="48"/>
      <c r="H298" s="46"/>
      <c r="I298" s="47"/>
      <c r="J298" s="48"/>
      <c r="K298" s="46"/>
      <c r="L298" s="47"/>
      <c r="M298" s="48"/>
      <c r="N298" s="49"/>
      <c r="O298" s="50"/>
      <c r="P298" s="50"/>
      <c r="Q298"/>
      <c r="R298"/>
      <c r="S298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F298"/>
      <c r="AG298"/>
    </row>
    <row r="299" spans="1:35" ht="15" x14ac:dyDescent="0.25">
      <c r="A299"/>
      <c r="B299"/>
      <c r="C299"/>
      <c r="D299" s="45"/>
      <c r="E299" s="46"/>
      <c r="F299" s="47"/>
      <c r="G299" s="48"/>
      <c r="H299" s="46"/>
      <c r="I299" s="47"/>
      <c r="J299" s="48"/>
      <c r="K299" s="46"/>
      <c r="L299" s="47"/>
      <c r="M299" s="48"/>
      <c r="N299" s="49"/>
      <c r="O299" s="50"/>
      <c r="P299" s="50"/>
      <c r="Q299"/>
      <c r="R299"/>
      <c r="S299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F299"/>
      <c r="AG299"/>
    </row>
    <row r="300" spans="1:35" ht="15" x14ac:dyDescent="0.25">
      <c r="A300"/>
      <c r="B300"/>
      <c r="C300"/>
      <c r="D300" s="45"/>
      <c r="E300" s="46"/>
      <c r="F300" s="47"/>
      <c r="G300" s="48"/>
      <c r="H300" s="46"/>
      <c r="I300" s="47"/>
      <c r="J300" s="48"/>
      <c r="K300" s="46"/>
      <c r="L300" s="47"/>
      <c r="M300" s="48"/>
      <c r="N300" s="49"/>
      <c r="O300" s="50"/>
      <c r="P300" s="50"/>
      <c r="Q300"/>
      <c r="R300"/>
      <c r="S300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F300"/>
      <c r="AG300"/>
    </row>
    <row r="301" spans="1:35" s="52" customFormat="1" ht="15" x14ac:dyDescent="0.25">
      <c r="A301"/>
      <c r="B301"/>
      <c r="C301"/>
      <c r="D301" s="45"/>
      <c r="E301" s="46"/>
      <c r="F301" s="47"/>
      <c r="G301" s="48"/>
      <c r="H301" s="46"/>
      <c r="I301" s="47"/>
      <c r="J301" s="48"/>
      <c r="K301" s="46"/>
      <c r="L301" s="47"/>
      <c r="M301" s="48"/>
      <c r="N301" s="49"/>
      <c r="O301" s="50"/>
      <c r="P301" s="50"/>
      <c r="Q301"/>
      <c r="R301"/>
      <c r="S301"/>
      <c r="AD301" s="53"/>
      <c r="AE301" s="53"/>
      <c r="AF301"/>
      <c r="AG301"/>
      <c r="AH301" s="53"/>
      <c r="AI301" s="53"/>
    </row>
    <row r="302" spans="1:35" ht="15" x14ac:dyDescent="0.25">
      <c r="A302"/>
      <c r="B302"/>
      <c r="C302"/>
      <c r="D302" s="45"/>
      <c r="E302" s="46"/>
      <c r="F302" s="47"/>
      <c r="G302" s="48"/>
      <c r="H302" s="46"/>
      <c r="I302" s="47"/>
      <c r="J302" s="48"/>
      <c r="K302" s="46"/>
      <c r="L302" s="47"/>
      <c r="M302" s="48"/>
      <c r="N302" s="49"/>
      <c r="O302" s="50"/>
      <c r="P302" s="50"/>
      <c r="Q302"/>
      <c r="R302"/>
      <c r="S30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F302"/>
      <c r="AG302"/>
    </row>
    <row r="303" spans="1:35" ht="15" x14ac:dyDescent="0.25">
      <c r="A303"/>
      <c r="B303"/>
      <c r="C303"/>
      <c r="D303" s="45"/>
      <c r="E303" s="46"/>
      <c r="F303" s="47"/>
      <c r="G303" s="48"/>
      <c r="H303" s="46"/>
      <c r="I303" s="47"/>
      <c r="J303" s="48"/>
      <c r="K303" s="46"/>
      <c r="L303" s="47"/>
      <c r="M303" s="48"/>
      <c r="N303" s="49"/>
      <c r="O303" s="50"/>
      <c r="P303" s="50"/>
      <c r="Q303"/>
      <c r="R303"/>
      <c r="S303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F303"/>
      <c r="AG303"/>
    </row>
    <row r="304" spans="1:35" s="52" customFormat="1" ht="15" x14ac:dyDescent="0.25">
      <c r="A304"/>
      <c r="B304"/>
      <c r="C304"/>
      <c r="D304" s="45"/>
      <c r="E304" s="46"/>
      <c r="F304" s="47"/>
      <c r="G304" s="48"/>
      <c r="H304" s="46"/>
      <c r="I304" s="47"/>
      <c r="J304" s="48"/>
      <c r="K304" s="46"/>
      <c r="L304" s="47"/>
      <c r="M304" s="48"/>
      <c r="N304" s="49"/>
      <c r="O304" s="50"/>
      <c r="P304" s="50"/>
      <c r="Q304"/>
      <c r="R304"/>
      <c r="S304"/>
      <c r="AD304" s="53"/>
      <c r="AE304" s="53"/>
      <c r="AF304"/>
      <c r="AG304"/>
      <c r="AH304" s="53"/>
      <c r="AI304" s="53"/>
    </row>
    <row r="305" spans="1:35" ht="15" x14ac:dyDescent="0.25">
      <c r="A305"/>
      <c r="B305"/>
      <c r="C305"/>
      <c r="D305" s="45"/>
      <c r="E305" s="46"/>
      <c r="F305" s="47"/>
      <c r="G305" s="48"/>
      <c r="H305" s="46"/>
      <c r="I305" s="47"/>
      <c r="J305" s="48"/>
      <c r="K305" s="46"/>
      <c r="L305" s="47"/>
      <c r="M305" s="48"/>
      <c r="N305" s="49"/>
      <c r="O305" s="50"/>
      <c r="P305" s="50"/>
      <c r="Q305"/>
      <c r="R305"/>
      <c r="S305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F305"/>
      <c r="AG305"/>
    </row>
    <row r="306" spans="1:35" ht="15" x14ac:dyDescent="0.25">
      <c r="A306"/>
      <c r="B306"/>
      <c r="C306"/>
      <c r="D306" s="45"/>
      <c r="E306" s="46"/>
      <c r="F306" s="47"/>
      <c r="G306" s="48"/>
      <c r="H306" s="46"/>
      <c r="I306" s="47"/>
      <c r="J306" s="48"/>
      <c r="K306" s="46"/>
      <c r="L306" s="47"/>
      <c r="M306" s="48"/>
      <c r="N306" s="49"/>
      <c r="O306" s="50"/>
      <c r="P306" s="50"/>
      <c r="Q306"/>
      <c r="R306"/>
      <c r="S306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F306"/>
      <c r="AG306"/>
    </row>
    <row r="307" spans="1:35" ht="15" x14ac:dyDescent="0.25">
      <c r="A307"/>
      <c r="B307"/>
      <c r="C307"/>
      <c r="D307" s="45"/>
      <c r="E307" s="46"/>
      <c r="F307" s="47"/>
      <c r="G307" s="48"/>
      <c r="H307" s="46"/>
      <c r="I307" s="47"/>
      <c r="J307" s="48"/>
      <c r="K307" s="46"/>
      <c r="L307" s="47"/>
      <c r="M307" s="48"/>
      <c r="N307" s="49"/>
      <c r="O307" s="50"/>
      <c r="P307" s="50"/>
      <c r="Q307"/>
      <c r="R307"/>
      <c r="S307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F307"/>
      <c r="AG307"/>
    </row>
    <row r="308" spans="1:35" ht="15" x14ac:dyDescent="0.25">
      <c r="A308"/>
      <c r="B308"/>
      <c r="C308"/>
      <c r="D308" s="45"/>
      <c r="E308" s="46"/>
      <c r="F308" s="47"/>
      <c r="G308" s="48"/>
      <c r="H308" s="46"/>
      <c r="I308" s="47"/>
      <c r="J308" s="48"/>
      <c r="K308" s="46"/>
      <c r="L308" s="47"/>
      <c r="M308" s="48"/>
      <c r="N308" s="49"/>
      <c r="O308" s="50"/>
      <c r="P308" s="50"/>
      <c r="Q308"/>
      <c r="R308"/>
      <c r="S308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F308"/>
      <c r="AG308"/>
    </row>
    <row r="309" spans="1:35" ht="15" x14ac:dyDescent="0.25">
      <c r="A309"/>
      <c r="B309"/>
      <c r="C309"/>
      <c r="D309" s="45"/>
      <c r="E309" s="46"/>
      <c r="F309" s="47"/>
      <c r="G309" s="48"/>
      <c r="H309" s="46"/>
      <c r="I309" s="47"/>
      <c r="J309" s="48"/>
      <c r="K309" s="46"/>
      <c r="L309" s="47"/>
      <c r="M309" s="48"/>
      <c r="N309" s="49"/>
      <c r="O309" s="50"/>
      <c r="P309" s="50"/>
      <c r="Q309"/>
      <c r="R309"/>
      <c r="S309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F309"/>
      <c r="AG309"/>
    </row>
    <row r="310" spans="1:35" s="52" customFormat="1" ht="15" x14ac:dyDescent="0.25">
      <c r="A310"/>
      <c r="B310"/>
      <c r="C310"/>
      <c r="D310" s="45"/>
      <c r="E310" s="46"/>
      <c r="F310" s="47"/>
      <c r="G310" s="48"/>
      <c r="H310" s="46"/>
      <c r="I310" s="47"/>
      <c r="J310" s="48"/>
      <c r="K310" s="46"/>
      <c r="L310" s="47"/>
      <c r="M310" s="48"/>
      <c r="N310" s="49"/>
      <c r="O310" s="50"/>
      <c r="P310" s="50"/>
      <c r="Q310"/>
      <c r="R310"/>
      <c r="S310"/>
      <c r="AD310" s="53"/>
      <c r="AE310" s="53"/>
      <c r="AF310"/>
      <c r="AG310"/>
      <c r="AH310" s="53"/>
      <c r="AI310" s="53"/>
    </row>
    <row r="311" spans="1:35" s="52" customFormat="1" ht="15" x14ac:dyDescent="0.25">
      <c r="A311"/>
      <c r="B311"/>
      <c r="C311"/>
      <c r="D311" s="45"/>
      <c r="E311" s="46"/>
      <c r="F311" s="47"/>
      <c r="G311" s="48"/>
      <c r="H311" s="46"/>
      <c r="I311" s="47"/>
      <c r="J311" s="48"/>
      <c r="K311" s="46"/>
      <c r="L311" s="47"/>
      <c r="M311" s="48"/>
      <c r="N311" s="49"/>
      <c r="O311" s="50"/>
      <c r="P311" s="50"/>
      <c r="Q311"/>
      <c r="R311"/>
      <c r="S311"/>
      <c r="AD311" s="53"/>
      <c r="AE311" s="53"/>
      <c r="AF311"/>
      <c r="AG311"/>
      <c r="AH311" s="53"/>
      <c r="AI311" s="53"/>
    </row>
    <row r="312" spans="1:35" s="52" customFormat="1" ht="15" x14ac:dyDescent="0.25">
      <c r="A312"/>
      <c r="B312"/>
      <c r="C312"/>
      <c r="D312" s="45"/>
      <c r="E312" s="46"/>
      <c r="F312" s="47"/>
      <c r="G312" s="48"/>
      <c r="H312" s="46"/>
      <c r="I312" s="47"/>
      <c r="J312" s="48"/>
      <c r="K312" s="46"/>
      <c r="L312" s="47"/>
      <c r="M312" s="48"/>
      <c r="N312" s="49"/>
      <c r="O312" s="50"/>
      <c r="P312" s="50"/>
      <c r="Q312"/>
      <c r="R312"/>
      <c r="S312"/>
      <c r="AD312" s="53"/>
      <c r="AE312" s="53"/>
      <c r="AF312"/>
      <c r="AG312"/>
      <c r="AH312" s="53"/>
      <c r="AI312" s="53"/>
    </row>
    <row r="313" spans="1:35" ht="15" x14ac:dyDescent="0.25">
      <c r="A313"/>
      <c r="B313"/>
      <c r="C313"/>
      <c r="D313" s="45"/>
      <c r="E313" s="46"/>
      <c r="F313" s="47"/>
      <c r="G313" s="48"/>
      <c r="H313" s="46"/>
      <c r="I313" s="47"/>
      <c r="J313" s="48"/>
      <c r="K313" s="46"/>
      <c r="L313" s="47"/>
      <c r="M313" s="48"/>
      <c r="N313" s="49"/>
      <c r="O313" s="50"/>
      <c r="P313" s="50"/>
      <c r="Q313"/>
      <c r="R313"/>
      <c r="S313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F313"/>
      <c r="AG313"/>
    </row>
    <row r="314" spans="1:35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5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5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5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5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5" s="52" customFormat="1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/>
      <c r="AD319" s="53"/>
      <c r="AE319" s="53"/>
      <c r="AF319"/>
      <c r="AG319"/>
      <c r="AH319" s="53"/>
      <c r="AI319" s="53"/>
    </row>
    <row r="320" spans="1:35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68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6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6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2020-12-22T19:04:21Z</dcterms:modified>
</cp:coreProperties>
</file>