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T222" i="8" s="1"/>
  <c r="Q222" i="8"/>
  <c r="R222" i="8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T229" i="8" s="1"/>
  <c r="Q229" i="8"/>
  <c r="R229" i="8"/>
  <c r="S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T230" i="8" s="1"/>
  <c r="Q230" i="8"/>
  <c r="R230" i="8"/>
  <c r="S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R231" i="8"/>
  <c r="S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T232" i="8" s="1"/>
  <c r="Q232" i="8"/>
  <c r="R232" i="8"/>
  <c r="S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T233" i="8" s="1"/>
  <c r="Q233" i="8"/>
  <c r="R233" i="8"/>
  <c r="S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T234" i="8" s="1"/>
  <c r="Q234" i="8"/>
  <c r="R234" i="8"/>
  <c r="S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AB198" i="2" s="1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AC201" i="2" s="1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AA203" i="2" s="1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AB206" i="2" s="1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AC209" i="2" s="1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AC225" i="2" s="1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AA227" i="2" s="1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AB230" i="2" s="1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AC233" i="2" s="1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AA235" i="2" s="1"/>
  <c r="V235" i="2"/>
  <c r="W235" i="2"/>
  <c r="X235" i="2"/>
  <c r="Y235" i="2"/>
  <c r="Z235" i="2"/>
  <c r="AB235" i="2"/>
  <c r="AC235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O203" i="2" s="1"/>
  <c r="G203" i="2"/>
  <c r="H203" i="2"/>
  <c r="I203" i="2"/>
  <c r="J203" i="2"/>
  <c r="K203" i="2"/>
  <c r="L203" i="2"/>
  <c r="M203" i="2"/>
  <c r="P203" i="2"/>
  <c r="E204" i="2"/>
  <c r="N204" i="2" s="1"/>
  <c r="F204" i="2"/>
  <c r="O204" i="2" s="1"/>
  <c r="G204" i="2"/>
  <c r="H204" i="2"/>
  <c r="I204" i="2"/>
  <c r="J204" i="2"/>
  <c r="K204" i="2"/>
  <c r="L204" i="2"/>
  <c r="M204" i="2"/>
  <c r="P204" i="2"/>
  <c r="E205" i="2"/>
  <c r="N205" i="2" s="1"/>
  <c r="F205" i="2"/>
  <c r="O205" i="2" s="1"/>
  <c r="G205" i="2"/>
  <c r="H205" i="2"/>
  <c r="I205" i="2"/>
  <c r="J205" i="2"/>
  <c r="K205" i="2"/>
  <c r="L205" i="2"/>
  <c r="M205" i="2"/>
  <c r="P205" i="2"/>
  <c r="E206" i="2"/>
  <c r="N206" i="2" s="1"/>
  <c r="F206" i="2"/>
  <c r="O206" i="2" s="1"/>
  <c r="G206" i="2"/>
  <c r="H206" i="2"/>
  <c r="I206" i="2"/>
  <c r="J206" i="2"/>
  <c r="K206" i="2"/>
  <c r="L206" i="2"/>
  <c r="M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28" i="10"/>
  <c r="D353" i="10"/>
  <c r="D354" i="10"/>
  <c r="D341" i="10"/>
  <c r="D339" i="10"/>
  <c r="D318" i="10"/>
  <c r="D325" i="10"/>
  <c r="D327" i="10"/>
  <c r="D347" i="10"/>
  <c r="D263" i="10"/>
  <c r="D203" i="10"/>
  <c r="D225" i="10"/>
  <c r="D286" i="10"/>
  <c r="D267" i="10"/>
  <c r="D284" i="10"/>
  <c r="D309" i="10"/>
  <c r="D249" i="10"/>
  <c r="D270" i="10"/>
  <c r="D291" i="10"/>
  <c r="D199" i="10"/>
  <c r="D192" i="10"/>
  <c r="D297" i="10"/>
  <c r="D283" i="10"/>
  <c r="D303" i="10"/>
  <c r="D264" i="10"/>
  <c r="D272" i="10"/>
  <c r="D221" i="10"/>
  <c r="D244" i="10"/>
  <c r="D232" i="10"/>
  <c r="D266" i="10"/>
  <c r="D246" i="10"/>
  <c r="D296" i="10"/>
  <c r="D223" i="10"/>
  <c r="D206" i="10"/>
  <c r="D241" i="10"/>
  <c r="D298" i="10"/>
  <c r="D299" i="10"/>
  <c r="D204" i="10"/>
  <c r="D198" i="10"/>
  <c r="D224" i="10"/>
  <c r="D274" i="10"/>
  <c r="D279" i="10"/>
  <c r="D239" i="10"/>
  <c r="D275" i="10"/>
  <c r="D210" i="10"/>
  <c r="D213" i="10"/>
  <c r="D194" i="10"/>
  <c r="D288" i="10"/>
  <c r="D226" i="10"/>
  <c r="D252" i="10"/>
  <c r="D238" i="10"/>
  <c r="D196" i="10"/>
  <c r="D269" i="10"/>
  <c r="D217" i="10"/>
  <c r="D285" i="10"/>
  <c r="D207" i="10"/>
  <c r="D280" i="10"/>
  <c r="D323" i="10"/>
  <c r="D340" i="10"/>
  <c r="D301" i="10"/>
  <c r="D248" i="10"/>
  <c r="D308" i="10"/>
  <c r="D262" i="10"/>
  <c r="D187" i="10"/>
  <c r="D219" i="10"/>
  <c r="D292" i="10"/>
  <c r="D211" i="10"/>
  <c r="D240" i="10"/>
  <c r="D333" i="10"/>
  <c r="D349" i="10"/>
  <c r="D337" i="10"/>
  <c r="D346" i="10"/>
  <c r="D334" i="10"/>
  <c r="D322" i="10"/>
  <c r="D331" i="10"/>
  <c r="D336" i="10"/>
  <c r="D324" i="10"/>
  <c r="D222" i="10"/>
  <c r="D268" i="10"/>
  <c r="D257" i="10"/>
  <c r="D273" i="10"/>
  <c r="D220" i="10"/>
  <c r="D209" i="10"/>
  <c r="D261" i="10"/>
  <c r="D243" i="10"/>
  <c r="D197" i="10"/>
  <c r="D253" i="10"/>
  <c r="D231" i="10"/>
  <c r="D193" i="10"/>
  <c r="D200" i="10"/>
  <c r="D191" i="10"/>
  <c r="D294" i="10"/>
  <c r="D186" i="10"/>
  <c r="D315" i="10"/>
  <c r="D265" i="10"/>
  <c r="D342" i="10"/>
  <c r="D351" i="10"/>
  <c r="D335" i="10"/>
  <c r="D228" i="10"/>
  <c r="D229" i="10"/>
  <c r="D190" i="10"/>
  <c r="D304" i="10"/>
  <c r="D227" i="10"/>
  <c r="D216" i="10"/>
  <c r="D290" i="10"/>
  <c r="D255" i="10"/>
  <c r="D355" i="10"/>
  <c r="D321" i="10"/>
  <c r="D350" i="10"/>
  <c r="D338" i="10"/>
  <c r="D329" i="10"/>
  <c r="D332" i="10"/>
  <c r="D326" i="10"/>
  <c r="D345" i="10"/>
  <c r="D319" i="10"/>
  <c r="D352" i="10"/>
  <c r="D287" i="10"/>
  <c r="D305" i="10"/>
  <c r="D293" i="10"/>
  <c r="D258" i="10"/>
  <c r="D312" i="10"/>
  <c r="D313" i="10"/>
  <c r="D242" i="10"/>
  <c r="D310" i="10"/>
  <c r="D277" i="10"/>
  <c r="D235" i="10"/>
  <c r="D276" i="10"/>
  <c r="D259" i="10"/>
  <c r="D271" i="10"/>
  <c r="D212" i="10"/>
  <c r="D205" i="10"/>
  <c r="D188" i="10"/>
  <c r="D316" i="10"/>
  <c r="D189" i="10"/>
  <c r="D195" i="10"/>
  <c r="D236" i="10"/>
  <c r="D281" i="10"/>
  <c r="D250" i="10"/>
  <c r="D256" i="10"/>
  <c r="D314" i="10"/>
  <c r="D215" i="10"/>
  <c r="D300" i="10"/>
  <c r="D202" i="10"/>
  <c r="D218" i="10"/>
  <c r="D245" i="10"/>
  <c r="D317" i="10"/>
  <c r="D278" i="10"/>
  <c r="D295" i="10"/>
  <c r="D251" i="10"/>
  <c r="D344" i="10"/>
  <c r="D348" i="10"/>
  <c r="D302" i="10"/>
  <c r="D201" i="10"/>
  <c r="D282" i="10"/>
  <c r="D208" i="10"/>
  <c r="D289" i="10"/>
  <c r="D247" i="10"/>
  <c r="D311" i="10"/>
  <c r="D306" i="10"/>
  <c r="D330" i="10"/>
  <c r="D343" i="10"/>
  <c r="D320" i="10"/>
  <c r="D214" i="10"/>
  <c r="D307" i="10"/>
  <c r="D237" i="10"/>
  <c r="D233" i="10"/>
  <c r="D230" i="10"/>
  <c r="D260" i="10"/>
  <c r="D254" i="10"/>
  <c r="D234" i="10"/>
  <c r="D347" i="3"/>
  <c r="D328" i="3"/>
  <c r="D355" i="3"/>
  <c r="D333" i="3"/>
  <c r="D345" i="3"/>
  <c r="D331" i="3"/>
  <c r="D342" i="3"/>
  <c r="D323" i="3"/>
  <c r="D321" i="3"/>
  <c r="D291" i="3"/>
  <c r="D255" i="3"/>
  <c r="D224" i="3"/>
  <c r="D267" i="3"/>
  <c r="D303" i="3"/>
  <c r="D188" i="3"/>
  <c r="D243" i="3"/>
  <c r="D214" i="3"/>
  <c r="D245" i="3"/>
  <c r="D200" i="3"/>
  <c r="D276" i="3"/>
  <c r="D277" i="3"/>
  <c r="D304" i="3"/>
  <c r="D189" i="3"/>
  <c r="D254" i="3"/>
  <c r="D265" i="3"/>
  <c r="D272" i="3"/>
  <c r="D273" i="3"/>
  <c r="D295" i="3"/>
  <c r="D298" i="3"/>
  <c r="D238" i="3"/>
  <c r="D293" i="3"/>
  <c r="D317" i="3"/>
  <c r="D266" i="3"/>
  <c r="D233" i="3"/>
  <c r="D228" i="3"/>
  <c r="D190" i="3"/>
  <c r="D186" i="3"/>
  <c r="D301" i="3"/>
  <c r="D297" i="3"/>
  <c r="D202" i="3"/>
  <c r="D260" i="3"/>
  <c r="D196" i="3"/>
  <c r="D352" i="3"/>
  <c r="D353" i="3"/>
  <c r="D324" i="3"/>
  <c r="D318" i="3"/>
  <c r="D270" i="3"/>
  <c r="D263" i="3"/>
  <c r="D312" i="3"/>
  <c r="D210" i="3"/>
  <c r="D249" i="3"/>
  <c r="D195" i="3"/>
  <c r="D306" i="3"/>
  <c r="D209" i="3"/>
  <c r="D294" i="3"/>
  <c r="D232" i="3"/>
  <c r="D230" i="3"/>
  <c r="D326" i="3"/>
  <c r="D343" i="3"/>
  <c r="D340" i="3"/>
  <c r="D319" i="3"/>
  <c r="D344" i="3"/>
  <c r="D350" i="3"/>
  <c r="D336" i="3"/>
  <c r="D329" i="3"/>
  <c r="D330" i="3"/>
  <c r="D212" i="3"/>
  <c r="D282" i="3"/>
  <c r="D257" i="3"/>
  <c r="D205" i="3"/>
  <c r="D227" i="3"/>
  <c r="D308" i="3"/>
  <c r="D244" i="3"/>
  <c r="D201" i="3"/>
  <c r="D218" i="3"/>
  <c r="D187" i="3"/>
  <c r="D239" i="3"/>
  <c r="D268" i="3"/>
  <c r="D305" i="3"/>
  <c r="D211" i="3"/>
  <c r="D278" i="3"/>
  <c r="D191" i="3"/>
  <c r="D237" i="3"/>
  <c r="D220" i="3"/>
  <c r="D231" i="3"/>
  <c r="D256" i="3"/>
  <c r="D207" i="3"/>
  <c r="D246" i="3"/>
  <c r="D285" i="3"/>
  <c r="D216" i="3"/>
  <c r="D225" i="3"/>
  <c r="D193" i="3"/>
  <c r="D307" i="3"/>
  <c r="D222" i="3"/>
  <c r="D215" i="3"/>
  <c r="D234" i="3"/>
  <c r="D283" i="3"/>
  <c r="D240" i="3"/>
  <c r="D299" i="3"/>
  <c r="D320" i="3"/>
  <c r="D327" i="3"/>
  <c r="D322" i="3"/>
  <c r="D349" i="3"/>
  <c r="D206" i="3"/>
  <c r="D226" i="3"/>
  <c r="D197" i="3"/>
  <c r="D274" i="3"/>
  <c r="D251" i="3"/>
  <c r="D208" i="3"/>
  <c r="D221" i="3"/>
  <c r="D313" i="3"/>
  <c r="D315" i="3"/>
  <c r="D316" i="3"/>
  <c r="D262" i="3"/>
  <c r="D348" i="3"/>
  <c r="D351" i="3"/>
  <c r="D279" i="3"/>
  <c r="D199" i="3"/>
  <c r="D236" i="3"/>
  <c r="D219" i="3"/>
  <c r="D269" i="3"/>
  <c r="D271" i="3"/>
  <c r="D309" i="3"/>
  <c r="D290" i="3"/>
  <c r="D287" i="3"/>
  <c r="D235" i="3"/>
  <c r="D332" i="3"/>
  <c r="D335" i="3"/>
  <c r="D354" i="3"/>
  <c r="D339" i="3"/>
  <c r="D346" i="3"/>
  <c r="D334" i="3"/>
  <c r="D325" i="3"/>
  <c r="D338" i="3"/>
  <c r="D341" i="3"/>
  <c r="D337" i="3"/>
  <c r="D223" i="3"/>
  <c r="D203" i="3"/>
  <c r="D296" i="3"/>
  <c r="D217" i="3"/>
  <c r="D310" i="3"/>
  <c r="D281" i="3"/>
  <c r="D192" i="3"/>
  <c r="D258" i="3"/>
  <c r="D288" i="3"/>
  <c r="D204" i="3"/>
  <c r="D241" i="3"/>
  <c r="D250" i="3"/>
  <c r="D292" i="3"/>
  <c r="D311" i="3"/>
  <c r="D314" i="3"/>
  <c r="D275" i="3"/>
  <c r="D213" i="3"/>
  <c r="D229" i="3"/>
  <c r="D286" i="3"/>
  <c r="D284" i="3"/>
  <c r="D280" i="3"/>
  <c r="D300" i="3"/>
  <c r="D248" i="3"/>
  <c r="D242" i="3"/>
  <c r="D302" i="3"/>
  <c r="D259" i="3"/>
  <c r="D261" i="3"/>
  <c r="D253" i="3"/>
  <c r="D264" i="3"/>
  <c r="D198" i="3"/>
  <c r="D194" i="3"/>
  <c r="D252" i="3"/>
  <c r="D289" i="3"/>
  <c r="D247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334" i="11" l="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329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69" i="4" l="1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W301" i="4" s="1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L241" i="4"/>
  <c r="AR241" i="4" s="1"/>
  <c r="X278" i="4"/>
  <c r="Y278" i="4" s="1"/>
  <c r="X266" i="4"/>
  <c r="Z191" i="4"/>
  <c r="X236" i="4"/>
  <c r="Y236" i="4" s="1"/>
  <c r="AD290" i="4"/>
  <c r="AE255" i="4"/>
  <c r="AQ255" i="4" s="1"/>
  <c r="AW255" i="4" s="1"/>
  <c r="AD255" i="4"/>
  <c r="AA255" i="4"/>
  <c r="AC255" i="4"/>
  <c r="AB255" i="4"/>
  <c r="Z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AI338" i="4"/>
  <c r="AE338" i="4"/>
  <c r="Z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350" i="4" l="1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M334" i="4"/>
  <c r="AS334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L255" i="4"/>
  <c r="AR255" i="4" s="1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N255" i="4"/>
  <c r="AT255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G213" i="4"/>
  <c r="Y189" i="4"/>
  <c r="AH189" i="4" s="1"/>
  <c r="AD203" i="4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E250" i="4"/>
  <c r="I250" i="4" s="1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106" i="4" l="1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413" i="4" l="1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F203" i="4"/>
  <c r="J203" i="4" s="1"/>
  <c r="G203" i="4"/>
  <c r="E203" i="4"/>
  <c r="I203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001" i="4" l="1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16" i="4" l="1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E287" i="4"/>
  <c r="I287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<sst xmlns="http://schemas.openxmlformats.org/spreadsheetml/2006/main" count="1778" uniqueCount="528">
  <si>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</si>
  <si>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</si>
  <si>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</si>
  <si>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</si>
  <si>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</si>
  <si>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</si>
  <si>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</si>
  <si>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</si>
  <si>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</si>
  <si>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</si>
  <si>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</si>
  <si>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</si>
  <si>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</si>
  <si>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</si>
  <si>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</si>
  <si>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</si>
  <si>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</si>
  <si>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</si>
  <si>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</si>
  <si>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</si>
  <si>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</si>
  <si>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</si>
  <si>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</si>
  <si>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</si>
  <si>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</si>
  <si>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</si>
  <si>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</si>
  <si>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</si>
  <si>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</si>
  <si>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</si>
  <si>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</si>
  <si>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</si>
  <si>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</si>
  <si>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</si>
  <si>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</si>
  <si>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</si>
  <si>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</si>
  <si>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</si>
  <si>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</si>
  <si>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</si>
  <si>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</si>
  <si>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</si>
  <si>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</si>
  <si>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</si>
  <si>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</si>
  <si>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</si>
  <si>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</si>
  <si>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</si>
  <si>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</si>
  <si>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</si>
  <si>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</si>
  <si>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</si>
  <si>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</si>
  <si>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</si>
  <si>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</si>
  <si>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</si>
  <si>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</si>
  <si>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</si>
  <si>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</si>
  <si>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</si>
  <si>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</si>
  <si>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</si>
  <si>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</si>
  <si>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</si>
  <si>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</si>
  <si>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</si>
  <si>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</si>
  <si>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</si>
  <si>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</si>
  <si>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</si>
  <si>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</si>
  <si>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</si>
  <si>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</si>
  <si>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</si>
  <si>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</si>
  <si>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</si>
  <si>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</si>
  <si>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</si>
  <si>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</si>
  <si>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</si>
  <si>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</si>
  <si>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</si>
  <si>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</si>
  <si>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</si>
  <si>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</si>
  <si>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</si>
  <si>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</si>
  <si>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</si>
  <si>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</si>
  <si>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</si>
  <si>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</si>
  <si>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</si>
  <si>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</si>
  <si>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</si>
  <si>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</si>
  <si>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</si>
  <si>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</si>
  <si>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</si>
  <si>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</si>
  <si>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</si>
  <si>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</si>
  <si>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</si>
  <si>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</si>
  <si>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</si>
  <si>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</si>
  <si>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</si>
  <si>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</si>
  <si>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</si>
  <si>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</si>
  <si>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</si>
  <si>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</si>
  <si>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</si>
  <si>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</si>
  <si>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</si>
  <si>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</si>
  <si>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</si>
  <si>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</si>
  <si>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</si>
  <si>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</si>
  <si>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</si>
  <si>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</si>
  <si>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</si>
  <si>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</si>
  <si>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</si>
  <si>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</si>
  <si>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</si>
  <si>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</si>
  <si>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</si>
  <si>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</si>
  <si>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</si>
  <si>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</si>
  <si>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</si>
  <si>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</si>
  <si>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</si>
  <si>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</si>
  <si>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</si>
  <si>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</si>
  <si>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</si>
  <si>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</si>
  <si>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</si>
  <si>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</si>
  <si>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</si>
  <si>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</si>
  <si>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</si>
  <si>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</si>
  <si>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</si>
  <si>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</si>
  <si>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</si>
  <si>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</si>
  <si>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</si>
  <si>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</si>
  <si>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</si>
  <si>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</si>
  <si>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</si>
  <si>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</si>
  <si>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</si>
  <si>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</si>
  <si>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</si>
  <si>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</si>
  <si>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</si>
  <si>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</si>
  <si>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</si>
  <si>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</si>
  <si>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</si>
  <si>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</si>
  <si>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</si>
  <si>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</si>
  <si>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</si>
  <si>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</si>
  <si>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</si>
  <si>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</si>
  <si>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</si>
  <si>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</si>
  <si>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</si>
  <si>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</si>
  <si>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</si>
  <si>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</si>
  <si>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</si>
  <si>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</si>
  <si>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</si>
  <si>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</si>
  <si>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</si>
  <si>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</si>
  <si>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</si>
  <si>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</si>
  <si>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</si>
  <si>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</si>
  <si>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</si>
  <si>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</si>
  <si>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</si>
  <si>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</si>
  <si>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</si>
  <si>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</si>
  <si>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</si>
  <si>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</si>
  <si>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</si>
  <si>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</si>
  <si>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</si>
  <si>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</si>
  <si>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</si>
  <si>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</si>
  <si>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</si>
  <si>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</si>
  <si>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</si>
  <si>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</si>
  <si>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</si>
  <si>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</si>
  <si>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</si>
  <si>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</si>
  <si>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</si>
  <si>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</si>
  <si>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</si>
  <si>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</si>
  <si>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</si>
  <si>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</si>
  <si>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</si>
  <si>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</si>
  <si>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</si>
  <si>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</si>
  <si>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</si>
  <si>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</si>
  <si>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</si>
  <si>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</si>
  <si>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</si>
  <si>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</si>
  <si>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</si>
  <si>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</si>
  <si>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</si>
  <si>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</si>
  <si>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</si>
  <si>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</si>
  <si>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</si>
  <si>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</si>
  <si>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</si>
  <si>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</si>
  <si>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</si>
  <si>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</si>
  <si>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</si>
  <si>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</si>
  <si>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</si>
  <si>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</si>
  <si>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</si>
  <si>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</si>
  <si>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</si>
  <si>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</si>
  <si>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</si>
  <si>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</si>
  <si>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</si>
  <si>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</si>
  <si>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</si>
  <si>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</si>
  <si>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</si>
  <si>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</si>
  <si>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</si>
  <si>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</si>
  <si>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</si>
  <si>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</si>
  <si>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</si>
  <si>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</si>
  <si>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</si>
  <si>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</si>
  <si>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</si>
  <si>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</si>
  <si>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</si>
  <si>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</si>
  <si>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</si>
  <si>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</si>
  <si>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</si>
  <si>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</si>
  <si>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</si>
  <si>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</si>
  <si>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</si>
  <si>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</si>
  <si>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</si>
  <si>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</si>
  <si>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</si>
  <si>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</si>
  <si>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</si>
  <si>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</si>
  <si>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</si>
  <si>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</si>
  <si>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</si>
  <si>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</si>
  <si>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</si>
  <si>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</si>
  <si>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</si>
  <si>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</si>
  <si>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</si>
  <si>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</si>
  <si>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</si>
  <si>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</si>
  <si>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</si>
  <si>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</si>
  <si>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</si>
  <si>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</si>
  <si>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</si>
  <si>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</si>
  <si>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</si>
  <si>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</si>
  <si>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</si>
  <si>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</si>
  <si>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</si>
  <si>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</si>
  <si>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</si>
  <si>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</si>
  <si>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</si>
  <si>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</si>
  <si>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</si>
  <si>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</si>
  <si>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</si>
  <si>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</si>
  <si>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</si>
  <si>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</si>
  <si>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</si>
  <si>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</si>
  <si>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</si>
  <si>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</si>
  <si>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</si>
  <si>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</si>
  <si>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</si>
  <si>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</si>
  <si>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</si>
  <si>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</si>
  <si>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</si>
  <si>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</si>
  <si>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</si>
  <si>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</si>
  <si>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</si>
  <si>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</si>
  <si>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</si>
  <si>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</si>
  <si>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</si>
  <si>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</si>
  <si>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</si>
  <si>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</si>
  <si>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</si>
  <si>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</si>
  <si>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</si>
  <si>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</si>
  <si>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</si>
  <si>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</si>
  <si>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</si>
  <si>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</si>
  <si>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</si>
  <si>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</si>
  <si>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</si>
  <si>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</si>
  <si>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</si>
  <si>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</si>
  <si>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</si>
  <si>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</si>
  <si>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</si>
  <si>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</si>
  <si>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</si>
  <si>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</si>
  <si>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</si>
  <si>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</si>
  <si>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</si>
  <si>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</si>
  <si>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</si>
  <si>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</si>
  <si>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</si>
  <si>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</si>
  <si>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</si>
  <si>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</si>
  <si>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</si>
  <si>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</si>
  <si>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</si>
  <si>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</si>
  <si>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</si>
  <si>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</si>
  <si>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</si>
  <si>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</si>
  <si>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</si>
  <si>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</si>
  <si>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</si>
  <si>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</si>
  <si>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</si>
  <si>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</si>
  <si>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</si>
  <si>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</si>
  <si>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</si>
  <si>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</si>
  <si>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</si>
  <si>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</si>
  <si>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</si>
  <si>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</si>
  <si>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</si>
  <si>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</si>
  <si>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</si>
  <si>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</si>
  <si>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</si>
  <si>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</si>
  <si>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</si>
  <si>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</si>
  <si>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</si>
  <si>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</si>
  <si>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</si>
  <si>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</si>
  <si>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</si>
  <si>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</si>
  <si>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</si>
  <si>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</si>
  <si>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</si>
  <si>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</si>
  <si>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</si>
  <si>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</si>
  <si>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</si>
  <si>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</si>
  <si>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</si>
  <si>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</si>
  <si>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</si>
  <si>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</si>
  <si>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</si>
  <si>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</si>
  <si>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</si>
  <si>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</si>
  <si>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</si>
  <si>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</si>
  <si>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</si>
  <si>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</si>
  <si>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</si>
  <si>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</si>
  <si>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</si>
  <si>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</si>
  <si>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</si>
  <si>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</si>
  <si>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</si>
  <si>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</si>
  <si>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</si>
  <si>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</si>
  <si>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</si>
  <si>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</si>
  <si>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</si>
  <si>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</si>
  <si>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</si>
  <si>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</si>
  <si>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</si>
  <si>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</si>
  <si>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</si>
  <si>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</si>
  <si>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</si>
  <si>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</si>
  <si>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</si>
  <si>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</si>
  <si>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</si>
  <si>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</si>
  <si>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</si>
  <si>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</si>
  <si>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</si>
  <si>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</si>
  <si>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</si>
  <si>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</si>
  <si>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</si>
  <si>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</si>
  <si>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</si>
  <si>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</si>
  <si>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</si>
  <si>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</si>
  <si>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</si>
  <si>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</si>
  <si>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</si>
  <si>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</si>
  <si>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</si>
  <si>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</si>
  <si>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</si>
  <si>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</si>
  <si>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</si>
  <si>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</si>
  <si>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</si>
  <si>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</si>
  <si>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</si>
  <si>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</si>
  <si>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</si>
  <si>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</si>
  <si>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</si>
  <si>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</si>
  <si>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</si>
  <si>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</si>
  <si>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</si>
  <si>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</si>
  <si>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</si>
  <si>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</si>
  <si>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</si>
  <si>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</si>
  <si>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</si>
  <si>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</si>
  <si>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</si>
  <si>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</si>
  <si>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</si>
  <si>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</si>
  <si>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</si>
  <si>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</si>
  <si>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</si>
  <si>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</si>
  <si>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</si>
  <si>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</si>
  <si>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</si>
  <si>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</si>
  <si>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</si>
  <si>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</si>
  <si>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Maidenhead</t>
  </si>
  <si>
    <t>Aldershot</t>
  </si>
  <si>
    <t>Annan Athletic</t>
  </si>
  <si>
    <t>Cowdenbeath</t>
  </si>
  <si>
    <t>Queens Park</t>
  </si>
  <si>
    <t>Stirling</t>
  </si>
  <si>
    <t>Halifax</t>
  </si>
  <si>
    <t>Cove Rangers</t>
  </si>
  <si>
    <t>East Fife</t>
  </si>
  <si>
    <t>SC2</t>
  </si>
  <si>
    <t>Torquay</t>
  </si>
  <si>
    <t>Airdrie Utd</t>
  </si>
  <si>
    <t>Dumbarton</t>
  </si>
  <si>
    <t>Partick</t>
  </si>
  <si>
    <t>Clyde</t>
  </si>
  <si>
    <t>Stranraer</t>
  </si>
  <si>
    <t>Stenhousemuir</t>
  </si>
  <si>
    <t>Notts County</t>
  </si>
  <si>
    <t>Eastleigh</t>
  </si>
  <si>
    <t>Sutton</t>
  </si>
  <si>
    <t>Montrose</t>
  </si>
  <si>
    <t>Forfar</t>
  </si>
  <si>
    <t>Brechin</t>
  </si>
  <si>
    <t>Elgin</t>
  </si>
  <si>
    <t>27/04/2021</t>
  </si>
  <si>
    <t>28/04/2021</t>
  </si>
  <si>
    <t>29/04/2021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</si>
</sst>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1.0511368361869355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1.0437075600663159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1.0525123267481189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1.056895036351561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1.056895036351561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1.0949003246651843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1.0600632093526758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1.0600632093526758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1.0535792336879053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1.0600632093526758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1.0568116952111755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1.0619653803953464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1.0593568958392465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1.0568116952111755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1.0756179121901868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1.0798482537794909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1.0777290850329495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1.0819204349687941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1.0790624591959426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1.0728504070978289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1.081007526581852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1.0777290850329495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1.0510694237812139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1.0502085589023142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1.0521795989414335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1.0730279423458573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1.0719067123302282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1.0864216089863343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1.0813944705707008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1.0723310006406619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1.0715771327693893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1.0734654343413303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1.0813984437283319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1.1229207910619285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1.0513686083765104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1.1070602684626005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1.0452102388436428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1.0424343751332963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1.044303665417317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1.0460060256260135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1.0405885922597782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1.0509442098096211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1.0538644213740753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1.0431976029859278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1.0654404704407061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1.0502085589023142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1.0497253316960662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1.0518428764688503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1.0497253316960662</v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1.0260952796455813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8.0997453152376533</v>
      </c>
      <c r="I186" s="6">
        <f>IF('Log_working_3-way'!$D186="","",'True_Odds_Calculator_3-way'!O187/'True_Odds_Calculator_3-way'!B187-1)</f>
        <v>6.3843367318037396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2.772106264600005E-2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1.0324299600892597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36.460578105826876</v>
      </c>
      <c r="I187" s="6">
        <f>IF('Log_working_3-way'!$D187="","",'True_Odds_Calculator_3-way'!O188/'True_Odds_Calculator_3-way'!B188-1)</f>
        <v>4.5309302469292074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2.9849524120117987E-2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1.0321314781027608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6.8967546854934954</v>
      </c>
      <c r="I188" s="6">
        <f>IF('Log_working_3-way'!$D188="","",'True_Odds_Calculator_3-way'!O189/'True_Odds_Calculator_3-way'!B189-1)</f>
        <v>6.5057801302981284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3.374938582282927E-2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1.0314621022443748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16.975443038338089</v>
      </c>
      <c r="I189" s="6">
        <f>IF('Log_working_3-way'!$D189="","",'True_Odds_Calculator_3-way'!O190/'True_Odds_Calculator_3-way'!B190-1)</f>
        <v>7.5191403120174432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3.358078535664788E-2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1.0315522087729601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13.528947704801931</v>
      </c>
      <c r="I190" s="6">
        <f>IF('Log_working_3-way'!$D190="","",'True_Odds_Calculator_3-way'!O191/'True_Odds_Calculator_3-way'!B191-1)</f>
        <v>7.9347370684161813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3.4014020430618741E-2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1.0716206350037301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32.578940452116363</v>
      </c>
      <c r="I191" s="6">
        <f>IF('Log_working_3-way'!$D191="","",'True_Odds_Calculator_3-way'!O192/'True_Odds_Calculator_3-way'!B192-1)</f>
        <v>4.6813018410363822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6.7824963149282658E-2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1.0331703028663182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4.864823839042808</v>
      </c>
      <c r="I192" s="6">
        <f>IF('Log_working_3-way'!$D192="","",'True_Odds_Calculator_3-way'!O193/'True_Odds_Calculator_3-way'!B193-1)</f>
        <v>7.718034271500871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3.4410597068292637E-2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1.0316496712721537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20.741285507221832</v>
      </c>
      <c r="I193" s="6">
        <f>IF('Log_working_3-way'!$D193="","",'True_Odds_Calculator_3-way'!O194/'True_Odds_Calculator_3-way'!B194-1)</f>
        <v>7.8347475111309954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3.31178616548371E-2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1.0438233061503472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44.252443078315984</v>
      </c>
      <c r="I194" s="6">
        <f>IF('Log_working_3-way'!$D194="","",'True_Odds_Calculator_3-way'!O195/'True_Odds_Calculator_3-way'!B195-1)</f>
        <v>3.4419729441386986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3.6697992775712063E-2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1.04056996400988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36.201794391378947</v>
      </c>
      <c r="I195" s="6">
        <f>IF('Log_working_3-way'!$D195="","",'True_Odds_Calculator_3-way'!O196/'True_Odds_Calculator_3-way'!B196-1)</f>
        <v>5.5738242977928385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3.7013379776392519E-2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1.0352414697759147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4.220307179257988</v>
      </c>
      <c r="I196" s="6">
        <f>IF('Log_working_3-way'!$D196="","",'True_Odds_Calculator_3-way'!O197/'True_Odds_Calculator_3-way'!B197-1)</f>
        <v>7.3008814633930026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3.6017353132346219E-2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1.0329782342817695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22.936709165524579</v>
      </c>
      <c r="I197" s="6">
        <f>IF('Log_working_3-way'!$D197="","",'True_Odds_Calculator_3-way'!O198/'True_Odds_Calculator_3-way'!B198-1)</f>
        <v>7.0780095141531483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3.4054531326655368E-2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1.0370152346957147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30.520209391875621</v>
      </c>
      <c r="I198" s="6">
        <f>IF('Log_working_3-way'!$D198="","",'True_Odds_Calculator_3-way'!O199/'True_Odds_Calculator_3-way'!B199-1)</f>
        <v>5.9755637402170096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3.5940491972308086E-2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1.0340119412072035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21.759660583558514</v>
      </c>
      <c r="I199" s="6">
        <f>IF('Log_working_3-way'!$D199="","",'True_Odds_Calculator_3-way'!O200/'True_Odds_Calculator_3-way'!B200-1)</f>
        <v>7.2094106751769154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3.5380015524794084E-2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1.0585703042623651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32.976139928271706</v>
      </c>
      <c r="I200" s="6">
        <f>IF('Log_working_3-way'!$D200="","",'True_Odds_Calculator_3-way'!O201/'True_Odds_Calculator_3-way'!B201-1)</f>
        <v>5.2942433206210104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5.5341511030121637E-2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1.0828116326066042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-0.21981268838487911</v>
      </c>
      <c r="I201" s="6">
        <f>IF('Log_working_3-way'!$D201="","",'True_Odds_Calculator_3-way'!O202/'True_Odds_Calculator_3-way'!B202-1)</f>
        <v>1.9785429303563999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5.5450640975550414E-2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1.0797162064449219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50.754617475332559</v>
      </c>
      <c r="I202" s="6">
        <f>IF('Log_working_3-way'!$D202="","",'True_Odds_Calculator_3-way'!O203/'True_Odds_Calculator_3-way'!B203-1)</f>
        <v>2.788048656382649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6.0189161391566159E-2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1.0530744210400331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27.055679379420322</v>
      </c>
      <c r="I203" s="6">
        <f>IF('Log_working_3-way'!$D203="","",'True_Odds_Calculator_3-way'!O204/'True_Odds_Calculator_3-way'!B204-1)</f>
        <v>6.6660404915874736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5.2794395185699505E-2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1.047895734330448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16.378390761015535</v>
      </c>
      <c r="I204" s="6">
        <f>IF('Log_working_3-way'!$D204="","",'True_Odds_Calculator_3-way'!O205/'True_Odds_Calculator_3-way'!B205-1)</f>
        <v>7.7380272223155782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5.0893550893550854E-2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1.047144230990454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9.1047282431356606</v>
      </c>
      <c r="I205" s="6">
        <f>IF('Log_working_3-way'!$D205="","",'True_Odds_Calculator_3-way'!O206/'True_Odds_Calculator_3-way'!B206-1)</f>
        <v>7.1901646200780256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5.0022513746231345E-2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1.0467831139924775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7.6445869693034005</v>
      </c>
      <c r="I206" s="6">
        <f>IF('Log_working_3-way'!$D206="","",'True_Odds_Calculator_3-way'!O207/'True_Odds_Calculator_3-way'!B207-1)</f>
        <v>7.9109685314975167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4.9493092936820027E-2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1.0621677851064095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36.43147321787518</v>
      </c>
      <c r="I207" s="6">
        <f>IF('Log_working_3-way'!$D207="","",'True_Odds_Calculator_3-way'!O208/'True_Odds_Calculator_3-way'!B208-1)</f>
        <v>4.6020570232303992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5.6741665061603053E-2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1.0291411255454446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24.278145598745681</v>
      </c>
      <c r="I208" s="6">
        <f>IF('Log_working_3-way'!$D208="","",'True_Odds_Calculator_3-way'!O209/'True_Odds_Calculator_3-way'!B209-1)</f>
        <v>7.5000983974774549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2.977571633077214E-2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1.0290370418574752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25.078024208979027</v>
      </c>
      <c r="I209" s="6">
        <f>IF('Log_working_3-way'!$D209="","",'True_Odds_Calculator_3-way'!O210/'True_Odds_Calculator_3-way'!B210-1)</f>
        <v>7.5532171962442192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2.9462894748528701E-2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1.0254505303967361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18.405343694398926</v>
      </c>
      <c r="I210" s="6">
        <f>IF('Log_working_3-way'!$D210="","",'True_Odds_Calculator_3-way'!O211/'True_Odds_Calculator_3-way'!B211-1)</f>
        <v>8.33280799403963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2.7028804675485851E-2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1.0468525952842798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17.48955631458286</v>
      </c>
      <c r="I211" s="6">
        <f>IF('Log_working_3-way'!$D211="","",'True_Odds_Calculator_3-way'!O212/'True_Odds_Calculator_3-way'!B212-1)</f>
        <v>7.4896266191502789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4.9595103258980755E-2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1.0475971403451254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9.3703462830822399</v>
      </c>
      <c r="I212" s="6">
        <f>IF('Log_working_3-way'!$D212="","",'True_Odds_Calculator_3-way'!O213/'True_Odds_Calculator_3-way'!B213-1)</f>
        <v>6.5547797810235862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5.0319635373470728E-2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1.0452581228678948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10.032912460998379</v>
      </c>
      <c r="I213" s="6">
        <f>IF('Log_working_3-way'!$D213="","",'True_Odds_Calculator_3-way'!O214/'True_Odds_Calculator_3-way'!B214-1)</f>
        <v>9.1845531791069277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4.8612829355660914E-2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1.0513202418825922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24.784593582875289</v>
      </c>
      <c r="I214" s="6">
        <f>IF('Log_working_3-way'!$D214="","",'True_Odds_Calculator_3-way'!O215/'True_Odds_Calculator_3-way'!B215-1)</f>
        <v>6.4164606117093292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5.2052111037623749E-2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1.0491106738654323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19.575083201563487</v>
      </c>
      <c r="I215" s="6">
        <f>IF('Log_working_3-way'!$D215="","",'True_Odds_Calculator_3-way'!O216/'True_Odds_Calculator_3-way'!B216-1)</f>
        <v>6.6325403541660108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5.1432701080240451E-2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1.0549073847133936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27.314740870845259</v>
      </c>
      <c r="I216" s="6">
        <f>IF('Log_working_3-way'!$D216="","",'True_Odds_Calculator_3-way'!O217/'True_Odds_Calculator_3-way'!B217-1)</f>
        <v>6.0019520692324617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5.4593837251819322E-2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1.0504055694304248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6.6301932572011584</v>
      </c>
      <c r="I217" s="6">
        <f>IF('Log_working_3-way'!$D217="","",'True_Odds_Calculator_3-way'!O218/'True_Odds_Calculator_3-way'!B218-1)</f>
        <v>5.7252627856678577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5.1756128602750806E-2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1.0535692507912497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27.348815719929064</v>
      </c>
      <c r="I218" s="6">
        <f>IF('Log_working_3-way'!$D218="","",'True_Odds_Calculator_3-way'!O219/'True_Odds_Calculator_3-way'!B219-1)</f>
        <v>4.7031759998840865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5.3326231359422049E-2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1.0323378067120716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31.776741617528302</v>
      </c>
      <c r="I219" s="6">
        <f>IF('Log_working_3-way'!$D219="","",'True_Odds_Calculator_3-way'!O220/'True_Odds_Calculator_3-way'!B220-1)</f>
        <v>4.3683993024938816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3.1281741162379806E-2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1.0322518888902148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36.470294260074645</v>
      </c>
      <c r="I220" s="6">
        <f>IF('Log_working_3-way'!$D220="","",'True_Odds_Calculator_3-way'!O221/'True_Odds_Calculator_3-way'!B221-1)</f>
        <v>4.9214601281231225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2.9582481199160737E-2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1.0686456405080251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12.270366661113934</v>
      </c>
      <c r="I221" s="6">
        <f>IF('Log_working_3-way'!$D221="","",'True_Odds_Calculator_3-way'!O222/'True_Odds_Calculator_3-way'!B222-1)</f>
        <v>10.080992851090677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7.3063269755390348E-2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1.0249968778251666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26.025712550969345</v>
      </c>
      <c r="I222" s="6">
        <f>IF('Log_working_3-way'!$D222="","",'True_Odds_Calculator_3-way'!O223/'True_Odds_Calculator_3-way'!B223-1)</f>
        <v>8.5874472842247354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2.4980598483320682E-2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1.0270840295456849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7.7142532799021648</v>
      </c>
      <c r="I223" s="6">
        <f>IF('Log_working_3-way'!$D223="","",'True_Odds_Calculator_3-way'!O224/'True_Odds_Calculator_3-way'!B224-1)</f>
        <v>6.3370308454048851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2.8671926875519782E-2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1.0262768471933974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21.495755289624196</v>
      </c>
      <c r="I224" s="6">
        <f>IF('Log_working_3-way'!$D224="","",'True_Odds_Calculator_3-way'!O225/'True_Odds_Calculator_3-way'!B225-1)</f>
        <v>6.5938356859203937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2.7478518852163125E-2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1.0320682054673977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31.787136546838255</v>
      </c>
      <c r="I225" s="6">
        <f>IF('Log_working_3-way'!$D225="","",'True_Odds_Calculator_3-way'!O226/'True_Odds_Calculator_3-way'!B226-1)</f>
        <v>5.0021697953123887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3.0954780594087739E-2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1.0363689725556597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40.949538167184585</v>
      </c>
      <c r="I226" s="6">
        <f>IF('Log_working_3-way'!$D226="","",'True_Odds_Calculator_3-way'!O227/'True_Odds_Calculator_3-way'!B227-1)</f>
        <v>3.9386347436910905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3.1776519301765838E-2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1.0290040030074543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3.2198884987914829</v>
      </c>
      <c r="I227" s="6">
        <f>IF('Log_working_3-way'!$D227="","",'True_Odds_Calculator_3-way'!O228/'True_Odds_Calculator_3-way'!B228-1)</f>
        <v>5.4917460230191661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2.852901895885962E-2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1.0363044377624215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36.332935344273615</v>
      </c>
      <c r="I228" s="6">
        <f>IF('Log_working_3-way'!$D228="","",'True_Odds_Calculator_3-way'!O229/'True_Odds_Calculator_3-way'!B229-1)</f>
        <v>4.7567341883338292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3.3370619796918799E-2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1.0348982154915181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1.481642445299852</v>
      </c>
      <c r="I229" s="6">
        <f>IF('Log_working_3-way'!$D229="","",'True_Odds_Calculator_3-way'!O230/'True_Odds_Calculator_3-way'!B230-1)</f>
        <v>4.5216795313039606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3.1574876891936832E-2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1.0568660024791563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71.250239557921745</v>
      </c>
      <c r="I230" s="6">
        <f>IF('Log_working_3-way'!$D230="","",'True_Odds_Calculator_3-way'!O231/'True_Odds_Calculator_3-way'!B231-1)</f>
        <v>0.26114853011788419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2.8595760865520958E-2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1.0256433644189282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7.4696717035567524</v>
      </c>
      <c r="I231" s="6">
        <f>IF('Log_working_3-way'!$D231="","",'True_Odds_Calculator_3-way'!O232/'True_Odds_Calculator_3-way'!B232-1)</f>
        <v>7.621591038162963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2.7386907052163068E-2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1.0275879100490868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25.386892242183329</v>
      </c>
      <c r="I232" s="6">
        <f>IF('Log_working_3-way'!$D232="","",'True_Odds_Calculator_3-way'!O233/'True_Odds_Calculator_3-way'!B233-1)</f>
        <v>6.7621883527709645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2.803831016314362E-2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1.0271245077463138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8.9212350699328784</v>
      </c>
      <c r="I233" s="6">
        <f>IF('Log_working_3-way'!$D233="","",'True_Odds_Calculator_3-way'!O234/'True_Odds_Calculator_3-way'!B234-1)</f>
        <v>6.0237417516927829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2.8834656553682336E-2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1.0262995579797038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19.663255848777457</v>
      </c>
      <c r="I234" s="6">
        <f>IF('Log_working_3-way'!$D234="","",'True_Odds_Calculator_3-way'!O235/'True_Odds_Calculator_3-way'!B235-1)</f>
        <v>5.6331630501474663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2.7736496385199594E-2</v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3.27</v>
      </c>
      <c r="B186" s="4">
        <f>IF('True_Odds_Calculator_3-way'!B187="","",'True_Odds_Calculator_3-way'!B187)</f>
        <v>3.63</v>
      </c>
      <c r="C186" s="4">
        <f>IF('True_Odds_Calculator_3-way'!C187="","",'True_Odds_Calculator_3-way'!C187)</f>
        <v>2.2400000000000002</v>
      </c>
      <c r="D186" s="9">
        <f t="shared" si="39"/>
        <v>0.29689691305545529</v>
      </c>
      <c r="E186" s="9">
        <f t="shared" si="40"/>
        <v>0.26711244976204368</v>
      </c>
      <c r="F186" s="9">
        <f t="shared" si="41"/>
        <v>0.43599063718250092</v>
      </c>
      <c r="G186" s="9">
        <f t="shared" si="42"/>
        <v>1.0432477708146268</v>
      </c>
      <c r="H186" s="9">
        <f t="shared" si="43"/>
        <v>3.3681724397492037</v>
      </c>
      <c r="I186" s="9">
        <f t="shared" si="44"/>
        <v>3.7437416372424686</v>
      </c>
      <c r="J186" s="9">
        <f t="shared" si="45"/>
        <v>2.2936272358101371</v>
      </c>
      <c r="K186" s="11">
        <f t="shared" si="46"/>
        <v>0.3058103975535168</v>
      </c>
      <c r="L186" s="11">
        <f t="shared" si="47"/>
        <v>0.27548209366391185</v>
      </c>
      <c r="M186" s="11">
        <f t="shared" si="48"/>
        <v>0.4464285714285714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-0.27842029854123262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0.23092235352452201</v>
      </c>
      <c r="Q186" s="11">
        <f>2*'OddsRatio_working_3-way'!K186*'OddsRatio_working_3-way'!L186*'OddsRatio_working_3-way'!M186</f>
        <v>7.5219007662710738E-2</v>
      </c>
      <c r="R186" s="11">
        <f t="shared" si="49"/>
        <v>0</v>
      </c>
      <c r="S186" s="11">
        <f t="shared" si="50"/>
        <v>-0.82940200385685448</v>
      </c>
      <c r="T186" s="11">
        <f t="shared" si="51"/>
        <v>-0.2701635191716138</v>
      </c>
      <c r="U186" s="11">
        <f>'OddsRatio_working_3-way'!S186-'OddsRatio_working_3-way'!R186^2/3</f>
        <v>-0.82940200385685448</v>
      </c>
      <c r="V186" s="11">
        <f>'OddsRatio_working_3-way'!S186*'OddsRatio_working_3-way'!R186/3-2*'OddsRatio_working_3-way'!R186^3/27-'OddsRatio_working_3-way'!T186</f>
        <v>0.2701635191716138</v>
      </c>
      <c r="W186" s="11">
        <f>'OddsRatio_working_3-way'!V186^2+4*'OddsRatio_working_3-way'!U186^3/27</f>
        <v>-1.1537896846526438E-2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0.14536697006001517</v>
      </c>
      <c r="Y186" s="11">
        <f>IF('OddsRatio_working_3-way'!W186&gt;=0,IF('OddsRatio_working_3-way'!V186+SQRT('OddsRatio_working_3-way'!W186)&gt;0,0,PI()),ACOS('OddsRatio_working_3-way'!V186/(2*'OddsRatio_working_3-way'!X186)))</f>
        <v>0.37842798958815216</v>
      </c>
      <c r="Z186" s="11">
        <f>'OddsRatio_working_3-way'!X186^(1/3)*COS('OddsRatio_working_3-way'!Y186/3)</f>
        <v>0.52162388540731341</v>
      </c>
      <c r="AA186" s="11">
        <f>'OddsRatio_working_3-way'!X186^(1/3)*COS(('OddsRatio_working_3-way'!Y186+2*PI())/3)</f>
        <v>-0.31809974763321502</v>
      </c>
      <c r="AB186" s="11">
        <f>'OddsRatio_working_3-way'!X186^(1/3)*COS(('OddsRatio_working_3-way'!Y186+4*PI())/3)</f>
        <v>-0.2035241377740985</v>
      </c>
      <c r="AC186" s="11">
        <f>'OddsRatio_working_3-way'!X186^(1/3)*SIN('OddsRatio_working_3-way'!Y186/3)</f>
        <v>6.6150259194726627E-2</v>
      </c>
      <c r="AD186" s="11">
        <f>'OddsRatio_working_3-way'!X186^(1/3)*SIN(('OddsRatio_working_3-way'!Y186+2*PI())/3)</f>
        <v>0.41866440638611313</v>
      </c>
      <c r="AE186" s="11">
        <f>'OddsRatio_working_3-way'!X186^(1/3)*SIN(('OddsRatio_working_3-way'!Y186+4*PI())/3)</f>
        <v>-0.48481466558083952</v>
      </c>
      <c r="AF186" s="11">
        <f>-'OddsRatio_working_3-way'!U186/(3*'OddsRatio_working_3-way'!X186^(1/3))*COS(('OddsRatio_working_3-way'!Y186)/3)</f>
        <v>0.52162388540731341</v>
      </c>
      <c r="AG186" s="11">
        <f>-'OddsRatio_working_3-way'!U186/(3*'OddsRatio_working_3-way'!X186^(1/3))*COS(('OddsRatio_working_3-way'!Y186+2*PI())/3)</f>
        <v>-0.31809974763321502</v>
      </c>
      <c r="AH186" s="11">
        <f>-'OddsRatio_working_3-way'!U186/(3*'OddsRatio_working_3-way'!X186^(1/3))*COS(('OddsRatio_working_3-way'!Y186+4*PI())/3)</f>
        <v>-0.2035241377740985</v>
      </c>
      <c r="AI186" s="11">
        <f>'OddsRatio_working_3-way'!U186/(3*'OddsRatio_working_3-way'!X186^(1/3))*SIN(('OddsRatio_working_3-way'!Y186)/3)</f>
        <v>-6.6150259194726627E-2</v>
      </c>
      <c r="AJ186" s="11">
        <f>'OddsRatio_working_3-way'!U186/(3*'OddsRatio_working_3-way'!X186^(1/3))*SIN(('OddsRatio_working_3-way'!Y186+2*PI())/3)</f>
        <v>-0.41866440638611313</v>
      </c>
      <c r="AK186" s="11">
        <f>'OddsRatio_working_3-way'!U186/(3*'OddsRatio_working_3-way'!X186^(1/3))*SIN(('OddsRatio_working_3-way'!Y186+4*PI())/3)</f>
        <v>0.48481466558083952</v>
      </c>
      <c r="AL186" s="11">
        <f>'OddsRatio_working_3-way'!Z186+'OddsRatio_working_3-way'!AF186</f>
        <v>1.0432477708146268</v>
      </c>
      <c r="AM186" s="11">
        <f>'OddsRatio_working_3-way'!AA186+'OddsRatio_working_3-way'!AG186</f>
        <v>-0.63619949526643005</v>
      </c>
      <c r="AN186" s="11">
        <f>'OddsRatio_working_3-way'!AB186+'OddsRatio_working_3-way'!AH186</f>
        <v>-0.407048275548197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1.0432477708146268</v>
      </c>
      <c r="AS186" s="11">
        <f>IF(('OddsRatio_working_3-way'!X186=0),IF(Q186&gt;0,-Q186^(1/3),(-Q186)^(1/3)),'OddsRatio_working_3-way'!AM186-'OddsRatio_working_3-way'!R186/3)</f>
        <v>-0.63619949526643005</v>
      </c>
      <c r="AT186" s="11">
        <f>IF(('OddsRatio_working_3-way'!X186=0),IF(Q186&gt;0,-Q186^(1/3),(-Q186)^(1/3)),'OddsRatio_working_3-way'!AN186-'OddsRatio_working_3-way'!R186/3)</f>
        <v>-0.407048275548197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1.61</v>
      </c>
      <c r="B187" s="4">
        <f>IF('True_Odds_Calculator_3-way'!B188="","",'True_Odds_Calculator_3-way'!B188)</f>
        <v>4.1900000000000004</v>
      </c>
      <c r="C187" s="4">
        <f>IF('True_Odds_Calculator_3-way'!C188="","",'True_Odds_Calculator_3-way'!C188)</f>
        <v>5.88</v>
      </c>
      <c r="D187" s="9">
        <f t="shared" si="39"/>
        <v>0.60837226860404869</v>
      </c>
      <c r="E187" s="9">
        <f t="shared" si="40"/>
        <v>0.22902196222850063</v>
      </c>
      <c r="F187" s="9">
        <f t="shared" si="41"/>
        <v>0.16260576916745087</v>
      </c>
      <c r="G187" s="9">
        <f t="shared" si="42"/>
        <v>1.0552957581264084</v>
      </c>
      <c r="H187" s="9">
        <f t="shared" si="43"/>
        <v>1.6437304124571088</v>
      </c>
      <c r="I187" s="9">
        <f t="shared" si="44"/>
        <v>4.3663934684232437</v>
      </c>
      <c r="J187" s="9">
        <f t="shared" si="45"/>
        <v>6.1498432996568742</v>
      </c>
      <c r="K187" s="11">
        <f t="shared" si="46"/>
        <v>0.6211180124223602</v>
      </c>
      <c r="L187" s="11">
        <f t="shared" si="47"/>
        <v>0.2386634844868735</v>
      </c>
      <c r="M187" s="11">
        <f t="shared" si="48"/>
        <v>0.17006802721088435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-0.23939943163259769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0.21882780299003479</v>
      </c>
      <c r="Q187" s="11">
        <f>2*'OddsRatio_working_3-way'!K187*'OddsRatio_working_3-way'!L187*'OddsRatio_working_3-way'!M187</f>
        <v>5.0421152762680832E-2</v>
      </c>
      <c r="R187" s="11">
        <f t="shared" si="49"/>
        <v>0</v>
      </c>
      <c r="S187" s="11">
        <f t="shared" si="50"/>
        <v>-0.91406985178588962</v>
      </c>
      <c r="T187" s="11">
        <f t="shared" si="51"/>
        <v>-0.21061517322255524</v>
      </c>
      <c r="U187" s="11">
        <f>'OddsRatio_working_3-way'!S187-'OddsRatio_working_3-way'!R187^2/3</f>
        <v>-0.91406985178588962</v>
      </c>
      <c r="V187" s="11">
        <f>'OddsRatio_working_3-way'!S187*'OddsRatio_working_3-way'!R187/3-2*'OddsRatio_working_3-way'!R187^3/27-'OddsRatio_working_3-way'!T187</f>
        <v>0.21061517322255524</v>
      </c>
      <c r="W187" s="11">
        <f>'OddsRatio_working_3-way'!V187^2+4*'OddsRatio_working_3-way'!U187^3/27</f>
        <v>-6.8785992376859673E-2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0.16818497522700016</v>
      </c>
      <c r="Y187" s="11">
        <f>IF('OddsRatio_working_3-way'!W187&gt;=0,IF('OddsRatio_working_3-way'!V187+SQRT('OddsRatio_working_3-way'!W187)&gt;0,0,PI()),ACOS('OddsRatio_working_3-way'!V187/(2*'OddsRatio_working_3-way'!X187)))</f>
        <v>0.89420169220117518</v>
      </c>
      <c r="Z187" s="11">
        <f>'OddsRatio_working_3-way'!X187^(1/3)*COS('OddsRatio_working_3-way'!Y187/3)</f>
        <v>0.52764787906320421</v>
      </c>
      <c r="AA187" s="11">
        <f>'OddsRatio_working_3-way'!X187^(1/3)*COS(('OddsRatio_working_3-way'!Y187+2*PI())/3)</f>
        <v>-0.40421001340130286</v>
      </c>
      <c r="AB187" s="11">
        <f>'OddsRatio_working_3-way'!X187^(1/3)*COS(('OddsRatio_working_3-way'!Y187+4*PI())/3)</f>
        <v>-0.12343786566190156</v>
      </c>
      <c r="AC187" s="11">
        <f>'OddsRatio_working_3-way'!X187^(1/3)*SIN('OddsRatio_working_3-way'!Y187/3)</f>
        <v>0.16210387507829285</v>
      </c>
      <c r="AD187" s="11">
        <f>'OddsRatio_working_3-way'!X187^(1/3)*SIN(('OddsRatio_working_3-way'!Y187+2*PI())/3)</f>
        <v>0.37590452998256774</v>
      </c>
      <c r="AE187" s="11">
        <f>'OddsRatio_working_3-way'!X187^(1/3)*SIN(('OddsRatio_working_3-way'!Y187+4*PI())/3)</f>
        <v>-0.53800840506086045</v>
      </c>
      <c r="AF187" s="11">
        <f>-'OddsRatio_working_3-way'!U187/(3*'OddsRatio_working_3-way'!X187^(1/3))*COS(('OddsRatio_working_3-way'!Y187)/3)</f>
        <v>0.52764787906320409</v>
      </c>
      <c r="AG187" s="11">
        <f>-'OddsRatio_working_3-way'!U187/(3*'OddsRatio_working_3-way'!X187^(1/3))*COS(('OddsRatio_working_3-way'!Y187+2*PI())/3)</f>
        <v>-0.40421001340130275</v>
      </c>
      <c r="AH187" s="11">
        <f>-'OddsRatio_working_3-way'!U187/(3*'OddsRatio_working_3-way'!X187^(1/3))*COS(('OddsRatio_working_3-way'!Y187+4*PI())/3)</f>
        <v>-0.12343786566190153</v>
      </c>
      <c r="AI187" s="11">
        <f>'OddsRatio_working_3-way'!U187/(3*'OddsRatio_working_3-way'!X187^(1/3))*SIN(('OddsRatio_working_3-way'!Y187)/3)</f>
        <v>-0.16210387507829283</v>
      </c>
      <c r="AJ187" s="11">
        <f>'OddsRatio_working_3-way'!U187/(3*'OddsRatio_working_3-way'!X187^(1/3))*SIN(('OddsRatio_working_3-way'!Y187+2*PI())/3)</f>
        <v>-0.37590452998256763</v>
      </c>
      <c r="AK187" s="11">
        <f>'OddsRatio_working_3-way'!U187/(3*'OddsRatio_working_3-way'!X187^(1/3))*SIN(('OddsRatio_working_3-way'!Y187+4*PI())/3)</f>
        <v>0.53800840506086034</v>
      </c>
      <c r="AL187" s="11">
        <f>'OddsRatio_working_3-way'!Z187+'OddsRatio_working_3-way'!AF187</f>
        <v>1.0552957581264084</v>
      </c>
      <c r="AM187" s="11">
        <f>'OddsRatio_working_3-way'!AA187+'OddsRatio_working_3-way'!AG187</f>
        <v>-0.80842002680260561</v>
      </c>
      <c r="AN187" s="11">
        <f>'OddsRatio_working_3-way'!AB187+'OddsRatio_working_3-way'!AH187</f>
        <v>-0.24687573132380308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1.0552957581264084</v>
      </c>
      <c r="AS187" s="11">
        <f>IF(('OddsRatio_working_3-way'!X187=0),IF(Q187&gt;0,-Q187^(1/3),(-Q187)^(1/3)),'OddsRatio_working_3-way'!AM187-'OddsRatio_working_3-way'!R187/3)</f>
        <v>-0.80842002680260561</v>
      </c>
      <c r="AT187" s="11">
        <f>IF(('OddsRatio_working_3-way'!X187=0),IF(Q187&gt;0,-Q187^(1/3),(-Q187)^(1/3)),'OddsRatio_working_3-way'!AN187-'OddsRatio_working_3-way'!R187/3)</f>
        <v>-0.24687573132380308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3.5</v>
      </c>
      <c r="B188" s="4">
        <f>IF('True_Odds_Calculator_3-way'!B189="","",'True_Odds_Calculator_3-way'!B189)</f>
        <v>3.59</v>
      </c>
      <c r="C188" s="4">
        <f>IF('True_Odds_Calculator_3-way'!C189="","",'True_Odds_Calculator_3-way'!C189)</f>
        <v>2.13</v>
      </c>
      <c r="D188" s="9">
        <f t="shared" si="39"/>
        <v>0.27522145199651632</v>
      </c>
      <c r="E188" s="9">
        <f t="shared" si="40"/>
        <v>0.26822297080495328</v>
      </c>
      <c r="F188" s="9">
        <f t="shared" si="41"/>
        <v>0.45655557719853035</v>
      </c>
      <c r="G188" s="9">
        <f t="shared" si="42"/>
        <v>1.0533750806788968</v>
      </c>
      <c r="H188" s="9">
        <f t="shared" si="43"/>
        <v>3.6334377016972419</v>
      </c>
      <c r="I188" s="9">
        <f t="shared" si="44"/>
        <v>3.728241458958343</v>
      </c>
      <c r="J188" s="9">
        <f t="shared" si="45"/>
        <v>2.1903138411671539</v>
      </c>
      <c r="K188" s="11">
        <f t="shared" si="46"/>
        <v>0.2857142857142857</v>
      </c>
      <c r="L188" s="11">
        <f t="shared" si="47"/>
        <v>0.2785515320334262</v>
      </c>
      <c r="M188" s="11">
        <f t="shared" si="48"/>
        <v>0.46948356807511737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-0.2733859050309283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0.23240650962413292</v>
      </c>
      <c r="Q188" s="11">
        <f>2*'OddsRatio_working_3-way'!K188*'OddsRatio_working_3-way'!L188*'OddsRatio_working_3-way'!M188</f>
        <v>7.472878122962473E-2</v>
      </c>
      <c r="R188" s="11">
        <f t="shared" si="49"/>
        <v>0</v>
      </c>
      <c r="S188" s="11">
        <f t="shared" si="50"/>
        <v>-0.85010421293607163</v>
      </c>
      <c r="T188" s="11">
        <f t="shared" si="51"/>
        <v>-0.27334540608876901</v>
      </c>
      <c r="U188" s="11">
        <f>'OddsRatio_working_3-way'!S188-'OddsRatio_working_3-way'!R188^2/3</f>
        <v>-0.85010421293607163</v>
      </c>
      <c r="V188" s="11">
        <f>'OddsRatio_working_3-way'!S188*'OddsRatio_working_3-way'!R188/3-2*'OddsRatio_working_3-way'!R188^3/27-'OddsRatio_working_3-way'!T188</f>
        <v>0.27334540608876901</v>
      </c>
      <c r="W188" s="11">
        <f>'OddsRatio_working_3-way'!V188^2+4*'OddsRatio_working_3-way'!U188^3/27</f>
        <v>-1.6297238486302837E-2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0.15084342007205423</v>
      </c>
      <c r="Y188" s="11">
        <f>IF('OddsRatio_working_3-way'!W188&gt;=0,IF('OddsRatio_working_3-way'!V188+SQRT('OddsRatio_working_3-way'!W188)&gt;0,0,PI()),ACOS('OddsRatio_working_3-way'!V188/(2*'OddsRatio_working_3-way'!X188)))</f>
        <v>0.43692587525843996</v>
      </c>
      <c r="Z188" s="11">
        <f>'OddsRatio_working_3-way'!X188^(1/3)*COS('OddsRatio_working_3-way'!Y188/3)</f>
        <v>0.52668754033944842</v>
      </c>
      <c r="AA188" s="11">
        <f>'OddsRatio_working_3-way'!X188^(1/3)*COS(('OddsRatio_working_3-way'!Y188+2*PI())/3)</f>
        <v>-0.33024839910079495</v>
      </c>
      <c r="AB188" s="11">
        <f>'OddsRatio_working_3-way'!X188^(1/3)*COS(('OddsRatio_working_3-way'!Y188+4*PI())/3)</f>
        <v>-0.19643914123865364</v>
      </c>
      <c r="AC188" s="11">
        <f>'OddsRatio_working_3-way'!X188^(1/3)*SIN('OddsRatio_working_3-way'!Y188/3)</f>
        <v>7.7254811046771427E-2</v>
      </c>
      <c r="AD188" s="11">
        <f>'OddsRatio_working_3-way'!X188^(1/3)*SIN(('OddsRatio_working_3-way'!Y188+2*PI())/3)</f>
        <v>0.41749738426731803</v>
      </c>
      <c r="AE188" s="11">
        <f>'OddsRatio_working_3-way'!X188^(1/3)*SIN(('OddsRatio_working_3-way'!Y188+4*PI())/3)</f>
        <v>-0.49475219531408937</v>
      </c>
      <c r="AF188" s="11">
        <f>-'OddsRatio_working_3-way'!U188/(3*'OddsRatio_working_3-way'!X188^(1/3))*COS(('OddsRatio_working_3-way'!Y188)/3)</f>
        <v>0.52668754033944853</v>
      </c>
      <c r="AG188" s="11">
        <f>-'OddsRatio_working_3-way'!U188/(3*'OddsRatio_working_3-way'!X188^(1/3))*COS(('OddsRatio_working_3-way'!Y188+2*PI())/3)</f>
        <v>-0.33024839910079501</v>
      </c>
      <c r="AH188" s="11">
        <f>-'OddsRatio_working_3-way'!U188/(3*'OddsRatio_working_3-way'!X188^(1/3))*COS(('OddsRatio_working_3-way'!Y188+4*PI())/3)</f>
        <v>-0.19643914123865369</v>
      </c>
      <c r="AI188" s="11">
        <f>'OddsRatio_working_3-way'!U188/(3*'OddsRatio_working_3-way'!X188^(1/3))*SIN(('OddsRatio_working_3-way'!Y188)/3)</f>
        <v>-7.7254811046771441E-2</v>
      </c>
      <c r="AJ188" s="11">
        <f>'OddsRatio_working_3-way'!U188/(3*'OddsRatio_working_3-way'!X188^(1/3))*SIN(('OddsRatio_working_3-way'!Y188+2*PI())/3)</f>
        <v>-0.41749738426731808</v>
      </c>
      <c r="AK188" s="11">
        <f>'OddsRatio_working_3-way'!U188/(3*'OddsRatio_working_3-way'!X188^(1/3))*SIN(('OddsRatio_working_3-way'!Y188+4*PI())/3)</f>
        <v>0.49475219531408943</v>
      </c>
      <c r="AL188" s="11">
        <f>'OddsRatio_working_3-way'!Z188+'OddsRatio_working_3-way'!AF188</f>
        <v>1.0533750806788968</v>
      </c>
      <c r="AM188" s="11">
        <f>'OddsRatio_working_3-way'!AA188+'OddsRatio_working_3-way'!AG188</f>
        <v>-0.66049679820158991</v>
      </c>
      <c r="AN188" s="11">
        <f>'OddsRatio_working_3-way'!AB188+'OddsRatio_working_3-way'!AH188</f>
        <v>-0.39287828247730733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1.0533750806788968</v>
      </c>
      <c r="AS188" s="11">
        <f>IF(('OddsRatio_working_3-way'!X188=0),IF(Q188&gt;0,-Q188^(1/3),(-Q188)^(1/3)),'OddsRatio_working_3-way'!AM188-'OddsRatio_working_3-way'!R188/3)</f>
        <v>-0.66049679820158991</v>
      </c>
      <c r="AT188" s="11">
        <f>IF(('OddsRatio_working_3-way'!X188=0),IF(Q188&gt;0,-Q188^(1/3),(-Q188)^(1/3)),'OddsRatio_working_3-way'!AN188-'OddsRatio_working_3-way'!R188/3)</f>
        <v>-0.39287828247730733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2.3199999999999998</v>
      </c>
      <c r="B189" s="4">
        <f>IF('True_Odds_Calculator_3-way'!B190="","",'True_Odds_Calculator_3-way'!B190)</f>
        <v>3.37</v>
      </c>
      <c r="C189" s="4">
        <f>IF('True_Odds_Calculator_3-way'!C190="","",'True_Odds_Calculator_3-way'!C190)</f>
        <v>3.27</v>
      </c>
      <c r="D189" s="9">
        <f t="shared" si="39"/>
        <v>0.41862178244258202</v>
      </c>
      <c r="E189" s="9">
        <f t="shared" si="40"/>
        <v>0.28624495573318226</v>
      </c>
      <c r="F189" s="9">
        <f t="shared" si="41"/>
        <v>0.29513326182423577</v>
      </c>
      <c r="G189" s="9">
        <f t="shared" si="42"/>
        <v>1.0521144911146971</v>
      </c>
      <c r="H189" s="9">
        <f t="shared" si="43"/>
        <v>2.3887911282714001</v>
      </c>
      <c r="I189" s="9">
        <f t="shared" si="44"/>
        <v>3.4935113439418326</v>
      </c>
      <c r="J189" s="9">
        <f t="shared" si="45"/>
        <v>3.3882998948303626</v>
      </c>
      <c r="K189" s="11">
        <f t="shared" si="46"/>
        <v>0.43103448275862072</v>
      </c>
      <c r="L189" s="11">
        <f t="shared" si="47"/>
        <v>0.29673590504451036</v>
      </c>
      <c r="M189" s="11">
        <f t="shared" si="48"/>
        <v>0.3058103975535168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-0.27776818176271079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0.23312058342102734</v>
      </c>
      <c r="Q189" s="11">
        <f>2*'OddsRatio_working_3-way'!K189*'OddsRatio_working_3-way'!L189*'OddsRatio_working_3-way'!M189</f>
        <v>7.8228383698331322E-2</v>
      </c>
      <c r="R189" s="11">
        <f t="shared" si="49"/>
        <v>0</v>
      </c>
      <c r="S189" s="11">
        <f t="shared" si="50"/>
        <v>-0.83926309320833381</v>
      </c>
      <c r="T189" s="11">
        <f t="shared" si="51"/>
        <v>-0.28163191047259523</v>
      </c>
      <c r="U189" s="11">
        <f>'OddsRatio_working_3-way'!S189-'OddsRatio_working_3-way'!R189^2/3</f>
        <v>-0.83926309320833381</v>
      </c>
      <c r="V189" s="11">
        <f>'OddsRatio_working_3-way'!S189*'OddsRatio_working_3-way'!R189/3-2*'OddsRatio_working_3-way'!R189^3/27-'OddsRatio_working_3-way'!T189</f>
        <v>0.28163191047259523</v>
      </c>
      <c r="W189" s="11">
        <f>'OddsRatio_working_3-way'!V189^2+4*'OddsRatio_working_3-way'!U189^3/27</f>
        <v>-8.2605757062107349E-3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0.14796714897457361</v>
      </c>
      <c r="Y189" s="11">
        <f>IF('OddsRatio_working_3-way'!W189&gt;=0,IF('OddsRatio_working_3-way'!V189+SQRT('OddsRatio_working_3-way'!W189)&gt;0,0,PI()),ACOS('OddsRatio_working_3-way'!V189/(2*'OddsRatio_working_3-way'!X189)))</f>
        <v>0.31216659778147182</v>
      </c>
      <c r="Z189" s="11">
        <f>'OddsRatio_working_3-way'!X189^(1/3)*COS('OddsRatio_working_3-way'!Y189/3)</f>
        <v>0.52605724555734856</v>
      </c>
      <c r="AA189" s="11">
        <f>'OddsRatio_working_3-way'!X189^(1/3)*COS(('OddsRatio_working_3-way'!Y189+2*PI())/3)</f>
        <v>-0.31060597137593232</v>
      </c>
      <c r="AB189" s="11">
        <f>'OddsRatio_working_3-way'!X189^(1/3)*COS(('OddsRatio_working_3-way'!Y189+4*PI())/3)</f>
        <v>-0.21545127418141638</v>
      </c>
      <c r="AC189" s="11">
        <f>'OddsRatio_working_3-way'!X189^(1/3)*SIN('OddsRatio_working_3-way'!Y189/3)</f>
        <v>5.4937590039911277E-2</v>
      </c>
      <c r="AD189" s="11">
        <f>'OddsRatio_working_3-way'!X189^(1/3)*SIN(('OddsRatio_working_3-way'!Y189+2*PI())/3)</f>
        <v>0.42811014347757687</v>
      </c>
      <c r="AE189" s="11">
        <f>'OddsRatio_working_3-way'!X189^(1/3)*SIN(('OddsRatio_working_3-way'!Y189+4*PI())/3)</f>
        <v>-0.48304773351748792</v>
      </c>
      <c r="AF189" s="11">
        <f>-'OddsRatio_working_3-way'!U189/(3*'OddsRatio_working_3-way'!X189^(1/3))*COS(('OddsRatio_working_3-way'!Y189)/3)</f>
        <v>0.52605724555734856</v>
      </c>
      <c r="AG189" s="11">
        <f>-'OddsRatio_working_3-way'!U189/(3*'OddsRatio_working_3-way'!X189^(1/3))*COS(('OddsRatio_working_3-way'!Y189+2*PI())/3)</f>
        <v>-0.31060597137593232</v>
      </c>
      <c r="AH189" s="11">
        <f>-'OddsRatio_working_3-way'!U189/(3*'OddsRatio_working_3-way'!X189^(1/3))*COS(('OddsRatio_working_3-way'!Y189+4*PI())/3)</f>
        <v>-0.21545127418141638</v>
      </c>
      <c r="AI189" s="11">
        <f>'OddsRatio_working_3-way'!U189/(3*'OddsRatio_working_3-way'!X189^(1/3))*SIN(('OddsRatio_working_3-way'!Y189)/3)</f>
        <v>-5.4937590039911277E-2</v>
      </c>
      <c r="AJ189" s="11">
        <f>'OddsRatio_working_3-way'!U189/(3*'OddsRatio_working_3-way'!X189^(1/3))*SIN(('OddsRatio_working_3-way'!Y189+2*PI())/3)</f>
        <v>-0.42811014347757687</v>
      </c>
      <c r="AK189" s="11">
        <f>'OddsRatio_working_3-way'!U189/(3*'OddsRatio_working_3-way'!X189^(1/3))*SIN(('OddsRatio_working_3-way'!Y189+4*PI())/3)</f>
        <v>0.48304773351748792</v>
      </c>
      <c r="AL189" s="11">
        <f>'OddsRatio_working_3-way'!Z189+'OddsRatio_working_3-way'!AF189</f>
        <v>1.0521144911146971</v>
      </c>
      <c r="AM189" s="11">
        <f>'OddsRatio_working_3-way'!AA189+'OddsRatio_working_3-way'!AG189</f>
        <v>-0.62121194275186464</v>
      </c>
      <c r="AN189" s="11">
        <f>'OddsRatio_working_3-way'!AB189+'OddsRatio_working_3-way'!AH189</f>
        <v>-0.43090254836283276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1.0521144911146971</v>
      </c>
      <c r="AS189" s="11">
        <f>IF(('OddsRatio_working_3-way'!X189=0),IF(Q189&gt;0,-Q189^(1/3),(-Q189)^(1/3)),'OddsRatio_working_3-way'!AM189-'OddsRatio_working_3-way'!R189/3)</f>
        <v>-0.62121194275186464</v>
      </c>
      <c r="AT189" s="11">
        <f>IF(('OddsRatio_working_3-way'!X189=0),IF(Q189&gt;0,-Q189^(1/3),(-Q189)^(1/3)),'OddsRatio_working_3-way'!AN189-'OddsRatio_working_3-way'!R189/3)</f>
        <v>-0.43090254836283276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2.58</v>
      </c>
      <c r="B190" s="4">
        <f>IF('True_Odds_Calculator_3-way'!B191="","",'True_Odds_Calculator_3-way'!B191)</f>
        <v>3.29</v>
      </c>
      <c r="C190" s="4">
        <f>IF('True_Odds_Calculator_3-way'!C191="","",'True_Odds_Calculator_3-way'!C191)</f>
        <v>2.92</v>
      </c>
      <c r="D190" s="9">
        <f t="shared" si="39"/>
        <v>0.37559505658072612</v>
      </c>
      <c r="E190" s="9">
        <f t="shared" si="40"/>
        <v>0.29329912558154636</v>
      </c>
      <c r="F190" s="9">
        <f t="shared" si="41"/>
        <v>0.33110581783772747</v>
      </c>
      <c r="G190" s="9">
        <f t="shared" si="42"/>
        <v>1.0521783906364033</v>
      </c>
      <c r="H190" s="9">
        <f t="shared" si="43"/>
        <v>2.662441857205518</v>
      </c>
      <c r="I190" s="9">
        <f t="shared" si="44"/>
        <v>3.409488514557363</v>
      </c>
      <c r="J190" s="9">
        <f t="shared" si="45"/>
        <v>3.0201825100218946</v>
      </c>
      <c r="K190" s="11">
        <f t="shared" si="46"/>
        <v>0.38759689922480617</v>
      </c>
      <c r="L190" s="11">
        <f t="shared" si="47"/>
        <v>0.303951367781155</v>
      </c>
      <c r="M190" s="11">
        <f t="shared" si="48"/>
        <v>0.34246575342465752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-0.2802820870100734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0.23360391040842193</v>
      </c>
      <c r="Q190" s="11">
        <f>2*'OddsRatio_working_3-way'!K190*'OddsRatio_working_3-way'!L190*'OddsRatio_working_3-way'!M190</f>
        <v>8.0692197032270083E-2</v>
      </c>
      <c r="R190" s="11">
        <f t="shared" si="49"/>
        <v>0</v>
      </c>
      <c r="S190" s="11">
        <f t="shared" si="50"/>
        <v>-0.83346000773865425</v>
      </c>
      <c r="T190" s="11">
        <f t="shared" si="51"/>
        <v>-0.28789637573010501</v>
      </c>
      <c r="U190" s="11">
        <f>'OddsRatio_working_3-way'!S190-'OddsRatio_working_3-way'!R190^2/3</f>
        <v>-0.83346000773865425</v>
      </c>
      <c r="V190" s="11">
        <f>'OddsRatio_working_3-way'!S190*'OddsRatio_working_3-way'!R190/3-2*'OddsRatio_working_3-way'!R190^3/27-'OddsRatio_working_3-way'!T190</f>
        <v>0.28789637573010501</v>
      </c>
      <c r="W190" s="11">
        <f>'OddsRatio_working_3-way'!V190^2+4*'OddsRatio_working_3-way'!U190^3/27</f>
        <v>-2.8886618537419112E-3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0.14643512643169987</v>
      </c>
      <c r="Y190" s="11">
        <f>IF('OddsRatio_working_3-way'!W190&gt;=0,IF('OddsRatio_working_3-way'!V190+SQRT('OddsRatio_working_3-way'!W190)&gt;0,0,PI()),ACOS('OddsRatio_working_3-way'!V190/(2*'OddsRatio_working_3-way'!X190)))</f>
        <v>0.18456164774104766</v>
      </c>
      <c r="Z190" s="11">
        <f>'OddsRatio_working_3-way'!X190^(1/3)*COS('OddsRatio_working_3-way'!Y190/3)</f>
        <v>0.52608919531820164</v>
      </c>
      <c r="AA190" s="11">
        <f>'OddsRatio_working_3-way'!X190^(1/3)*COS(('OddsRatio_working_3-way'!Y190+2*PI())/3)</f>
        <v>-0.29110918142136116</v>
      </c>
      <c r="AB190" s="11">
        <f>'OddsRatio_working_3-way'!X190^(1/3)*COS(('OddsRatio_working_3-way'!Y190+4*PI())/3)</f>
        <v>-0.23498001389684076</v>
      </c>
      <c r="AC190" s="11">
        <f>'OddsRatio_working_3-way'!X190^(1/3)*SIN('OddsRatio_working_3-way'!Y190/3)</f>
        <v>3.2406189979671651E-2</v>
      </c>
      <c r="AD190" s="11">
        <f>'OddsRatio_working_3-way'!X190^(1/3)*SIN(('OddsRatio_working_3-way'!Y190+2*PI())/3)</f>
        <v>0.4394035128122401</v>
      </c>
      <c r="AE190" s="11">
        <f>'OddsRatio_working_3-way'!X190^(1/3)*SIN(('OddsRatio_working_3-way'!Y190+4*PI())/3)</f>
        <v>-0.47180970279191159</v>
      </c>
      <c r="AF190" s="11">
        <f>-'OddsRatio_working_3-way'!U190/(3*'OddsRatio_working_3-way'!X190^(1/3))*COS(('OddsRatio_working_3-way'!Y190)/3)</f>
        <v>0.52608919531820153</v>
      </c>
      <c r="AG190" s="11">
        <f>-'OddsRatio_working_3-way'!U190/(3*'OddsRatio_working_3-way'!X190^(1/3))*COS(('OddsRatio_working_3-way'!Y190+2*PI())/3)</f>
        <v>-0.29110918142136111</v>
      </c>
      <c r="AH190" s="11">
        <f>-'OddsRatio_working_3-way'!U190/(3*'OddsRatio_working_3-way'!X190^(1/3))*COS(('OddsRatio_working_3-way'!Y190+4*PI())/3)</f>
        <v>-0.23498001389684073</v>
      </c>
      <c r="AI190" s="11">
        <f>'OddsRatio_working_3-way'!U190/(3*'OddsRatio_working_3-way'!X190^(1/3))*SIN(('OddsRatio_working_3-way'!Y190)/3)</f>
        <v>-3.2406189979671644E-2</v>
      </c>
      <c r="AJ190" s="11">
        <f>'OddsRatio_working_3-way'!U190/(3*'OddsRatio_working_3-way'!X190^(1/3))*SIN(('OddsRatio_working_3-way'!Y190+2*PI())/3)</f>
        <v>-0.43940351281223999</v>
      </c>
      <c r="AK190" s="11">
        <f>'OddsRatio_working_3-way'!U190/(3*'OddsRatio_working_3-way'!X190^(1/3))*SIN(('OddsRatio_working_3-way'!Y190+4*PI())/3)</f>
        <v>0.47180970279191153</v>
      </c>
      <c r="AL190" s="11">
        <f>'OddsRatio_working_3-way'!Z190+'OddsRatio_working_3-way'!AF190</f>
        <v>1.0521783906364033</v>
      </c>
      <c r="AM190" s="11">
        <f>'OddsRatio_working_3-way'!AA190+'OddsRatio_working_3-way'!AG190</f>
        <v>-0.58221836284272221</v>
      </c>
      <c r="AN190" s="11">
        <f>'OddsRatio_working_3-way'!AB190+'OddsRatio_working_3-way'!AH190</f>
        <v>-0.46996002779368151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1.0521783906364033</v>
      </c>
      <c r="AS190" s="11">
        <f>IF(('OddsRatio_working_3-way'!X190=0),IF(Q190&gt;0,-Q190^(1/3),(-Q190)^(1/3)),'OddsRatio_working_3-way'!AM190-'OddsRatio_working_3-way'!R190/3)</f>
        <v>-0.58221836284272221</v>
      </c>
      <c r="AT190" s="11">
        <f>IF(('OddsRatio_working_3-way'!X190=0),IF(Q190&gt;0,-Q190^(1/3),(-Q190)^(1/3)),'OddsRatio_working_3-way'!AN190-'OddsRatio_working_3-way'!R190/3)</f>
        <v>-0.46996002779368151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1.67</v>
      </c>
      <c r="B191" s="4">
        <f>IF('True_Odds_Calculator_3-way'!B192="","",'True_Odds_Calculator_3-way'!B192)</f>
        <v>4.0599999999999996</v>
      </c>
      <c r="C191" s="4">
        <f>IF('True_Odds_Calculator_3-way'!C192="","",'True_Odds_Calculator_3-way'!C192)</f>
        <v>4.49</v>
      </c>
      <c r="D191" s="9">
        <f t="shared" si="39"/>
        <v>0.57092326511555869</v>
      </c>
      <c r="E191" s="9">
        <f t="shared" si="40"/>
        <v>0.22560901059569102</v>
      </c>
      <c r="F191" s="9">
        <f t="shared" si="41"/>
        <v>0.20346772428875057</v>
      </c>
      <c r="G191" s="9">
        <f t="shared" si="42"/>
        <v>1.1217147316834841</v>
      </c>
      <c r="H191" s="9">
        <f t="shared" si="43"/>
        <v>1.7515488702279338</v>
      </c>
      <c r="I191" s="9">
        <f t="shared" si="44"/>
        <v>4.4324470789514612</v>
      </c>
      <c r="J191" s="9">
        <f t="shared" si="45"/>
        <v>4.9147844135753598</v>
      </c>
      <c r="K191" s="11">
        <f t="shared" si="46"/>
        <v>0.5988023952095809</v>
      </c>
      <c r="L191" s="11">
        <f t="shared" si="47"/>
        <v>0.24630541871921185</v>
      </c>
      <c r="M191" s="11">
        <f t="shared" si="48"/>
        <v>0.22271714922048996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-0.23503514655440139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0.23716377354236423</v>
      </c>
      <c r="Q191" s="11">
        <f>2*'OddsRatio_working_3-way'!K191*'OddsRatio_working_3-way'!L191*'OddsRatio_working_3-way'!M191</f>
        <v>6.5696336161319729E-2</v>
      </c>
      <c r="R191" s="11">
        <f t="shared" si="49"/>
        <v>0</v>
      </c>
      <c r="S191" s="11">
        <f t="shared" si="50"/>
        <v>-1.0090566326745951</v>
      </c>
      <c r="T191" s="11">
        <f t="shared" si="51"/>
        <v>-0.27951707276304572</v>
      </c>
      <c r="U191" s="11">
        <f>'OddsRatio_working_3-way'!S191-'OddsRatio_working_3-way'!R191^2/3</f>
        <v>-1.0090566326745951</v>
      </c>
      <c r="V191" s="11">
        <f>'OddsRatio_working_3-way'!S191*'OddsRatio_working_3-way'!R191/3-2*'OddsRatio_working_3-way'!R191^3/27-'OddsRatio_working_3-way'!T191</f>
        <v>0.27951707276304572</v>
      </c>
      <c r="W191" s="11">
        <f>'OddsRatio_working_3-way'!V191^2+4*'OddsRatio_working_3-way'!U191^3/27</f>
        <v>-7.4080088798201993E-2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0.19507042495226165</v>
      </c>
      <c r="Y191" s="11">
        <f>IF('OddsRatio_working_3-way'!W191&gt;=0,IF('OddsRatio_working_3-way'!V191+SQRT('OddsRatio_working_3-way'!W191)&gt;0,0,PI()),ACOS('OddsRatio_working_3-way'!V191/(2*'OddsRatio_working_3-way'!X191)))</f>
        <v>0.77209356374742055</v>
      </c>
      <c r="Z191" s="11">
        <f>'OddsRatio_working_3-way'!X191^(1/3)*COS('OddsRatio_working_3-way'!Y191/3)</f>
        <v>0.56085736584174206</v>
      </c>
      <c r="AA191" s="11">
        <f>'OddsRatio_working_3-way'!X191^(1/3)*COS(('OddsRatio_working_3-way'!Y191+2*PI())/3)</f>
        <v>-0.40827006727838433</v>
      </c>
      <c r="AB191" s="11">
        <f>'OddsRatio_working_3-way'!X191^(1/3)*COS(('OddsRatio_working_3-way'!Y191+4*PI())/3)</f>
        <v>-0.15258729856335768</v>
      </c>
      <c r="AC191" s="11">
        <f>'OddsRatio_working_3-way'!X191^(1/3)*SIN('OddsRatio_working_3-way'!Y191/3)</f>
        <v>0.1476185153447695</v>
      </c>
      <c r="AD191" s="11">
        <f>'OddsRatio_working_3-way'!X191^(1/3)*SIN(('OddsRatio_working_3-way'!Y191+2*PI())/3)</f>
        <v>0.41190746904618669</v>
      </c>
      <c r="AE191" s="11">
        <f>'OddsRatio_working_3-way'!X191^(1/3)*SIN(('OddsRatio_working_3-way'!Y191+4*PI())/3)</f>
        <v>-0.55952598439095602</v>
      </c>
      <c r="AF191" s="11">
        <f>-'OddsRatio_working_3-way'!U191/(3*'OddsRatio_working_3-way'!X191^(1/3))*COS(('OddsRatio_working_3-way'!Y191)/3)</f>
        <v>0.56085736584174206</v>
      </c>
      <c r="AG191" s="11">
        <f>-'OddsRatio_working_3-way'!U191/(3*'OddsRatio_working_3-way'!X191^(1/3))*COS(('OddsRatio_working_3-way'!Y191+2*PI())/3)</f>
        <v>-0.40827006727838433</v>
      </c>
      <c r="AH191" s="11">
        <f>-'OddsRatio_working_3-way'!U191/(3*'OddsRatio_working_3-way'!X191^(1/3))*COS(('OddsRatio_working_3-way'!Y191+4*PI())/3)</f>
        <v>-0.15258729856335768</v>
      </c>
      <c r="AI191" s="11">
        <f>'OddsRatio_working_3-way'!U191/(3*'OddsRatio_working_3-way'!X191^(1/3))*SIN(('OddsRatio_working_3-way'!Y191)/3)</f>
        <v>-0.1476185153447695</v>
      </c>
      <c r="AJ191" s="11">
        <f>'OddsRatio_working_3-way'!U191/(3*'OddsRatio_working_3-way'!X191^(1/3))*SIN(('OddsRatio_working_3-way'!Y191+2*PI())/3)</f>
        <v>-0.41190746904618669</v>
      </c>
      <c r="AK191" s="11">
        <f>'OddsRatio_working_3-way'!U191/(3*'OddsRatio_working_3-way'!X191^(1/3))*SIN(('OddsRatio_working_3-way'!Y191+4*PI())/3)</f>
        <v>0.55952598439095602</v>
      </c>
      <c r="AL191" s="11">
        <f>'OddsRatio_working_3-way'!Z191+'OddsRatio_working_3-way'!AF191</f>
        <v>1.1217147316834841</v>
      </c>
      <c r="AM191" s="11">
        <f>'OddsRatio_working_3-way'!AA191+'OddsRatio_working_3-way'!AG191</f>
        <v>-0.81654013455676866</v>
      </c>
      <c r="AN191" s="11">
        <f>'OddsRatio_working_3-way'!AB191+'OddsRatio_working_3-way'!AH191</f>
        <v>-0.30517459712671535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1.1217147316834841</v>
      </c>
      <c r="AS191" s="11">
        <f>IF(('OddsRatio_working_3-way'!X191=0),IF(Q191&gt;0,-Q191^(1/3),(-Q191)^(1/3)),'OddsRatio_working_3-way'!AM191-'OddsRatio_working_3-way'!R191/3)</f>
        <v>-0.81654013455676866</v>
      </c>
      <c r="AT191" s="11">
        <f>IF(('OddsRatio_working_3-way'!X191=0),IF(Q191&gt;0,-Q191^(1/3),(-Q191)^(1/3)),'OddsRatio_working_3-way'!AN191-'OddsRatio_working_3-way'!R191/3)</f>
        <v>-0.30517459712671535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4.0599999999999996</v>
      </c>
      <c r="B192" s="4">
        <f>IF('True_Odds_Calculator_3-way'!B193="","",'True_Odds_Calculator_3-way'!B193)</f>
        <v>3.33</v>
      </c>
      <c r="C192" s="4">
        <f>IF('True_Odds_Calculator_3-way'!C193="","",'True_Odds_Calculator_3-way'!C193)</f>
        <v>2.0499999999999998</v>
      </c>
      <c r="D192" s="9">
        <f t="shared" si="39"/>
        <v>0.23646950441766723</v>
      </c>
      <c r="E192" s="9">
        <f t="shared" si="40"/>
        <v>0.28913534288084769</v>
      </c>
      <c r="F192" s="9">
        <f t="shared" si="41"/>
        <v>0.47439515270148519</v>
      </c>
      <c r="G192" s="9">
        <f t="shared" si="42"/>
        <v>1.0551879423633022</v>
      </c>
      <c r="H192" s="9">
        <f t="shared" si="43"/>
        <v>4.2288751036317027</v>
      </c>
      <c r="I192" s="9">
        <f t="shared" si="44"/>
        <v>3.4585879057064939</v>
      </c>
      <c r="J192" s="9">
        <f t="shared" si="45"/>
        <v>2.1079473394814672</v>
      </c>
      <c r="K192" s="11">
        <f t="shared" si="46"/>
        <v>0.24630541871921185</v>
      </c>
      <c r="L192" s="11">
        <f t="shared" si="47"/>
        <v>0.3003003003003003</v>
      </c>
      <c r="M192" s="11">
        <f t="shared" si="48"/>
        <v>0.48780487804878053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-0.27011115404723474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0.23236019871848296</v>
      </c>
      <c r="Q192" s="11">
        <f>2*'OddsRatio_working_3-way'!K192*'OddsRatio_working_3-way'!L192*'OddsRatio_working_3-way'!M192</f>
        <v>7.2161552397044415E-2</v>
      </c>
      <c r="R192" s="11">
        <f t="shared" si="49"/>
        <v>0</v>
      </c>
      <c r="S192" s="11">
        <f t="shared" si="50"/>
        <v>-0.86023918389482645</v>
      </c>
      <c r="T192" s="11">
        <f t="shared" si="51"/>
        <v>-0.26715502605429398</v>
      </c>
      <c r="U192" s="11">
        <f>'OddsRatio_working_3-way'!S192-'OddsRatio_working_3-way'!R192^2/3</f>
        <v>-0.86023918389482645</v>
      </c>
      <c r="V192" s="11">
        <f>'OddsRatio_working_3-way'!S192*'OddsRatio_working_3-way'!R192/3-2*'OddsRatio_working_3-way'!R192^3/27-'OddsRatio_working_3-way'!T192</f>
        <v>0.26715502605429398</v>
      </c>
      <c r="W192" s="11">
        <f>'OddsRatio_working_3-way'!V192^2+4*'OddsRatio_working_3-way'!U192^3/27</f>
        <v>-2.2937354844829977E-2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0.15354898468477451</v>
      </c>
      <c r="Y192" s="11">
        <f>IF('OddsRatio_working_3-way'!W192&gt;=0,IF('OddsRatio_working_3-way'!V192+SQRT('OddsRatio_working_3-way'!W192)&gt;0,0,PI()),ACOS('OddsRatio_working_3-way'!V192/(2*'OddsRatio_working_3-way'!X192)))</f>
        <v>0.51572744675210314</v>
      </c>
      <c r="Z192" s="11">
        <f>'OddsRatio_working_3-way'!X192^(1/3)*COS('OddsRatio_working_3-way'!Y192/3)</f>
        <v>0.52759397118165108</v>
      </c>
      <c r="AA192" s="11">
        <f>'OddsRatio_working_3-way'!X192^(1/3)*COS(('OddsRatio_working_3-way'!Y192+2*PI())/3)</f>
        <v>-0.34312697458167285</v>
      </c>
      <c r="AB192" s="11">
        <f>'OddsRatio_working_3-way'!X192^(1/3)*COS(('OddsRatio_working_3-way'!Y192+4*PI())/3)</f>
        <v>-0.18446699659997795</v>
      </c>
      <c r="AC192" s="11">
        <f>'OddsRatio_working_3-way'!X192^(1/3)*SIN('OddsRatio_working_3-way'!Y192/3)</f>
        <v>9.1602380997351615E-2</v>
      </c>
      <c r="AD192" s="11">
        <f>'OddsRatio_working_3-way'!X192^(1/3)*SIN(('OddsRatio_working_3-way'!Y192+2*PI())/3)</f>
        <v>0.41110859142814921</v>
      </c>
      <c r="AE192" s="11">
        <f>'OddsRatio_working_3-way'!X192^(1/3)*SIN(('OddsRatio_working_3-way'!Y192+4*PI())/3)</f>
        <v>-0.50271097242550078</v>
      </c>
      <c r="AF192" s="11">
        <f>-'OddsRatio_working_3-way'!U192/(3*'OddsRatio_working_3-way'!X192^(1/3))*COS(('OddsRatio_working_3-way'!Y192)/3)</f>
        <v>0.52759397118165108</v>
      </c>
      <c r="AG192" s="11">
        <f>-'OddsRatio_working_3-way'!U192/(3*'OddsRatio_working_3-way'!X192^(1/3))*COS(('OddsRatio_working_3-way'!Y192+2*PI())/3)</f>
        <v>-0.34312697458167279</v>
      </c>
      <c r="AH192" s="11">
        <f>-'OddsRatio_working_3-way'!U192/(3*'OddsRatio_working_3-way'!X192^(1/3))*COS(('OddsRatio_working_3-way'!Y192+4*PI())/3)</f>
        <v>-0.18446699659997792</v>
      </c>
      <c r="AI192" s="11">
        <f>'OddsRatio_working_3-way'!U192/(3*'OddsRatio_working_3-way'!X192^(1/3))*SIN(('OddsRatio_working_3-way'!Y192)/3)</f>
        <v>-9.1602380997351601E-2</v>
      </c>
      <c r="AJ192" s="11">
        <f>'OddsRatio_working_3-way'!U192/(3*'OddsRatio_working_3-way'!X192^(1/3))*SIN(('OddsRatio_working_3-way'!Y192+2*PI())/3)</f>
        <v>-0.41110859142814909</v>
      </c>
      <c r="AK192" s="11">
        <f>'OddsRatio_working_3-way'!U192/(3*'OddsRatio_working_3-way'!X192^(1/3))*SIN(('OddsRatio_working_3-way'!Y192+4*PI())/3)</f>
        <v>0.50271097242550067</v>
      </c>
      <c r="AL192" s="11">
        <f>'OddsRatio_working_3-way'!Z192+'OddsRatio_working_3-way'!AF192</f>
        <v>1.0551879423633022</v>
      </c>
      <c r="AM192" s="11">
        <f>'OddsRatio_working_3-way'!AA192+'OddsRatio_working_3-way'!AG192</f>
        <v>-0.6862539491633457</v>
      </c>
      <c r="AN192" s="11">
        <f>'OddsRatio_working_3-way'!AB192+'OddsRatio_working_3-way'!AH192</f>
        <v>-0.3689339931999559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1.0551879423633022</v>
      </c>
      <c r="AS192" s="11">
        <f>IF(('OddsRatio_working_3-way'!X192=0),IF(Q192&gt;0,-Q192^(1/3),(-Q192)^(1/3)),'OddsRatio_working_3-way'!AM192-'OddsRatio_working_3-way'!R192/3)</f>
        <v>-0.6862539491633457</v>
      </c>
      <c r="AT192" s="11">
        <f>IF(('OddsRatio_working_3-way'!X192=0),IF(Q192&gt;0,-Q192^(1/3),(-Q192)^(1/3)),'OddsRatio_working_3-way'!AN192-'OddsRatio_working_3-way'!R192/3)</f>
        <v>-0.3689339931999559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2.11</v>
      </c>
      <c r="B193" s="4">
        <f>IF('True_Odds_Calculator_3-way'!B194="","",'True_Odds_Calculator_3-way'!B194)</f>
        <v>3.31</v>
      </c>
      <c r="C193" s="4">
        <f>IF('True_Odds_Calculator_3-way'!C194="","",'True_Odds_Calculator_3-way'!C194)</f>
        <v>3.89</v>
      </c>
      <c r="D193" s="9">
        <f t="shared" si="39"/>
        <v>0.46117592924260958</v>
      </c>
      <c r="E193" s="9">
        <f t="shared" si="40"/>
        <v>0.29142008460668034</v>
      </c>
      <c r="F193" s="9">
        <f t="shared" si="41"/>
        <v>0.2474039861507101</v>
      </c>
      <c r="G193" s="9">
        <f t="shared" si="42"/>
        <v>1.0525854885133357</v>
      </c>
      <c r="H193" s="9">
        <f t="shared" si="43"/>
        <v>2.1683698922498027</v>
      </c>
      <c r="I193" s="9">
        <f t="shared" si="44"/>
        <v>3.4314724784658051</v>
      </c>
      <c r="J193" s="9">
        <f t="shared" si="45"/>
        <v>4.0419720618035395</v>
      </c>
      <c r="K193" s="11">
        <f t="shared" si="46"/>
        <v>0.47393364928909953</v>
      </c>
      <c r="L193" s="11">
        <f t="shared" si="47"/>
        <v>0.30211480362537763</v>
      </c>
      <c r="M193" s="11">
        <f t="shared" si="48"/>
        <v>0.25706940874035988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-0.27275501912184008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0.23225726566797028</v>
      </c>
      <c r="Q193" s="11">
        <f>2*'OddsRatio_working_3-way'!K193*'OddsRatio_working_3-way'!L193*'OddsRatio_working_3-way'!M193</f>
        <v>7.3615615108706872E-2</v>
      </c>
      <c r="R193" s="11">
        <f t="shared" si="49"/>
        <v>0</v>
      </c>
      <c r="S193" s="11">
        <f t="shared" si="50"/>
        <v>-0.85152334287282394</v>
      </c>
      <c r="T193" s="11">
        <f t="shared" si="51"/>
        <v>-0.26989646366808989</v>
      </c>
      <c r="U193" s="11">
        <f>'OddsRatio_working_3-way'!S193-'OddsRatio_working_3-way'!R193^2/3</f>
        <v>-0.85152334287282394</v>
      </c>
      <c r="V193" s="11">
        <f>'OddsRatio_working_3-way'!S193*'OddsRatio_working_3-way'!R193/3-2*'OddsRatio_working_3-way'!R193^3/27-'OddsRatio_working_3-way'!T193</f>
        <v>0.26989646366808989</v>
      </c>
      <c r="W193" s="11">
        <f>'OddsRatio_working_3-way'!V193^2+4*'OddsRatio_working_3-way'!U193^3/27</f>
        <v>-1.862741988824769E-2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0.15122129561406708</v>
      </c>
      <c r="Y193" s="11">
        <f>IF('OddsRatio_working_3-way'!W193&gt;=0,IF('OddsRatio_working_3-way'!V193+SQRT('OddsRatio_working_3-way'!W193)&gt;0,0,PI()),ACOS('OddsRatio_working_3-way'!V193/(2*'OddsRatio_working_3-way'!X193)))</f>
        <v>0.46818441206888695</v>
      </c>
      <c r="Z193" s="11">
        <f>'OddsRatio_working_3-way'!X193^(1/3)*COS('OddsRatio_working_3-way'!Y193/3)</f>
        <v>0.52629274425666783</v>
      </c>
      <c r="AA193" s="11">
        <f>'OddsRatio_working_3-way'!X193^(1/3)*COS(('OddsRatio_working_3-way'!Y193+2*PI())/3)</f>
        <v>-0.33485966395973144</v>
      </c>
      <c r="AB193" s="11">
        <f>'OddsRatio_working_3-way'!X193^(1/3)*COS(('OddsRatio_working_3-way'!Y193+4*PI())/3)</f>
        <v>-0.19143308029693659</v>
      </c>
      <c r="AC193" s="11">
        <f>'OddsRatio_working_3-way'!X193^(1/3)*SIN('OddsRatio_working_3-way'!Y193/3)</f>
        <v>8.2807376686663242E-2</v>
      </c>
      <c r="AD193" s="11">
        <f>'OddsRatio_working_3-way'!X193^(1/3)*SIN(('OddsRatio_working_3-way'!Y193+2*PI())/3)</f>
        <v>0.41437919801036954</v>
      </c>
      <c r="AE193" s="11">
        <f>'OddsRatio_working_3-way'!X193^(1/3)*SIN(('OddsRatio_working_3-way'!Y193+4*PI())/3)</f>
        <v>-0.49718657469703259</v>
      </c>
      <c r="AF193" s="11">
        <f>-'OddsRatio_working_3-way'!U193/(3*'OddsRatio_working_3-way'!X193^(1/3))*COS(('OddsRatio_working_3-way'!Y193)/3)</f>
        <v>0.52629274425666783</v>
      </c>
      <c r="AG193" s="11">
        <f>-'OddsRatio_working_3-way'!U193/(3*'OddsRatio_working_3-way'!X193^(1/3))*COS(('OddsRatio_working_3-way'!Y193+2*PI())/3)</f>
        <v>-0.33485966395973144</v>
      </c>
      <c r="AH193" s="11">
        <f>-'OddsRatio_working_3-way'!U193/(3*'OddsRatio_working_3-way'!X193^(1/3))*COS(('OddsRatio_working_3-way'!Y193+4*PI())/3)</f>
        <v>-0.19143308029693659</v>
      </c>
      <c r="AI193" s="11">
        <f>'OddsRatio_working_3-way'!U193/(3*'OddsRatio_working_3-way'!X193^(1/3))*SIN(('OddsRatio_working_3-way'!Y193)/3)</f>
        <v>-8.2807376686663242E-2</v>
      </c>
      <c r="AJ193" s="11">
        <f>'OddsRatio_working_3-way'!U193/(3*'OddsRatio_working_3-way'!X193^(1/3))*SIN(('OddsRatio_working_3-way'!Y193+2*PI())/3)</f>
        <v>-0.41437919801036954</v>
      </c>
      <c r="AK193" s="11">
        <f>'OddsRatio_working_3-way'!U193/(3*'OddsRatio_working_3-way'!X193^(1/3))*SIN(('OddsRatio_working_3-way'!Y193+4*PI())/3)</f>
        <v>0.49718657469703259</v>
      </c>
      <c r="AL193" s="11">
        <f>'OddsRatio_working_3-way'!Z193+'OddsRatio_working_3-way'!AF193</f>
        <v>1.0525854885133357</v>
      </c>
      <c r="AM193" s="11">
        <f>'OddsRatio_working_3-way'!AA193+'OddsRatio_working_3-way'!AG193</f>
        <v>-0.66971932791946287</v>
      </c>
      <c r="AN193" s="11">
        <f>'OddsRatio_working_3-way'!AB193+'OddsRatio_working_3-way'!AH193</f>
        <v>-0.38286616059387318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1.0525854885133357</v>
      </c>
      <c r="AS193" s="11">
        <f>IF(('OddsRatio_working_3-way'!X193=0),IF(Q193&gt;0,-Q193^(1/3),(-Q193)^(1/3)),'OddsRatio_working_3-way'!AM193-'OddsRatio_working_3-way'!R193/3)</f>
        <v>-0.66971932791946287</v>
      </c>
      <c r="AT193" s="11">
        <f>IF(('OddsRatio_working_3-way'!X193=0),IF(Q193&gt;0,-Q193^(1/3),(-Q193)^(1/3)),'OddsRatio_working_3-way'!AN193-'OddsRatio_working_3-way'!R193/3)</f>
        <v>-0.38286616059387318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1.46</v>
      </c>
      <c r="B194" s="4">
        <f>IF('True_Odds_Calculator_3-way'!B195="","",'True_Odds_Calculator_3-way'!B195)</f>
        <v>4.66</v>
      </c>
      <c r="C194" s="4">
        <f>IF('True_Odds_Calculator_3-way'!C195="","",'True_Odds_Calculator_3-way'!C195)</f>
        <v>7.29</v>
      </c>
      <c r="D194" s="9">
        <f t="shared" si="39"/>
        <v>0.66884649338623725</v>
      </c>
      <c r="E194" s="9">
        <f t="shared" si="40"/>
        <v>0.20245519791974795</v>
      </c>
      <c r="F194" s="9">
        <f t="shared" si="41"/>
        <v>0.12869830869401463</v>
      </c>
      <c r="G194" s="9">
        <f t="shared" si="42"/>
        <v>1.0763290748173282</v>
      </c>
      <c r="H194" s="9">
        <f t="shared" si="43"/>
        <v>1.4951113744159712</v>
      </c>
      <c r="I194" s="9">
        <f t="shared" si="44"/>
        <v>4.9393644138314201</v>
      </c>
      <c r="J194" s="9">
        <f t="shared" si="45"/>
        <v>7.7701098806009945</v>
      </c>
      <c r="K194" s="11">
        <f t="shared" si="46"/>
        <v>0.68493150684931503</v>
      </c>
      <c r="L194" s="11">
        <f t="shared" si="47"/>
        <v>0.21459227467811159</v>
      </c>
      <c r="M194" s="11">
        <f t="shared" si="48"/>
        <v>0.13717421124828533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-0.21351247838532339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0.20988646291590485</v>
      </c>
      <c r="Q194" s="11">
        <f>2*'OddsRatio_working_3-way'!K194*'OddsRatio_working_3-way'!L194*'OddsRatio_working_3-way'!M194</f>
        <v>4.0324008245130619E-2</v>
      </c>
      <c r="R194" s="11">
        <f t="shared" si="49"/>
        <v>0</v>
      </c>
      <c r="S194" s="11">
        <f t="shared" si="50"/>
        <v>-0.98301731356949207</v>
      </c>
      <c r="T194" s="11">
        <f t="shared" si="51"/>
        <v>-0.18886019472996968</v>
      </c>
      <c r="U194" s="11">
        <f>'OddsRatio_working_3-way'!S194-'OddsRatio_working_3-way'!R194^2/3</f>
        <v>-0.98301731356949207</v>
      </c>
      <c r="V194" s="11">
        <f>'OddsRatio_working_3-way'!S194*'OddsRatio_working_3-way'!R194/3-2*'OddsRatio_working_3-way'!R194^3/27-'OddsRatio_working_3-way'!T194</f>
        <v>0.18886019472996968</v>
      </c>
      <c r="W194" s="11">
        <f>'OddsRatio_working_3-way'!V194^2+4*'OddsRatio_working_3-way'!U194^3/27</f>
        <v>-0.10505957167903932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0.18756848404814799</v>
      </c>
      <c r="Y194" s="11">
        <f>IF('OddsRatio_working_3-way'!W194&gt;=0,IF('OddsRatio_working_3-way'!V194+SQRT('OddsRatio_working_3-way'!W194)&gt;0,0,PI()),ACOS('OddsRatio_working_3-way'!V194/(2*'OddsRatio_working_3-way'!X194)))</f>
        <v>1.0432169814875678</v>
      </c>
      <c r="Z194" s="11">
        <f>'OddsRatio_working_3-way'!X194^(1/3)*COS('OddsRatio_working_3-way'!Y194/3)</f>
        <v>0.5381645374086641</v>
      </c>
      <c r="AA194" s="11">
        <f>'OddsRatio_working_3-way'!X194^(1/3)*COS(('OddsRatio_working_3-way'!Y194+2*PI())/3)</f>
        <v>-0.43801576567625267</v>
      </c>
      <c r="AB194" s="11">
        <f>'OddsRatio_working_3-way'!X194^(1/3)*COS(('OddsRatio_working_3-way'!Y194+4*PI())/3)</f>
        <v>-0.10014877173241164</v>
      </c>
      <c r="AC194" s="11">
        <f>'OddsRatio_working_3-way'!X194^(1/3)*SIN('OddsRatio_working_3-way'!Y194/3)</f>
        <v>0.19506759990376646</v>
      </c>
      <c r="AD194" s="11">
        <f>'OddsRatio_working_3-way'!X194^(1/3)*SIN(('OddsRatio_working_3-way'!Y194+2*PI())/3)</f>
        <v>0.36853036085992086</v>
      </c>
      <c r="AE194" s="11">
        <f>'OddsRatio_working_3-way'!X194^(1/3)*SIN(('OddsRatio_working_3-way'!Y194+4*PI())/3)</f>
        <v>-0.56359796076368718</v>
      </c>
      <c r="AF194" s="11">
        <f>-'OddsRatio_working_3-way'!U194/(3*'OddsRatio_working_3-way'!X194^(1/3))*COS(('OddsRatio_working_3-way'!Y194)/3)</f>
        <v>0.5381645374086641</v>
      </c>
      <c r="AG194" s="11">
        <f>-'OddsRatio_working_3-way'!U194/(3*'OddsRatio_working_3-way'!X194^(1/3))*COS(('OddsRatio_working_3-way'!Y194+2*PI())/3)</f>
        <v>-0.43801576567625267</v>
      </c>
      <c r="AH194" s="11">
        <f>-'OddsRatio_working_3-way'!U194/(3*'OddsRatio_working_3-way'!X194^(1/3))*COS(('OddsRatio_working_3-way'!Y194+4*PI())/3)</f>
        <v>-0.10014877173241164</v>
      </c>
      <c r="AI194" s="11">
        <f>'OddsRatio_working_3-way'!U194/(3*'OddsRatio_working_3-way'!X194^(1/3))*SIN(('OddsRatio_working_3-way'!Y194)/3)</f>
        <v>-0.19506759990376646</v>
      </c>
      <c r="AJ194" s="11">
        <f>'OddsRatio_working_3-way'!U194/(3*'OddsRatio_working_3-way'!X194^(1/3))*SIN(('OddsRatio_working_3-way'!Y194+2*PI())/3)</f>
        <v>-0.36853036085992086</v>
      </c>
      <c r="AK194" s="11">
        <f>'OddsRatio_working_3-way'!U194/(3*'OddsRatio_working_3-way'!X194^(1/3))*SIN(('OddsRatio_working_3-way'!Y194+4*PI())/3)</f>
        <v>0.56359796076368718</v>
      </c>
      <c r="AL194" s="11">
        <f>'OddsRatio_working_3-way'!Z194+'OddsRatio_working_3-way'!AF194</f>
        <v>1.0763290748173282</v>
      </c>
      <c r="AM194" s="11">
        <f>'OddsRatio_working_3-way'!AA194+'OddsRatio_working_3-way'!AG194</f>
        <v>-0.87603153135250533</v>
      </c>
      <c r="AN194" s="11">
        <f>'OddsRatio_working_3-way'!AB194+'OddsRatio_working_3-way'!AH194</f>
        <v>-0.20029754346482329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1.0763290748173282</v>
      </c>
      <c r="AS194" s="11">
        <f>IF(('OddsRatio_working_3-way'!X194=0),IF(Q194&gt;0,-Q194^(1/3),(-Q194)^(1/3)),'OddsRatio_working_3-way'!AM194-'OddsRatio_working_3-way'!R194/3)</f>
        <v>-0.87603153135250533</v>
      </c>
      <c r="AT194" s="11">
        <f>IF(('OddsRatio_working_3-way'!X194=0),IF(Q194&gt;0,-Q194^(1/3),(-Q194)^(1/3)),'OddsRatio_working_3-way'!AN194-'OddsRatio_working_3-way'!R194/3)</f>
        <v>-0.20029754346482329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1.61</v>
      </c>
      <c r="B195" s="4">
        <f>IF('True_Odds_Calculator_3-way'!B196="","",'True_Odds_Calculator_3-way'!B196)</f>
        <v>3.83</v>
      </c>
      <c r="C195" s="4">
        <f>IF('True_Odds_Calculator_3-way'!C196="","",'True_Odds_Calculator_3-way'!C196)</f>
        <v>6.46</v>
      </c>
      <c r="D195" s="9">
        <f t="shared" si="39"/>
        <v>0.60529694546519652</v>
      </c>
      <c r="E195" s="9">
        <f t="shared" si="40"/>
        <v>0.24843291977806337</v>
      </c>
      <c r="F195" s="9">
        <f t="shared" si="41"/>
        <v>0.14627013475674033</v>
      </c>
      <c r="G195" s="9">
        <f t="shared" si="42"/>
        <v>1.0689863753809039</v>
      </c>
      <c r="H195" s="9">
        <f t="shared" si="43"/>
        <v>1.6520816889823513</v>
      </c>
      <c r="I195" s="9">
        <f t="shared" si="44"/>
        <v>4.025231442327958</v>
      </c>
      <c r="J195" s="9">
        <f t="shared" si="45"/>
        <v>6.8366656095797342</v>
      </c>
      <c r="K195" s="11">
        <f t="shared" si="46"/>
        <v>0.6211180124223602</v>
      </c>
      <c r="L195" s="11">
        <f t="shared" si="47"/>
        <v>0.2610966057441253</v>
      </c>
      <c r="M195" s="11">
        <f t="shared" si="48"/>
        <v>0.15479876160990713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-0.23662016084731818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0.22342555151844268</v>
      </c>
      <c r="Q195" s="11">
        <f>2*'OddsRatio_working_3-way'!K195*'OddsRatio_working_3-way'!L195*'OddsRatio_working_3-way'!M195</f>
        <v>5.0207989105268018E-2</v>
      </c>
      <c r="R195" s="11">
        <f t="shared" si="49"/>
        <v>0</v>
      </c>
      <c r="S195" s="11">
        <f t="shared" si="50"/>
        <v>-0.9442371720075472</v>
      </c>
      <c r="T195" s="11">
        <f t="shared" si="51"/>
        <v>-0.21218812854102187</v>
      </c>
      <c r="U195" s="11">
        <f>'OddsRatio_working_3-way'!S195-'OddsRatio_working_3-way'!R195^2/3</f>
        <v>-0.9442371720075472</v>
      </c>
      <c r="V195" s="11">
        <f>'OddsRatio_working_3-way'!S195*'OddsRatio_working_3-way'!R195/3-2*'OddsRatio_working_3-way'!R195^3/27-'OddsRatio_working_3-way'!T195</f>
        <v>0.21218812854102187</v>
      </c>
      <c r="W195" s="11">
        <f>'OddsRatio_working_3-way'!V195^2+4*'OddsRatio_working_3-way'!U195^3/27</f>
        <v>-7.969717601104144E-2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0.17657928665671879</v>
      </c>
      <c r="Y195" s="11">
        <f>IF('OddsRatio_working_3-way'!W195&gt;=0,IF('OddsRatio_working_3-way'!V195+SQRT('OddsRatio_working_3-way'!W195)&gt;0,0,PI()),ACOS('OddsRatio_working_3-way'!V195/(2*'OddsRatio_working_3-way'!X195)))</f>
        <v>0.92625779935877417</v>
      </c>
      <c r="Z195" s="11">
        <f>'OddsRatio_working_3-way'!X195^(1/3)*COS('OddsRatio_working_3-way'!Y195/3)</f>
        <v>0.53449318769045195</v>
      </c>
      <c r="AA195" s="11">
        <f>'OddsRatio_working_3-way'!X195^(1/3)*COS(('OddsRatio_working_3-way'!Y195+2*PI())/3)</f>
        <v>-0.41488489252230126</v>
      </c>
      <c r="AB195" s="11">
        <f>'OddsRatio_working_3-way'!X195^(1/3)*COS(('OddsRatio_working_3-way'!Y195+4*PI())/3)</f>
        <v>-0.11960829516815083</v>
      </c>
      <c r="AC195" s="11">
        <f>'OddsRatio_working_3-way'!X195^(1/3)*SIN('OddsRatio_working_3-way'!Y195/3)</f>
        <v>0.17047802296781567</v>
      </c>
      <c r="AD195" s="11">
        <f>'OddsRatio_working_3-way'!X195^(1/3)*SIN(('OddsRatio_working_3-way'!Y195+2*PI())/3)</f>
        <v>0.37764566720574766</v>
      </c>
      <c r="AE195" s="11">
        <f>'OddsRatio_working_3-way'!X195^(1/3)*SIN(('OddsRatio_working_3-way'!Y195+4*PI())/3)</f>
        <v>-0.54812369017356322</v>
      </c>
      <c r="AF195" s="11">
        <f>-'OddsRatio_working_3-way'!U195/(3*'OddsRatio_working_3-way'!X195^(1/3))*COS(('OddsRatio_working_3-way'!Y195)/3)</f>
        <v>0.53449318769045184</v>
      </c>
      <c r="AG195" s="11">
        <f>-'OddsRatio_working_3-way'!U195/(3*'OddsRatio_working_3-way'!X195^(1/3))*COS(('OddsRatio_working_3-way'!Y195+2*PI())/3)</f>
        <v>-0.41488489252230121</v>
      </c>
      <c r="AH195" s="11">
        <f>-'OddsRatio_working_3-way'!U195/(3*'OddsRatio_working_3-way'!X195^(1/3))*COS(('OddsRatio_working_3-way'!Y195+4*PI())/3)</f>
        <v>-0.11960829516815082</v>
      </c>
      <c r="AI195" s="11">
        <f>'OddsRatio_working_3-way'!U195/(3*'OddsRatio_working_3-way'!X195^(1/3))*SIN(('OddsRatio_working_3-way'!Y195)/3)</f>
        <v>-0.17047802296781564</v>
      </c>
      <c r="AJ195" s="11">
        <f>'OddsRatio_working_3-way'!U195/(3*'OddsRatio_working_3-way'!X195^(1/3))*SIN(('OddsRatio_working_3-way'!Y195+2*PI())/3)</f>
        <v>-0.3776456672057476</v>
      </c>
      <c r="AK195" s="11">
        <f>'OddsRatio_working_3-way'!U195/(3*'OddsRatio_working_3-way'!X195^(1/3))*SIN(('OddsRatio_working_3-way'!Y195+4*PI())/3)</f>
        <v>0.54812369017356311</v>
      </c>
      <c r="AL195" s="11">
        <f>'OddsRatio_working_3-way'!Z195+'OddsRatio_working_3-way'!AF195</f>
        <v>1.0689863753809039</v>
      </c>
      <c r="AM195" s="11">
        <f>'OddsRatio_working_3-way'!AA195+'OddsRatio_working_3-way'!AG195</f>
        <v>-0.82976978504460241</v>
      </c>
      <c r="AN195" s="11">
        <f>'OddsRatio_working_3-way'!AB195+'OddsRatio_working_3-way'!AH195</f>
        <v>-0.23921659033630166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1.0689863753809039</v>
      </c>
      <c r="AS195" s="11">
        <f>IF(('OddsRatio_working_3-way'!X195=0),IF(Q195&gt;0,-Q195^(1/3),(-Q195)^(1/3)),'OddsRatio_working_3-way'!AM195-'OddsRatio_working_3-way'!R195/3)</f>
        <v>-0.82976978504460241</v>
      </c>
      <c r="AT195" s="11">
        <f>IF(('OddsRatio_working_3-way'!X195=0),IF(Q195&gt;0,-Q195^(1/3),(-Q195)^(1/3)),'OddsRatio_working_3-way'!AN195-'OddsRatio_working_3-way'!R195/3)</f>
        <v>-0.23921659033630166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4.3</v>
      </c>
      <c r="B196" s="4">
        <f>IF('True_Odds_Calculator_3-way'!B197="","",'True_Odds_Calculator_3-way'!B197)</f>
        <v>3.41</v>
      </c>
      <c r="C196" s="4">
        <f>IF('True_Odds_Calculator_3-way'!C197="","",'True_Odds_Calculator_3-way'!C197)</f>
        <v>1.96</v>
      </c>
      <c r="D196" s="9">
        <f t="shared" ref="D196:D259" si="52">(K196/(AR196+K196-(AR196*K196)))</f>
        <v>0.22251882825088867</v>
      </c>
      <c r="E196" s="9">
        <f t="shared" ref="E196:E259" si="53">(L196/(AR196+L196-(AR196*L196)))</f>
        <v>0.28155689272101941</v>
      </c>
      <c r="F196" s="9">
        <f t="shared" ref="F196:F259" si="54">(M196/(AR196+M196-(AR196*M196)))</f>
        <v>0.49592427902809166</v>
      </c>
      <c r="G196" s="9">
        <f t="shared" ref="G196:G259" si="55">AR196</f>
        <v>1.0587884042326983</v>
      </c>
      <c r="H196" s="9">
        <f t="shared" ref="H196:H259" si="56">IF(A196="","",1/D196)</f>
        <v>4.4940017339679041</v>
      </c>
      <c r="I196" s="9">
        <f t="shared" ref="I196:I259" si="57">IF(B196="","",1/E196)</f>
        <v>3.5516800542008031</v>
      </c>
      <c r="J196" s="9">
        <f t="shared" ref="J196:J259" si="58">IF(C196="","",1/F196)</f>
        <v>2.0164368680633902</v>
      </c>
      <c r="K196" s="11">
        <f t="shared" ref="K196:K259" si="59">1/A196</f>
        <v>0.23255813953488372</v>
      </c>
      <c r="L196" s="11">
        <f t="shared" ref="L196:L259" si="60">1/B196</f>
        <v>0.29325513196480935</v>
      </c>
      <c r="M196" s="11">
        <f t="shared" ref="M196:M259" si="61">1/C196</f>
        <v>0.51020408163265307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-0.26565825129751808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0.23208492290048394</v>
      </c>
      <c r="Q196" s="11">
        <f>2*'OddsRatio_working_3-way'!K196*'OddsRatio_working_3-way'!L196*'OddsRatio_working_3-way'!M196</f>
        <v>6.9590681529380485E-2</v>
      </c>
      <c r="R196" s="11">
        <f t="shared" ref="R196:R259" si="62">O196/N196</f>
        <v>0</v>
      </c>
      <c r="S196" s="11">
        <f t="shared" ref="S196:S259" si="63">P196/N196</f>
        <v>-0.8736221132486699</v>
      </c>
      <c r="T196" s="11">
        <f t="shared" ref="T196:T259" si="64">Q196/N196</f>
        <v>-0.26195565614652766</v>
      </c>
      <c r="U196" s="11">
        <f>'OddsRatio_working_3-way'!S196-'OddsRatio_working_3-way'!R196^2/3</f>
        <v>-0.8736221132486699</v>
      </c>
      <c r="V196" s="11">
        <f>'OddsRatio_working_3-way'!S196*'OddsRatio_working_3-way'!R196/3-2*'OddsRatio_working_3-way'!R196^3/27-'OddsRatio_working_3-way'!T196</f>
        <v>0.26195565614652766</v>
      </c>
      <c r="W196" s="11">
        <f>'OddsRatio_working_3-way'!V196^2+4*'OddsRatio_working_3-way'!U196^3/27</f>
        <v>-3.0158793102213685E-2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0.15714607765497324</v>
      </c>
      <c r="Y196" s="11">
        <f>IF('OddsRatio_working_3-way'!W196&gt;=0,IF('OddsRatio_working_3-way'!V196+SQRT('OddsRatio_working_3-way'!W196)&gt;0,0,PI()),ACOS('OddsRatio_working_3-way'!V196/(2*'OddsRatio_working_3-way'!X196)))</f>
        <v>0.58542343951058728</v>
      </c>
      <c r="Z196" s="11">
        <f>'OddsRatio_working_3-way'!X196^(1/3)*COS('OddsRatio_working_3-way'!Y196/3)</f>
        <v>0.52939420211634913</v>
      </c>
      <c r="AA196" s="11">
        <f>'OddsRatio_working_3-way'!X196^(1/3)*COS(('OddsRatio_working_3-way'!Y196+2*PI())/3)</f>
        <v>-0.35531642783984435</v>
      </c>
      <c r="AB196" s="11">
        <f>'OddsRatio_working_3-way'!X196^(1/3)*COS(('OddsRatio_working_3-way'!Y196+4*PI())/3)</f>
        <v>-0.17407777427650509</v>
      </c>
      <c r="AC196" s="11">
        <f>'OddsRatio_working_3-way'!X196^(1/3)*SIN('OddsRatio_working_3-way'!Y196/3)</f>
        <v>0.10463818542235945</v>
      </c>
      <c r="AD196" s="11">
        <f>'OddsRatio_working_3-way'!X196^(1/3)*SIN(('OddsRatio_working_3-way'!Y196+2*PI())/3)</f>
        <v>0.40614973493777223</v>
      </c>
      <c r="AE196" s="11">
        <f>'OddsRatio_working_3-way'!X196^(1/3)*SIN(('OddsRatio_working_3-way'!Y196+4*PI())/3)</f>
        <v>-0.51078792036013154</v>
      </c>
      <c r="AF196" s="11">
        <f>-'OddsRatio_working_3-way'!U196/(3*'OddsRatio_working_3-way'!X196^(1/3))*COS(('OddsRatio_working_3-way'!Y196)/3)</f>
        <v>0.52939420211634913</v>
      </c>
      <c r="AG196" s="11">
        <f>-'OddsRatio_working_3-way'!U196/(3*'OddsRatio_working_3-way'!X196^(1/3))*COS(('OddsRatio_working_3-way'!Y196+2*PI())/3)</f>
        <v>-0.35531642783984435</v>
      </c>
      <c r="AH196" s="11">
        <f>-'OddsRatio_working_3-way'!U196/(3*'OddsRatio_working_3-way'!X196^(1/3))*COS(('OddsRatio_working_3-way'!Y196+4*PI())/3)</f>
        <v>-0.17407777427650509</v>
      </c>
      <c r="AI196" s="11">
        <f>'OddsRatio_working_3-way'!U196/(3*'OddsRatio_working_3-way'!X196^(1/3))*SIN(('OddsRatio_working_3-way'!Y196)/3)</f>
        <v>-0.10463818542235945</v>
      </c>
      <c r="AJ196" s="11">
        <f>'OddsRatio_working_3-way'!U196/(3*'OddsRatio_working_3-way'!X196^(1/3))*SIN(('OddsRatio_working_3-way'!Y196+2*PI())/3)</f>
        <v>-0.40614973493777223</v>
      </c>
      <c r="AK196" s="11">
        <f>'OddsRatio_working_3-way'!U196/(3*'OddsRatio_working_3-way'!X196^(1/3))*SIN(('OddsRatio_working_3-way'!Y196+4*PI())/3)</f>
        <v>0.51078792036013154</v>
      </c>
      <c r="AL196" s="11">
        <f>'OddsRatio_working_3-way'!Z196+'OddsRatio_working_3-way'!AF196</f>
        <v>1.0587884042326983</v>
      </c>
      <c r="AM196" s="11">
        <f>'OddsRatio_working_3-way'!AA196+'OddsRatio_working_3-way'!AG196</f>
        <v>-0.7106328556796887</v>
      </c>
      <c r="AN196" s="11">
        <f>'OddsRatio_working_3-way'!AB196+'OddsRatio_working_3-way'!AH196</f>
        <v>-0.34815554855301017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1.0587884042326983</v>
      </c>
      <c r="AS196" s="11">
        <f>IF(('OddsRatio_working_3-way'!X196=0),IF(Q196&gt;0,-Q196^(1/3),(-Q196)^(1/3)),'OddsRatio_working_3-way'!AM196-'OddsRatio_working_3-way'!R196/3)</f>
        <v>-0.7106328556796887</v>
      </c>
      <c r="AT196" s="11">
        <f>IF(('OddsRatio_working_3-way'!X196=0),IF(Q196&gt;0,-Q196^(1/3),(-Q196)^(1/3)),'OddsRatio_working_3-way'!AN196-'OddsRatio_working_3-way'!R196/3)</f>
        <v>-0.34815554855301017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2.0099999999999998</v>
      </c>
      <c r="B197" s="4">
        <f>IF('True_Odds_Calculator_3-way'!B198="","",'True_Odds_Calculator_3-way'!B198)</f>
        <v>3.46</v>
      </c>
      <c r="C197" s="4">
        <f>IF('True_Odds_Calculator_3-way'!C198="","",'True_Odds_Calculator_3-way'!C198)</f>
        <v>4.04</v>
      </c>
      <c r="D197" s="9">
        <f t="shared" si="52"/>
        <v>0.48414788098436712</v>
      </c>
      <c r="E197" s="9">
        <f t="shared" si="53"/>
        <v>0.27815322686557375</v>
      </c>
      <c r="F197" s="9">
        <f t="shared" si="54"/>
        <v>0.23769889215005913</v>
      </c>
      <c r="G197" s="9">
        <f t="shared" si="55"/>
        <v>1.0549352632800175</v>
      </c>
      <c r="H197" s="9">
        <f t="shared" si="56"/>
        <v>2.0654846159128173</v>
      </c>
      <c r="I197" s="9">
        <f t="shared" si="57"/>
        <v>3.5951407476688426</v>
      </c>
      <c r="J197" s="9">
        <f t="shared" si="58"/>
        <v>4.2070032003712532</v>
      </c>
      <c r="K197" s="11">
        <f t="shared" si="59"/>
        <v>0.49751243781094534</v>
      </c>
      <c r="L197" s="11">
        <f t="shared" si="60"/>
        <v>0.28901734104046245</v>
      </c>
      <c r="M197" s="11">
        <f t="shared" si="61"/>
        <v>0.24752475247524752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-0.26882926408420316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0.23170076476200807</v>
      </c>
      <c r="Q197" s="11">
        <f>2*'OddsRatio_working_3-way'!K197*'OddsRatio_working_3-way'!L197*'OddsRatio_working_3-way'!M197</f>
        <v>7.1183030648850412E-2</v>
      </c>
      <c r="R197" s="11">
        <f t="shared" si="62"/>
        <v>0</v>
      </c>
      <c r="S197" s="11">
        <f t="shared" si="63"/>
        <v>-0.86188817854827871</v>
      </c>
      <c r="T197" s="11">
        <f t="shared" si="64"/>
        <v>-0.26478899494570779</v>
      </c>
      <c r="U197" s="11">
        <f>'OddsRatio_working_3-way'!S197-'OddsRatio_working_3-way'!R197^2/3</f>
        <v>-0.86188817854827871</v>
      </c>
      <c r="V197" s="11">
        <f>'OddsRatio_working_3-way'!S197*'OddsRatio_working_3-way'!R197/3-2*'OddsRatio_working_3-way'!R197^3/27-'OddsRatio_working_3-way'!T197</f>
        <v>0.26478899494570779</v>
      </c>
      <c r="W197" s="11">
        <f>'OddsRatio_working_3-way'!V197^2+4*'OddsRatio_working_3-way'!U197^3/27</f>
        <v>-2.4739335645675015E-2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0.15399070385094119</v>
      </c>
      <c r="Y197" s="11">
        <f>IF('OddsRatio_working_3-way'!W197&gt;=0,IF('OddsRatio_working_3-way'!V197+SQRT('OddsRatio_working_3-way'!W197)&gt;0,0,PI()),ACOS('OddsRatio_working_3-way'!V197/(2*'OddsRatio_working_3-way'!X197)))</f>
        <v>0.53600377966486978</v>
      </c>
      <c r="Z197" s="11">
        <f>'OddsRatio_working_3-way'!X197^(1/3)*COS('OddsRatio_working_3-way'!Y197/3)</f>
        <v>0.52746763164000876</v>
      </c>
      <c r="AA197" s="11">
        <f>'OddsRatio_working_3-way'!X197^(1/3)*COS(('OddsRatio_working_3-way'!Y197+2*PI())/3)</f>
        <v>-0.34622907517549528</v>
      </c>
      <c r="AB197" s="11">
        <f>'OddsRatio_working_3-way'!X197^(1/3)*COS(('OddsRatio_working_3-way'!Y197+4*PI())/3)</f>
        <v>-0.1812385564645134</v>
      </c>
      <c r="AC197" s="11">
        <f>'OddsRatio_working_3-way'!X197^(1/3)*SIN('OddsRatio_working_3-way'!Y197/3)</f>
        <v>9.5257320391521377E-2</v>
      </c>
      <c r="AD197" s="11">
        <f>'OddsRatio_working_3-way'!X197^(1/3)*SIN(('OddsRatio_working_3-way'!Y197+2*PI())/3)</f>
        <v>0.40917170847849949</v>
      </c>
      <c r="AE197" s="11">
        <f>'OddsRatio_working_3-way'!X197^(1/3)*SIN(('OddsRatio_working_3-way'!Y197+4*PI())/3)</f>
        <v>-0.50442902887002083</v>
      </c>
      <c r="AF197" s="11">
        <f>-'OddsRatio_working_3-way'!U197/(3*'OddsRatio_working_3-way'!X197^(1/3))*COS(('OddsRatio_working_3-way'!Y197)/3)</f>
        <v>0.52746763164000876</v>
      </c>
      <c r="AG197" s="11">
        <f>-'OddsRatio_working_3-way'!U197/(3*'OddsRatio_working_3-way'!X197^(1/3))*COS(('OddsRatio_working_3-way'!Y197+2*PI())/3)</f>
        <v>-0.34622907517549528</v>
      </c>
      <c r="AH197" s="11">
        <f>-'OddsRatio_working_3-way'!U197/(3*'OddsRatio_working_3-way'!X197^(1/3))*COS(('OddsRatio_working_3-way'!Y197+4*PI())/3)</f>
        <v>-0.1812385564645134</v>
      </c>
      <c r="AI197" s="11">
        <f>'OddsRatio_working_3-way'!U197/(3*'OddsRatio_working_3-way'!X197^(1/3))*SIN(('OddsRatio_working_3-way'!Y197)/3)</f>
        <v>-9.5257320391521377E-2</v>
      </c>
      <c r="AJ197" s="11">
        <f>'OddsRatio_working_3-way'!U197/(3*'OddsRatio_working_3-way'!X197^(1/3))*SIN(('OddsRatio_working_3-way'!Y197+2*PI())/3)</f>
        <v>-0.40917170847849949</v>
      </c>
      <c r="AK197" s="11">
        <f>'OddsRatio_working_3-way'!U197/(3*'OddsRatio_working_3-way'!X197^(1/3))*SIN(('OddsRatio_working_3-way'!Y197+4*PI())/3)</f>
        <v>0.50442902887002083</v>
      </c>
      <c r="AL197" s="11">
        <f>'OddsRatio_working_3-way'!Z197+'OddsRatio_working_3-way'!AF197</f>
        <v>1.0549352632800175</v>
      </c>
      <c r="AM197" s="11">
        <f>'OddsRatio_working_3-way'!AA197+'OddsRatio_working_3-way'!AG197</f>
        <v>-0.69245815035099056</v>
      </c>
      <c r="AN197" s="11">
        <f>'OddsRatio_working_3-way'!AB197+'OddsRatio_working_3-way'!AH197</f>
        <v>-0.36247711292902679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1.0549352632800175</v>
      </c>
      <c r="AS197" s="11">
        <f>IF(('OddsRatio_working_3-way'!X197=0),IF(Q197&gt;0,-Q197^(1/3),(-Q197)^(1/3)),'OddsRatio_working_3-way'!AM197-'OddsRatio_working_3-way'!R197/3)</f>
        <v>-0.69245815035099056</v>
      </c>
      <c r="AT197" s="11">
        <f>IF(('OddsRatio_working_3-way'!X197=0),IF(Q197&gt;0,-Q197^(1/3),(-Q197)^(1/3)),'OddsRatio_working_3-way'!AN197-'OddsRatio_working_3-way'!R197/3)</f>
        <v>-0.36247711292902679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3.72</v>
      </c>
      <c r="C198" s="4">
        <f>IF('True_Odds_Calculator_3-way'!C199="","",'True_Odds_Calculator_3-way'!C199)</f>
        <v>5.1100000000000003</v>
      </c>
      <c r="D198" s="9">
        <f t="shared" si="52"/>
        <v>0.55655552286193388</v>
      </c>
      <c r="E198" s="9">
        <f t="shared" si="53"/>
        <v>0.2570955525931688</v>
      </c>
      <c r="F198" s="9">
        <f t="shared" si="54"/>
        <v>0.18634892454489715</v>
      </c>
      <c r="G198" s="9">
        <f t="shared" si="55"/>
        <v>1.0623545694243877</v>
      </c>
      <c r="H198" s="9">
        <f t="shared" si="56"/>
        <v>1.796765927068291</v>
      </c>
      <c r="I198" s="9">
        <f t="shared" si="57"/>
        <v>3.889604428834335</v>
      </c>
      <c r="J198" s="9">
        <f t="shared" si="58"/>
        <v>5.3662772803342333</v>
      </c>
      <c r="K198" s="11">
        <f t="shared" si="59"/>
        <v>0.5714285714285714</v>
      </c>
      <c r="L198" s="11">
        <f t="shared" si="60"/>
        <v>0.26881720430107525</v>
      </c>
      <c r="M198" s="11">
        <f t="shared" si="61"/>
        <v>0.19569471624266144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-0.25204036541704611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0.22785959279867496</v>
      </c>
      <c r="Q198" s="11">
        <f>2*'OddsRatio_working_3-way'!K198*'OddsRatio_working_3-way'!L198*'OddsRatio_working_3-way'!M198</f>
        <v>6.0121264590679388E-2</v>
      </c>
      <c r="R198" s="11">
        <f t="shared" si="62"/>
        <v>0</v>
      </c>
      <c r="S198" s="11">
        <f t="shared" si="63"/>
        <v>-0.90405992080530551</v>
      </c>
      <c r="T198" s="11">
        <f t="shared" si="64"/>
        <v>-0.23853823767950005</v>
      </c>
      <c r="U198" s="11">
        <f>'OddsRatio_working_3-way'!S198-'OddsRatio_working_3-way'!R198^2/3</f>
        <v>-0.90405992080530551</v>
      </c>
      <c r="V198" s="11">
        <f>'OddsRatio_working_3-way'!S198*'OddsRatio_working_3-way'!R198/3-2*'OddsRatio_working_3-way'!R198^3/27-'OddsRatio_working_3-way'!T198</f>
        <v>0.23853823767950005</v>
      </c>
      <c r="W198" s="11">
        <f>'OddsRatio_working_3-way'!V198^2+4*'OddsRatio_working_3-way'!U198^3/27</f>
        <v>-5.256768375144643E-2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0.16542987531480527</v>
      </c>
      <c r="Y198" s="11">
        <f>IF('OddsRatio_working_3-way'!W198&gt;=0,IF('OddsRatio_working_3-way'!V198+SQRT('OddsRatio_working_3-way'!W198)&gt;0,0,PI()),ACOS('OddsRatio_working_3-way'!V198/(2*'OddsRatio_working_3-way'!X198)))</f>
        <v>0.76560273332398532</v>
      </c>
      <c r="Z198" s="11">
        <f>'OddsRatio_working_3-way'!X198^(1/3)*COS('OddsRatio_working_3-way'!Y198/3)</f>
        <v>0.53117728471219372</v>
      </c>
      <c r="AA198" s="11">
        <f>'OddsRatio_working_3-way'!X198^(1/3)*COS(('OddsRatio_working_3-way'!Y198+2*PI())/3)</f>
        <v>-0.38560113902066129</v>
      </c>
      <c r="AB198" s="11">
        <f>'OddsRatio_working_3-way'!X198^(1/3)*COS(('OddsRatio_working_3-way'!Y198+4*PI())/3)</f>
        <v>-0.14557614569153246</v>
      </c>
      <c r="AC198" s="11">
        <f>'OddsRatio_working_3-way'!X198^(1/3)*SIN('OddsRatio_working_3-way'!Y198/3)</f>
        <v>0.13857849451081067</v>
      </c>
      <c r="AD198" s="11">
        <f>'OddsRatio_working_3-way'!X198^(1/3)*SIN(('OddsRatio_working_3-way'!Y198+2*PI())/3)</f>
        <v>0.39072377521859414</v>
      </c>
      <c r="AE198" s="11">
        <f>'OddsRatio_working_3-way'!X198^(1/3)*SIN(('OddsRatio_working_3-way'!Y198+4*PI())/3)</f>
        <v>-0.52930226972940475</v>
      </c>
      <c r="AF198" s="11">
        <f>-'OddsRatio_working_3-way'!U198/(3*'OddsRatio_working_3-way'!X198^(1/3))*COS(('OddsRatio_working_3-way'!Y198)/3)</f>
        <v>0.53117728471219383</v>
      </c>
      <c r="AG198" s="11">
        <f>-'OddsRatio_working_3-way'!U198/(3*'OddsRatio_working_3-way'!X198^(1/3))*COS(('OddsRatio_working_3-way'!Y198+2*PI())/3)</f>
        <v>-0.38560113902066134</v>
      </c>
      <c r="AH198" s="11">
        <f>-'OddsRatio_working_3-way'!U198/(3*'OddsRatio_working_3-way'!X198^(1/3))*COS(('OddsRatio_working_3-way'!Y198+4*PI())/3)</f>
        <v>-0.14557614569153252</v>
      </c>
      <c r="AI198" s="11">
        <f>'OddsRatio_working_3-way'!U198/(3*'OddsRatio_working_3-way'!X198^(1/3))*SIN(('OddsRatio_working_3-way'!Y198)/3)</f>
        <v>-0.1385784945108107</v>
      </c>
      <c r="AJ198" s="11">
        <f>'OddsRatio_working_3-way'!U198/(3*'OddsRatio_working_3-way'!X198^(1/3))*SIN(('OddsRatio_working_3-way'!Y198+2*PI())/3)</f>
        <v>-0.39072377521859419</v>
      </c>
      <c r="AK198" s="11">
        <f>'OddsRatio_working_3-way'!U198/(3*'OddsRatio_working_3-way'!X198^(1/3))*SIN(('OddsRatio_working_3-way'!Y198+4*PI())/3)</f>
        <v>0.52930226972940486</v>
      </c>
      <c r="AL198" s="11">
        <f>'OddsRatio_working_3-way'!Z198+'OddsRatio_working_3-way'!AF198</f>
        <v>1.0623545694243877</v>
      </c>
      <c r="AM198" s="11">
        <f>'OddsRatio_working_3-way'!AA198+'OddsRatio_working_3-way'!AG198</f>
        <v>-0.77120227804132258</v>
      </c>
      <c r="AN198" s="11">
        <f>'OddsRatio_working_3-way'!AB198+'OddsRatio_working_3-way'!AH198</f>
        <v>-0.29115229138306498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1.0623545694243877</v>
      </c>
      <c r="AS198" s="11">
        <f>IF(('OddsRatio_working_3-way'!X198=0),IF(Q198&gt;0,-Q198^(1/3),(-Q198)^(1/3)),'OddsRatio_working_3-way'!AM198-'OddsRatio_working_3-way'!R198/3)</f>
        <v>-0.77120227804132258</v>
      </c>
      <c r="AT198" s="11">
        <f>IF(('OddsRatio_working_3-way'!X198=0),IF(Q198&gt;0,-Q198^(1/3),(-Q198)^(1/3)),'OddsRatio_working_3-way'!AN198-'OddsRatio_working_3-way'!R198/3)</f>
        <v>-0.29115229138306498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2.06</v>
      </c>
      <c r="B199" s="4">
        <f>IF('True_Odds_Calculator_3-way'!B200="","",'True_Odds_Calculator_3-way'!B200)</f>
        <v>3.43</v>
      </c>
      <c r="C199" s="4">
        <f>IF('True_Odds_Calculator_3-way'!C200="","",'True_Odds_Calculator_3-way'!C200)</f>
        <v>3.87</v>
      </c>
      <c r="D199" s="9">
        <f t="shared" si="52"/>
        <v>0.47170172247764169</v>
      </c>
      <c r="E199" s="9">
        <f t="shared" si="53"/>
        <v>0.28030755477832608</v>
      </c>
      <c r="F199" s="9">
        <f t="shared" si="54"/>
        <v>0.24799072274403205</v>
      </c>
      <c r="G199" s="9">
        <f t="shared" si="55"/>
        <v>1.0565884703967994</v>
      </c>
      <c r="H199" s="9">
        <f t="shared" si="56"/>
        <v>2.1199837786206075</v>
      </c>
      <c r="I199" s="9">
        <f t="shared" si="57"/>
        <v>3.5675099830642236</v>
      </c>
      <c r="J199" s="9">
        <f t="shared" si="58"/>
        <v>4.0324089100388143</v>
      </c>
      <c r="K199" s="11">
        <f t="shared" si="59"/>
        <v>0.4854368932038835</v>
      </c>
      <c r="L199" s="11">
        <f t="shared" si="60"/>
        <v>0.29154518950437314</v>
      </c>
      <c r="M199" s="11">
        <f t="shared" si="61"/>
        <v>0.25839793281653745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-0.27034710926592354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0.23258666431446942</v>
      </c>
      <c r="Q199" s="11">
        <f>2*'OddsRatio_working_3-way'!K199*'OddsRatio_working_3-way'!L199*'OddsRatio_working_3-way'!M199</f>
        <v>7.314046047624824E-2</v>
      </c>
      <c r="R199" s="11">
        <f t="shared" si="62"/>
        <v>0</v>
      </c>
      <c r="S199" s="11">
        <f t="shared" si="63"/>
        <v>-0.86032606357809605</v>
      </c>
      <c r="T199" s="11">
        <f t="shared" si="64"/>
        <v>-0.27054278728870945</v>
      </c>
      <c r="U199" s="11">
        <f>'OddsRatio_working_3-way'!S199-'OddsRatio_working_3-way'!R199^2/3</f>
        <v>-0.86032606357809605</v>
      </c>
      <c r="V199" s="11">
        <f>'OddsRatio_working_3-way'!S199*'OddsRatio_working_3-way'!R199/3-2*'OddsRatio_working_3-way'!R199^3/27-'OddsRatio_working_3-way'!T199</f>
        <v>0.27054278728870945</v>
      </c>
      <c r="W199" s="11">
        <f>'OddsRatio_working_3-way'!V199^2+4*'OddsRatio_working_3-way'!U199^3/27</f>
        <v>-2.1144340127653857E-2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0.15357224674530043</v>
      </c>
      <c r="Y199" s="11">
        <f>IF('OddsRatio_working_3-way'!W199&gt;=0,IF('OddsRatio_working_3-way'!V199+SQRT('OddsRatio_working_3-way'!W199)&gt;0,0,PI()),ACOS('OddsRatio_working_3-way'!V199/(2*'OddsRatio_working_3-way'!X199)))</f>
        <v>0.49317898707262442</v>
      </c>
      <c r="Z199" s="11">
        <f>'OddsRatio_working_3-way'!X199^(1/3)*COS('OddsRatio_working_3-way'!Y199/3)</f>
        <v>0.52829423519839969</v>
      </c>
      <c r="AA199" s="11">
        <f>'OddsRatio_working_3-way'!X199^(1/3)*COS(('OddsRatio_working_3-way'!Y199+2*PI())/3)</f>
        <v>-0.34004452655779027</v>
      </c>
      <c r="AB199" s="11">
        <f>'OddsRatio_working_3-way'!X199^(1/3)*COS(('OddsRatio_working_3-way'!Y199+4*PI())/3)</f>
        <v>-0.18824970864060953</v>
      </c>
      <c r="AC199" s="11">
        <f>'OddsRatio_working_3-way'!X199^(1/3)*SIN('OddsRatio_working_3-way'!Y199/3)</f>
        <v>8.7638778986074653E-2</v>
      </c>
      <c r="AD199" s="11">
        <f>'OddsRatio_working_3-way'!X199^(1/3)*SIN(('OddsRatio_working_3-way'!Y199+2*PI())/3)</f>
        <v>0.41369683886164799</v>
      </c>
      <c r="AE199" s="11">
        <f>'OddsRatio_working_3-way'!X199^(1/3)*SIN(('OddsRatio_working_3-way'!Y199+4*PI())/3)</f>
        <v>-0.50133561784772251</v>
      </c>
      <c r="AF199" s="11">
        <f>-'OddsRatio_working_3-way'!U199/(3*'OddsRatio_working_3-way'!X199^(1/3))*COS(('OddsRatio_working_3-way'!Y199)/3)</f>
        <v>0.52829423519839958</v>
      </c>
      <c r="AG199" s="11">
        <f>-'OddsRatio_working_3-way'!U199/(3*'OddsRatio_working_3-way'!X199^(1/3))*COS(('OddsRatio_working_3-way'!Y199+2*PI())/3)</f>
        <v>-0.34004452655779016</v>
      </c>
      <c r="AH199" s="11">
        <f>-'OddsRatio_working_3-way'!U199/(3*'OddsRatio_working_3-way'!X199^(1/3))*COS(('OddsRatio_working_3-way'!Y199+4*PI())/3)</f>
        <v>-0.1882497086406095</v>
      </c>
      <c r="AI199" s="11">
        <f>'OddsRatio_working_3-way'!U199/(3*'OddsRatio_working_3-way'!X199^(1/3))*SIN(('OddsRatio_working_3-way'!Y199)/3)</f>
        <v>-8.7638778986074625E-2</v>
      </c>
      <c r="AJ199" s="11">
        <f>'OddsRatio_working_3-way'!U199/(3*'OddsRatio_working_3-way'!X199^(1/3))*SIN(('OddsRatio_working_3-way'!Y199+2*PI())/3)</f>
        <v>-0.41369683886164788</v>
      </c>
      <c r="AK199" s="11">
        <f>'OddsRatio_working_3-way'!U199/(3*'OddsRatio_working_3-way'!X199^(1/3))*SIN(('OddsRatio_working_3-way'!Y199+4*PI())/3)</f>
        <v>0.50133561784772251</v>
      </c>
      <c r="AL199" s="11">
        <f>'OddsRatio_working_3-way'!Z199+'OddsRatio_working_3-way'!AF199</f>
        <v>1.0565884703967994</v>
      </c>
      <c r="AM199" s="11">
        <f>'OddsRatio_working_3-way'!AA199+'OddsRatio_working_3-way'!AG199</f>
        <v>-0.68008905311558043</v>
      </c>
      <c r="AN199" s="11">
        <f>'OddsRatio_working_3-way'!AB199+'OddsRatio_working_3-way'!AH199</f>
        <v>-0.37649941728121905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1.0565884703967994</v>
      </c>
      <c r="AS199" s="11">
        <f>IF(('OddsRatio_working_3-way'!X199=0),IF(Q199&gt;0,-Q199^(1/3),(-Q199)^(1/3)),'OddsRatio_working_3-way'!AM199-'OddsRatio_working_3-way'!R199/3)</f>
        <v>-0.68008905311558043</v>
      </c>
      <c r="AT199" s="11">
        <f>IF(('OddsRatio_working_3-way'!X199=0),IF(Q199&gt;0,-Q199^(1/3),(-Q199)^(1/3)),'OddsRatio_working_3-way'!AN199-'OddsRatio_working_3-way'!R199/3)</f>
        <v>-0.37649941728121905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1.67</v>
      </c>
      <c r="B200" s="4">
        <f>IF('True_Odds_Calculator_3-way'!B201="","",'True_Odds_Calculator_3-way'!B201)</f>
        <v>3.88</v>
      </c>
      <c r="C200" s="4">
        <f>IF('True_Odds_Calculator_3-way'!C201="","",'True_Odds_Calculator_3-way'!C201)</f>
        <v>5.03</v>
      </c>
      <c r="D200" s="9">
        <f t="shared" si="52"/>
        <v>0.57583699659797871</v>
      </c>
      <c r="E200" s="9">
        <f t="shared" si="53"/>
        <v>0.24002160676314652</v>
      </c>
      <c r="F200" s="9">
        <f t="shared" si="54"/>
        <v>0.18414139663887474</v>
      </c>
      <c r="G200" s="9">
        <f t="shared" si="55"/>
        <v>1.0994067996593846</v>
      </c>
      <c r="H200" s="9">
        <f t="shared" si="56"/>
        <v>1.7366025557717877</v>
      </c>
      <c r="I200" s="9">
        <f t="shared" si="57"/>
        <v>4.166291583019027</v>
      </c>
      <c r="J200" s="9">
        <f t="shared" si="58"/>
        <v>5.4306094026273204</v>
      </c>
      <c r="K200" s="11">
        <f t="shared" si="59"/>
        <v>0.5988023952095809</v>
      </c>
      <c r="L200" s="11">
        <f t="shared" si="60"/>
        <v>0.25773195876288663</v>
      </c>
      <c r="M200" s="11">
        <f t="shared" si="61"/>
        <v>0.19880715705765406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-0.23859215225346475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0.232569641721251</v>
      </c>
      <c r="Q200" s="11">
        <f>2*'OddsRatio_working_3-way'!K200*'OddsRatio_working_3-way'!L200*'OddsRatio_working_3-way'!M200</f>
        <v>6.1364021562335357E-2</v>
      </c>
      <c r="R200" s="11">
        <f t="shared" si="62"/>
        <v>0</v>
      </c>
      <c r="S200" s="11">
        <f t="shared" si="63"/>
        <v>-0.97475813652992316</v>
      </c>
      <c r="T200" s="11">
        <f t="shared" si="64"/>
        <v>-0.25719212045644407</v>
      </c>
      <c r="U200" s="11">
        <f>'OddsRatio_working_3-way'!S200-'OddsRatio_working_3-way'!R200^2/3</f>
        <v>-0.97475813652992316</v>
      </c>
      <c r="V200" s="11">
        <f>'OddsRatio_working_3-way'!S200*'OddsRatio_working_3-way'!R200/3-2*'OddsRatio_working_3-way'!R200^3/27-'OddsRatio_working_3-way'!T200</f>
        <v>0.25719212045644407</v>
      </c>
      <c r="W200" s="11">
        <f>'OddsRatio_working_3-way'!V200^2+4*'OddsRatio_working_3-way'!U200^3/27</f>
        <v>-7.1062551206020952E-2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0.18520956915809114</v>
      </c>
      <c r="Y200" s="11">
        <f>IF('OddsRatio_working_3-way'!W200&gt;=0,IF('OddsRatio_working_3-way'!V200+SQRT('OddsRatio_working_3-way'!W200)&gt;0,0,PI()),ACOS('OddsRatio_working_3-way'!V200/(2*'OddsRatio_working_3-way'!X200)))</f>
        <v>0.80331159474550007</v>
      </c>
      <c r="Z200" s="11">
        <f>'OddsRatio_working_3-way'!X200^(1/3)*COS('OddsRatio_working_3-way'!Y200/3)</f>
        <v>0.5497033998296923</v>
      </c>
      <c r="AA200" s="11">
        <f>'OddsRatio_working_3-way'!X200^(1/3)*COS(('OddsRatio_working_3-way'!Y200+2*PI())/3)</f>
        <v>-0.40546243184082092</v>
      </c>
      <c r="AB200" s="11">
        <f>'OddsRatio_working_3-way'!X200^(1/3)*COS(('OddsRatio_working_3-way'!Y200+4*PI())/3)</f>
        <v>-0.14424096798887159</v>
      </c>
      <c r="AC200" s="11">
        <f>'OddsRatio_working_3-way'!X200^(1/3)*SIN('OddsRatio_working_3-way'!Y200/3)</f>
        <v>0.15081628247303128</v>
      </c>
      <c r="AD200" s="11">
        <f>'OddsRatio_working_3-way'!X200^(1/3)*SIN(('OddsRatio_working_3-way'!Y200+2*PI())/3)</f>
        <v>0.40064896756267249</v>
      </c>
      <c r="AE200" s="11">
        <f>'OddsRatio_working_3-way'!X200^(1/3)*SIN(('OddsRatio_working_3-way'!Y200+4*PI())/3)</f>
        <v>-0.55146525003570357</v>
      </c>
      <c r="AF200" s="11">
        <f>-'OddsRatio_working_3-way'!U200/(3*'OddsRatio_working_3-way'!X200^(1/3))*COS(('OddsRatio_working_3-way'!Y200)/3)</f>
        <v>0.5497033998296923</v>
      </c>
      <c r="AG200" s="11">
        <f>-'OddsRatio_working_3-way'!U200/(3*'OddsRatio_working_3-way'!X200^(1/3))*COS(('OddsRatio_working_3-way'!Y200+2*PI())/3)</f>
        <v>-0.40546243184082092</v>
      </c>
      <c r="AH200" s="11">
        <f>-'OddsRatio_working_3-way'!U200/(3*'OddsRatio_working_3-way'!X200^(1/3))*COS(('OddsRatio_working_3-way'!Y200+4*PI())/3)</f>
        <v>-0.14424096798887159</v>
      </c>
      <c r="AI200" s="11">
        <f>'OddsRatio_working_3-way'!U200/(3*'OddsRatio_working_3-way'!X200^(1/3))*SIN(('OddsRatio_working_3-way'!Y200)/3)</f>
        <v>-0.15081628247303128</v>
      </c>
      <c r="AJ200" s="11">
        <f>'OddsRatio_working_3-way'!U200/(3*'OddsRatio_working_3-way'!X200^(1/3))*SIN(('OddsRatio_working_3-way'!Y200+2*PI())/3)</f>
        <v>-0.40064896756267249</v>
      </c>
      <c r="AK200" s="11">
        <f>'OddsRatio_working_3-way'!U200/(3*'OddsRatio_working_3-way'!X200^(1/3))*SIN(('OddsRatio_working_3-way'!Y200+4*PI())/3)</f>
        <v>0.55146525003570357</v>
      </c>
      <c r="AL200" s="11">
        <f>'OddsRatio_working_3-way'!Z200+'OddsRatio_working_3-way'!AF200</f>
        <v>1.0994067996593846</v>
      </c>
      <c r="AM200" s="11">
        <f>'OddsRatio_working_3-way'!AA200+'OddsRatio_working_3-way'!AG200</f>
        <v>-0.81092486368164185</v>
      </c>
      <c r="AN200" s="11">
        <f>'OddsRatio_working_3-way'!AB200+'OddsRatio_working_3-way'!AH200</f>
        <v>-0.28848193597774319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1.0994067996593846</v>
      </c>
      <c r="AS200" s="11">
        <f>IF(('OddsRatio_working_3-way'!X200=0),IF(Q200&gt;0,-Q200^(1/3),(-Q200)^(1/3)),'OddsRatio_working_3-way'!AM200-'OddsRatio_working_3-way'!R200/3)</f>
        <v>-0.81092486368164185</v>
      </c>
      <c r="AT200" s="11">
        <f>IF(('OddsRatio_working_3-way'!X200=0),IF(Q200&gt;0,-Q200^(1/3),(-Q200)^(1/3)),'OddsRatio_working_3-way'!AN200-'OddsRatio_working_3-way'!R200/3)</f>
        <v>-0.28848193597774319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11.02</v>
      </c>
      <c r="B201" s="4">
        <f>IF('True_Odds_Calculator_3-way'!B202="","",'True_Odds_Calculator_3-way'!B202)</f>
        <v>5.64</v>
      </c>
      <c r="C201" s="4">
        <f>IF('True_Odds_Calculator_3-way'!C202="","",'True_Odds_Calculator_3-way'!C202)</f>
        <v>1.27</v>
      </c>
      <c r="D201" s="9">
        <f t="shared" si="52"/>
        <v>7.9711050693197713E-2</v>
      </c>
      <c r="E201" s="9">
        <f t="shared" si="53"/>
        <v>0.15757133165615958</v>
      </c>
      <c r="F201" s="9">
        <f t="shared" si="54"/>
        <v>0.76271761765064283</v>
      </c>
      <c r="G201" s="9">
        <f t="shared" si="55"/>
        <v>1.1522267455128996</v>
      </c>
      <c r="H201" s="9">
        <f t="shared" si="56"/>
        <v>12.545311990039254</v>
      </c>
      <c r="I201" s="9">
        <f t="shared" si="57"/>
        <v>6.3463320991798531</v>
      </c>
      <c r="J201" s="9">
        <f t="shared" si="58"/>
        <v>1.3111012212884829</v>
      </c>
      <c r="K201" s="11">
        <f t="shared" si="59"/>
        <v>9.0744101633393831E-2</v>
      </c>
      <c r="L201" s="11">
        <f t="shared" si="60"/>
        <v>0.1773049645390071</v>
      </c>
      <c r="M201" s="11">
        <f t="shared" si="61"/>
        <v>0.78740157480314954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-0.15903219264445256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0.18914522775821882</v>
      </c>
      <c r="Q201" s="11">
        <f>2*'OddsRatio_working_3-way'!K201*'OddsRatio_working_3-way'!L201*'OddsRatio_working_3-way'!M201</f>
        <v>2.5337605861784167E-2</v>
      </c>
      <c r="R201" s="11">
        <f t="shared" si="62"/>
        <v>0</v>
      </c>
      <c r="S201" s="11">
        <f t="shared" si="63"/>
        <v>-1.1893518199871005</v>
      </c>
      <c r="T201" s="11">
        <f t="shared" si="64"/>
        <v>-0.15932375351468189</v>
      </c>
      <c r="U201" s="11">
        <f>'OddsRatio_working_3-way'!S201-'OddsRatio_working_3-way'!R201^2/3</f>
        <v>-1.1893518199871005</v>
      </c>
      <c r="V201" s="11">
        <f>'OddsRatio_working_3-way'!S201*'OddsRatio_working_3-way'!R201/3-2*'OddsRatio_working_3-way'!R201^3/27-'OddsRatio_working_3-way'!T201</f>
        <v>0.15932375351468189</v>
      </c>
      <c r="W201" s="11">
        <f>'OddsRatio_working_3-way'!V201^2+4*'OddsRatio_working_3-way'!U201^3/27</f>
        <v>-0.22386139882068018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0.24962244352956692</v>
      </c>
      <c r="Y201" s="11">
        <f>IF('OddsRatio_working_3-way'!W201&gt;=0,IF('OddsRatio_working_3-way'!V201+SQRT('OddsRatio_working_3-way'!W201)&gt;0,0,PI()),ACOS('OddsRatio_working_3-way'!V201/(2*'OddsRatio_working_3-way'!X201)))</f>
        <v>1.2459855479185342</v>
      </c>
      <c r="Z201" s="11">
        <f>'OddsRatio_working_3-way'!X201^(1/3)*COS('OddsRatio_working_3-way'!Y201/3)</f>
        <v>0.57611337275644992</v>
      </c>
      <c r="AA201" s="11">
        <f>'OddsRatio_working_3-way'!X201^(1/3)*COS(('OddsRatio_working_3-way'!Y201+2*PI())/3)</f>
        <v>-0.50807484766307442</v>
      </c>
      <c r="AB201" s="11">
        <f>'OddsRatio_working_3-way'!X201^(1/3)*COS(('OddsRatio_working_3-way'!Y201+4*PI())/3)</f>
        <v>-6.8038525093375241E-2</v>
      </c>
      <c r="AC201" s="11">
        <f>'OddsRatio_working_3-way'!X201^(1/3)*SIN('OddsRatio_working_3-way'!Y201/3)</f>
        <v>0.25405508928882875</v>
      </c>
      <c r="AD201" s="11">
        <f>'OddsRatio_working_3-way'!X201^(1/3)*SIN(('OddsRatio_working_3-way'!Y201+2*PI())/3)</f>
        <v>0.37190127162260495</v>
      </c>
      <c r="AE201" s="11">
        <f>'OddsRatio_working_3-way'!X201^(1/3)*SIN(('OddsRatio_working_3-way'!Y201+4*PI())/3)</f>
        <v>-0.6259563609114337</v>
      </c>
      <c r="AF201" s="11">
        <f>-'OddsRatio_working_3-way'!U201/(3*'OddsRatio_working_3-way'!X201^(1/3))*COS(('OddsRatio_working_3-way'!Y201)/3)</f>
        <v>0.5761133727564498</v>
      </c>
      <c r="AG201" s="11">
        <f>-'OddsRatio_working_3-way'!U201/(3*'OddsRatio_working_3-way'!X201^(1/3))*COS(('OddsRatio_working_3-way'!Y201+2*PI())/3)</f>
        <v>-0.50807484766307442</v>
      </c>
      <c r="AH201" s="11">
        <f>-'OddsRatio_working_3-way'!U201/(3*'OddsRatio_working_3-way'!X201^(1/3))*COS(('OddsRatio_working_3-way'!Y201+4*PI())/3)</f>
        <v>-6.8038525093375227E-2</v>
      </c>
      <c r="AI201" s="11">
        <f>'OddsRatio_working_3-way'!U201/(3*'OddsRatio_working_3-way'!X201^(1/3))*SIN(('OddsRatio_working_3-way'!Y201)/3)</f>
        <v>-0.25405508928882869</v>
      </c>
      <c r="AJ201" s="11">
        <f>'OddsRatio_working_3-way'!U201/(3*'OddsRatio_working_3-way'!X201^(1/3))*SIN(('OddsRatio_working_3-way'!Y201+2*PI())/3)</f>
        <v>-0.37190127162260489</v>
      </c>
      <c r="AK201" s="11">
        <f>'OddsRatio_working_3-way'!U201/(3*'OddsRatio_working_3-way'!X201^(1/3))*SIN(('OddsRatio_working_3-way'!Y201+4*PI())/3)</f>
        <v>0.62595636091143358</v>
      </c>
      <c r="AL201" s="11">
        <f>'OddsRatio_working_3-way'!Z201+'OddsRatio_working_3-way'!AF201</f>
        <v>1.1522267455128996</v>
      </c>
      <c r="AM201" s="11">
        <f>'OddsRatio_working_3-way'!AA201+'OddsRatio_working_3-way'!AG201</f>
        <v>-1.0161496953261488</v>
      </c>
      <c r="AN201" s="11">
        <f>'OddsRatio_working_3-way'!AB201+'OddsRatio_working_3-way'!AH201</f>
        <v>-0.13607705018675048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1.1522267455128996</v>
      </c>
      <c r="AS201" s="11">
        <f>IF(('OddsRatio_working_3-way'!X201=0),IF(Q201&gt;0,-Q201^(1/3),(-Q201)^(1/3)),'OddsRatio_working_3-way'!AM201-'OddsRatio_working_3-way'!R201/3)</f>
        <v>-1.0161496953261488</v>
      </c>
      <c r="AT201" s="11">
        <f>IF(('OddsRatio_working_3-way'!X201=0),IF(Q201&gt;0,-Q201^(1/3),(-Q201)^(1/3)),'OddsRatio_working_3-way'!AN201-'OddsRatio_working_3-way'!R201/3)</f>
        <v>-0.13607705018675048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1.35</v>
      </c>
      <c r="B202" s="4">
        <f>IF('True_Odds_Calculator_3-way'!B203="","",'True_Odds_Calculator_3-way'!B203)</f>
        <v>4.99</v>
      </c>
      <c r="C202" s="4">
        <f>IF('True_Odds_Calculator_3-way'!C203="","",'True_Odds_Calculator_3-way'!C203)</f>
        <v>8.4</v>
      </c>
      <c r="D202" s="9">
        <f t="shared" si="52"/>
        <v>0.71433968173862783</v>
      </c>
      <c r="E202" s="9">
        <f t="shared" si="53"/>
        <v>0.17989512768517329</v>
      </c>
      <c r="F202" s="9">
        <f t="shared" si="54"/>
        <v>0.10576519057619888</v>
      </c>
      <c r="G202" s="9">
        <f t="shared" si="55"/>
        <v>1.1425549479529917</v>
      </c>
      <c r="H202" s="9">
        <f t="shared" si="56"/>
        <v>1.3998942317835472</v>
      </c>
      <c r="I202" s="9">
        <f t="shared" si="57"/>
        <v>5.5587942423324375</v>
      </c>
      <c r="J202" s="9">
        <f t="shared" si="58"/>
        <v>9.4549066148521401</v>
      </c>
      <c r="K202" s="11">
        <f t="shared" si="59"/>
        <v>0.7407407407407407</v>
      </c>
      <c r="L202" s="11">
        <f t="shared" si="60"/>
        <v>0.20040080160320639</v>
      </c>
      <c r="M202" s="11">
        <f t="shared" si="61"/>
        <v>0.11904761904761904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-0.18262450827581089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0.20746961294723482</v>
      </c>
      <c r="Q202" s="11">
        <f>2*'OddsRatio_working_3-way'!K202*'OddsRatio_working_3-way'!L202*'OddsRatio_working_3-way'!M202</f>
        <v>3.5344056720142215E-2</v>
      </c>
      <c r="R202" s="11">
        <f t="shared" si="62"/>
        <v>0</v>
      </c>
      <c r="S202" s="11">
        <f t="shared" si="63"/>
        <v>-1.1360447450673012</v>
      </c>
      <c r="T202" s="11">
        <f t="shared" si="64"/>
        <v>-0.19353402812049422</v>
      </c>
      <c r="U202" s="11">
        <f>'OddsRatio_working_3-way'!S202-'OddsRatio_working_3-way'!R202^2/3</f>
        <v>-1.1360447450673012</v>
      </c>
      <c r="V202" s="11">
        <f>'OddsRatio_working_3-way'!S202*'OddsRatio_working_3-way'!R202/3-2*'OddsRatio_working_3-way'!R202^3/27-'OddsRatio_working_3-way'!T202</f>
        <v>0.19353402812049422</v>
      </c>
      <c r="W202" s="11">
        <f>'OddsRatio_working_3-way'!V202^2+4*'OddsRatio_working_3-way'!U202^3/27</f>
        <v>-0.17975594185789046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0.23302969869655815</v>
      </c>
      <c r="Y202" s="11">
        <f>IF('OddsRatio_working_3-way'!W202&gt;=0,IF('OddsRatio_working_3-way'!V202+SQRT('OddsRatio_working_3-way'!W202)&gt;0,0,PI()),ACOS('OddsRatio_working_3-way'!V202/(2*'OddsRatio_working_3-way'!X202)))</f>
        <v>1.1425719738379272</v>
      </c>
      <c r="Z202" s="11">
        <f>'OddsRatio_working_3-way'!X202^(1/3)*COS('OddsRatio_working_3-way'!Y202/3)</f>
        <v>0.57127747397649598</v>
      </c>
      <c r="AA202" s="11">
        <f>'OddsRatio_working_3-way'!X202^(1/3)*COS(('OddsRatio_working_3-way'!Y202+2*PI())/3)</f>
        <v>-0.48373649584003509</v>
      </c>
      <c r="AB202" s="11">
        <f>'OddsRatio_working_3-way'!X202^(1/3)*COS(('OddsRatio_working_3-way'!Y202+4*PI())/3)</f>
        <v>-8.7540978136460557E-2</v>
      </c>
      <c r="AC202" s="11">
        <f>'OddsRatio_working_3-way'!X202^(1/3)*SIN('OddsRatio_working_3-way'!Y202/3)</f>
        <v>0.22874358879788181</v>
      </c>
      <c r="AD202" s="11">
        <f>'OddsRatio_working_3-way'!X202^(1/3)*SIN(('OddsRatio_working_3-way'!Y202+2*PI())/3)</f>
        <v>0.38036901067450829</v>
      </c>
      <c r="AE202" s="11">
        <f>'OddsRatio_working_3-way'!X202^(1/3)*SIN(('OddsRatio_working_3-way'!Y202+4*PI())/3)</f>
        <v>-0.60911259947238994</v>
      </c>
      <c r="AF202" s="11">
        <f>-'OddsRatio_working_3-way'!U202/(3*'OddsRatio_working_3-way'!X202^(1/3))*COS(('OddsRatio_working_3-way'!Y202)/3)</f>
        <v>0.57127747397649586</v>
      </c>
      <c r="AG202" s="11">
        <f>-'OddsRatio_working_3-way'!U202/(3*'OddsRatio_working_3-way'!X202^(1/3))*COS(('OddsRatio_working_3-way'!Y202+2*PI())/3)</f>
        <v>-0.48373649584003497</v>
      </c>
      <c r="AH202" s="11">
        <f>-'OddsRatio_working_3-way'!U202/(3*'OddsRatio_working_3-way'!X202^(1/3))*COS(('OddsRatio_working_3-way'!Y202+4*PI())/3)</f>
        <v>-8.7540978136460543E-2</v>
      </c>
      <c r="AI202" s="11">
        <f>'OddsRatio_working_3-way'!U202/(3*'OddsRatio_working_3-way'!X202^(1/3))*SIN(('OddsRatio_working_3-way'!Y202)/3)</f>
        <v>-0.22874358879788176</v>
      </c>
      <c r="AJ202" s="11">
        <f>'OddsRatio_working_3-way'!U202/(3*'OddsRatio_working_3-way'!X202^(1/3))*SIN(('OddsRatio_working_3-way'!Y202+2*PI())/3)</f>
        <v>-0.38036901067450818</v>
      </c>
      <c r="AK202" s="11">
        <f>'OddsRatio_working_3-way'!U202/(3*'OddsRatio_working_3-way'!X202^(1/3))*SIN(('OddsRatio_working_3-way'!Y202+4*PI())/3)</f>
        <v>0.60911259947238983</v>
      </c>
      <c r="AL202" s="11">
        <f>'OddsRatio_working_3-way'!Z202+'OddsRatio_working_3-way'!AF202</f>
        <v>1.1425549479529917</v>
      </c>
      <c r="AM202" s="11">
        <f>'OddsRatio_working_3-way'!AA202+'OddsRatio_working_3-way'!AG202</f>
        <v>-0.96747299168007006</v>
      </c>
      <c r="AN202" s="11">
        <f>'OddsRatio_working_3-way'!AB202+'OddsRatio_working_3-way'!AH202</f>
        <v>-0.17508195627292111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1.1425549479529917</v>
      </c>
      <c r="AS202" s="11">
        <f>IF(('OddsRatio_working_3-way'!X202=0),IF(Q202&gt;0,-Q202^(1/3),(-Q202)^(1/3)),'OddsRatio_working_3-way'!AM202-'OddsRatio_working_3-way'!R202/3)</f>
        <v>-0.96747299168007006</v>
      </c>
      <c r="AT202" s="11">
        <f>IF(('OddsRatio_working_3-way'!X202=0),IF(Q202&gt;0,-Q202^(1/3),(-Q202)^(1/3)),'OddsRatio_working_3-way'!AN202-'OddsRatio_working_3-way'!R202/3)</f>
        <v>-0.17508195627292111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1.84</v>
      </c>
      <c r="B203" s="4">
        <f>IF('True_Odds_Calculator_3-way'!B204="","",'True_Odds_Calculator_3-way'!B204)</f>
        <v>3.52</v>
      </c>
      <c r="C203" s="4">
        <f>IF('True_Odds_Calculator_3-way'!C204="","",'True_Odds_Calculator_3-way'!C204)</f>
        <v>4.4400000000000004</v>
      </c>
      <c r="D203" s="9">
        <f t="shared" si="52"/>
        <v>0.52224668767140192</v>
      </c>
      <c r="E203" s="9">
        <f t="shared" si="53"/>
        <v>0.26706464763981708</v>
      </c>
      <c r="F203" s="9">
        <f t="shared" si="54"/>
        <v>0.21068866468878106</v>
      </c>
      <c r="G203" s="9">
        <f t="shared" si="55"/>
        <v>1.0890522748632372</v>
      </c>
      <c r="H203" s="9">
        <f t="shared" si="56"/>
        <v>1.9148039108851196</v>
      </c>
      <c r="I203" s="9">
        <f t="shared" si="57"/>
        <v>3.7444117326553576</v>
      </c>
      <c r="J203" s="9">
        <f t="shared" si="58"/>
        <v>4.7463398255295361</v>
      </c>
      <c r="K203" s="11">
        <f t="shared" si="59"/>
        <v>0.54347826086956519</v>
      </c>
      <c r="L203" s="11">
        <f t="shared" si="60"/>
        <v>0.28409090909090912</v>
      </c>
      <c r="M203" s="11">
        <f t="shared" si="61"/>
        <v>0.2252252252252252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-0.2532181390877043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0.23646423102944841</v>
      </c>
      <c r="Q203" s="11">
        <f>2*'OddsRatio_working_3-way'!K203*'OddsRatio_working_3-way'!L203*'OddsRatio_working_3-way'!M203</f>
        <v>6.9548303243955403E-2</v>
      </c>
      <c r="R203" s="11">
        <f t="shared" si="62"/>
        <v>0</v>
      </c>
      <c r="S203" s="11">
        <f t="shared" si="63"/>
        <v>-0.93383606672643216</v>
      </c>
      <c r="T203" s="11">
        <f t="shared" si="64"/>
        <v>-0.27465766668424468</v>
      </c>
      <c r="U203" s="11">
        <f>'OddsRatio_working_3-way'!S203-'OddsRatio_working_3-way'!R203^2/3</f>
        <v>-0.93383606672643216</v>
      </c>
      <c r="V203" s="11">
        <f>'OddsRatio_working_3-way'!S203*'OddsRatio_working_3-way'!R203/3-2*'OddsRatio_working_3-way'!R203^3/27-'OddsRatio_working_3-way'!T203</f>
        <v>0.27465766668424468</v>
      </c>
      <c r="W203" s="11">
        <f>'OddsRatio_working_3-way'!V203^2+4*'OddsRatio_working_3-way'!U203^3/27</f>
        <v>-4.5207840912675074E-2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0.17366971150801508</v>
      </c>
      <c r="Y203" s="11">
        <f>IF('OddsRatio_working_3-way'!W203&gt;=0,IF('OddsRatio_working_3-way'!V203+SQRT('OddsRatio_working_3-way'!W203)&gt;0,0,PI()),ACOS('OddsRatio_working_3-way'!V203/(2*'OddsRatio_working_3-way'!X203)))</f>
        <v>0.65876770452690225</v>
      </c>
      <c r="Z203" s="11">
        <f>'OddsRatio_working_3-way'!X203^(1/3)*COS('OddsRatio_working_3-way'!Y203/3)</f>
        <v>0.54452613743161871</v>
      </c>
      <c r="AA203" s="11">
        <f>'OddsRatio_working_3-way'!X203^(1/3)*COS(('OddsRatio_working_3-way'!Y203+2*PI())/3)</f>
        <v>-0.37751268117096021</v>
      </c>
      <c r="AB203" s="11">
        <f>'OddsRatio_working_3-way'!X203^(1/3)*COS(('OddsRatio_working_3-way'!Y203+4*PI())/3)</f>
        <v>-0.1670134562606585</v>
      </c>
      <c r="AC203" s="11">
        <f>'OddsRatio_working_3-way'!X203^(1/3)*SIN('OddsRatio_working_3-way'!Y203/3)</f>
        <v>0.12153178416617032</v>
      </c>
      <c r="AD203" s="11">
        <f>'OddsRatio_working_3-way'!X203^(1/3)*SIN(('OddsRatio_working_3-way'!Y203+2*PI())/3)</f>
        <v>0.41080757595731326</v>
      </c>
      <c r="AE203" s="11">
        <f>'OddsRatio_working_3-way'!X203^(1/3)*SIN(('OddsRatio_working_3-way'!Y203+4*PI())/3)</f>
        <v>-0.5323393601234836</v>
      </c>
      <c r="AF203" s="11">
        <f>-'OddsRatio_working_3-way'!U203/(3*'OddsRatio_working_3-way'!X203^(1/3))*COS(('OddsRatio_working_3-way'!Y203)/3)</f>
        <v>0.5445261374316186</v>
      </c>
      <c r="AG203" s="11">
        <f>-'OddsRatio_working_3-way'!U203/(3*'OddsRatio_working_3-way'!X203^(1/3))*COS(('OddsRatio_working_3-way'!Y203+2*PI())/3)</f>
        <v>-0.37751268117096015</v>
      </c>
      <c r="AH203" s="11">
        <f>-'OddsRatio_working_3-way'!U203/(3*'OddsRatio_working_3-way'!X203^(1/3))*COS(('OddsRatio_working_3-way'!Y203+4*PI())/3)</f>
        <v>-0.16701345626065844</v>
      </c>
      <c r="AI203" s="11">
        <f>'OddsRatio_working_3-way'!U203/(3*'OddsRatio_working_3-way'!X203^(1/3))*SIN(('OddsRatio_working_3-way'!Y203)/3)</f>
        <v>-0.12153178416617029</v>
      </c>
      <c r="AJ203" s="11">
        <f>'OddsRatio_working_3-way'!U203/(3*'OddsRatio_working_3-way'!X203^(1/3))*SIN(('OddsRatio_working_3-way'!Y203+2*PI())/3)</f>
        <v>-0.41080757595731321</v>
      </c>
      <c r="AK203" s="11">
        <f>'OddsRatio_working_3-way'!U203/(3*'OddsRatio_working_3-way'!X203^(1/3))*SIN(('OddsRatio_working_3-way'!Y203+4*PI())/3)</f>
        <v>0.53233936012348348</v>
      </c>
      <c r="AL203" s="11">
        <f>'OddsRatio_working_3-way'!Z203+'OddsRatio_working_3-way'!AF203</f>
        <v>1.0890522748632372</v>
      </c>
      <c r="AM203" s="11">
        <f>'OddsRatio_working_3-way'!AA203+'OddsRatio_working_3-way'!AG203</f>
        <v>-0.7550253623419203</v>
      </c>
      <c r="AN203" s="11">
        <f>'OddsRatio_working_3-way'!AB203+'OddsRatio_working_3-way'!AH203</f>
        <v>-0.33402691252131694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1.0890522748632372</v>
      </c>
      <c r="AS203" s="11">
        <f>IF(('OddsRatio_working_3-way'!X203=0),IF(Q203&gt;0,-Q203^(1/3),(-Q203)^(1/3)),'OddsRatio_working_3-way'!AM203-'OddsRatio_working_3-way'!R203/3)</f>
        <v>-0.7550253623419203</v>
      </c>
      <c r="AT203" s="11">
        <f>IF(('OddsRatio_working_3-way'!X203=0),IF(Q203&gt;0,-Q203^(1/3),(-Q203)^(1/3)),'OddsRatio_working_3-way'!AN203-'OddsRatio_working_3-way'!R203/3)</f>
        <v>-0.33402691252131694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2.34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3.12</v>
      </c>
      <c r="D204" s="9">
        <f t="shared" si="52"/>
        <v>0.40876066405665795</v>
      </c>
      <c r="E204" s="9">
        <f t="shared" si="53"/>
        <v>0.28713683654732403</v>
      </c>
      <c r="F204" s="9">
        <f t="shared" si="54"/>
        <v>0.30410249939601791</v>
      </c>
      <c r="G204" s="9">
        <f t="shared" si="55"/>
        <v>1.0794174289020808</v>
      </c>
      <c r="H204" s="9">
        <f t="shared" si="56"/>
        <v>2.4464193547287878</v>
      </c>
      <c r="I204" s="9">
        <f t="shared" si="57"/>
        <v>3.4826600864747861</v>
      </c>
      <c r="J204" s="9">
        <f t="shared" si="58"/>
        <v>3.2883649492724114</v>
      </c>
      <c r="K204" s="11">
        <f t="shared" si="59"/>
        <v>0.42735042735042739</v>
      </c>
      <c r="L204" s="11">
        <f t="shared" si="60"/>
        <v>0.30303030303030304</v>
      </c>
      <c r="M204" s="11">
        <f t="shared" si="61"/>
        <v>0.32051282051282048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-0.27119651478625828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0.23907716215408525</v>
      </c>
      <c r="Q204" s="11">
        <f>2*'OddsRatio_working_3-way'!K204*'OddsRatio_working_3-way'!L204*'OddsRatio_working_3-way'!M204</f>
        <v>8.3012903525724033E-2</v>
      </c>
      <c r="R204" s="11">
        <f t="shared" si="62"/>
        <v>0</v>
      </c>
      <c r="S204" s="11">
        <f t="shared" si="63"/>
        <v>-0.88156428685122423</v>
      </c>
      <c r="T204" s="11">
        <f t="shared" si="64"/>
        <v>-0.30609871071223055</v>
      </c>
      <c r="U204" s="11">
        <f>'OddsRatio_working_3-way'!S204-'OddsRatio_working_3-way'!R204^2/3</f>
        <v>-0.88156428685122423</v>
      </c>
      <c r="V204" s="11">
        <f>'OddsRatio_working_3-way'!S204*'OddsRatio_working_3-way'!R204/3-2*'OddsRatio_working_3-way'!R204^3/27-'OddsRatio_working_3-way'!T204</f>
        <v>0.30609871071223055</v>
      </c>
      <c r="W204" s="11">
        <f>'OddsRatio_working_3-way'!V204^2+4*'OddsRatio_working_3-way'!U204^3/27</f>
        <v>-7.8017445007569075E-3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0.15929388343596773</v>
      </c>
      <c r="Y204" s="11">
        <f>IF('OddsRatio_working_3-way'!W204&gt;=0,IF('OddsRatio_working_3-way'!V204+SQRT('OddsRatio_working_3-way'!W204)&gt;0,0,PI()),ACOS('OddsRatio_working_3-way'!V204/(2*'OddsRatio_working_3-way'!X204)))</f>
        <v>0.28092753578849239</v>
      </c>
      <c r="Z204" s="11">
        <f>'OddsRatio_working_3-way'!X204^(1/3)*COS('OddsRatio_working_3-way'!Y204/3)</f>
        <v>0.53970871445104041</v>
      </c>
      <c r="AA204" s="11">
        <f>'OddsRatio_working_3-way'!X204^(1/3)*COS(('OddsRatio_working_3-way'!Y204+2*PI())/3)</f>
        <v>-0.31375138869702257</v>
      </c>
      <c r="AB204" s="11">
        <f>'OddsRatio_working_3-way'!X204^(1/3)*COS(('OddsRatio_working_3-way'!Y204+4*PI())/3)</f>
        <v>-0.22595732575401803</v>
      </c>
      <c r="AC204" s="11">
        <f>'OddsRatio_working_3-way'!X204^(1/3)*SIN('OddsRatio_working_3-way'!Y204/3)</f>
        <v>5.0687925873394553E-2</v>
      </c>
      <c r="AD204" s="11">
        <f>'OddsRatio_working_3-way'!X204^(1/3)*SIN(('OddsRatio_working_3-way'!Y204+2*PI())/3)</f>
        <v>0.44205749442174525</v>
      </c>
      <c r="AE204" s="11">
        <f>'OddsRatio_working_3-way'!X204^(1/3)*SIN(('OddsRatio_working_3-way'!Y204+4*PI())/3)</f>
        <v>-0.4927454202951399</v>
      </c>
      <c r="AF204" s="11">
        <f>-'OddsRatio_working_3-way'!U204/(3*'OddsRatio_working_3-way'!X204^(1/3))*COS(('OddsRatio_working_3-way'!Y204)/3)</f>
        <v>0.53970871445104029</v>
      </c>
      <c r="AG204" s="11">
        <f>-'OddsRatio_working_3-way'!U204/(3*'OddsRatio_working_3-way'!X204^(1/3))*COS(('OddsRatio_working_3-way'!Y204+2*PI())/3)</f>
        <v>-0.31375138869702252</v>
      </c>
      <c r="AH204" s="11">
        <f>-'OddsRatio_working_3-way'!U204/(3*'OddsRatio_working_3-way'!X204^(1/3))*COS(('OddsRatio_working_3-way'!Y204+4*PI())/3)</f>
        <v>-0.22595732575401797</v>
      </c>
      <c r="AI204" s="11">
        <f>'OddsRatio_working_3-way'!U204/(3*'OddsRatio_working_3-way'!X204^(1/3))*SIN(('OddsRatio_working_3-way'!Y204)/3)</f>
        <v>-5.0687925873394539E-2</v>
      </c>
      <c r="AJ204" s="11">
        <f>'OddsRatio_working_3-way'!U204/(3*'OddsRatio_working_3-way'!X204^(1/3))*SIN(('OddsRatio_working_3-way'!Y204+2*PI())/3)</f>
        <v>-0.44205749442174513</v>
      </c>
      <c r="AK204" s="11">
        <f>'OddsRatio_working_3-way'!U204/(3*'OddsRatio_working_3-way'!X204^(1/3))*SIN(('OddsRatio_working_3-way'!Y204+4*PI())/3)</f>
        <v>0.49274542029513979</v>
      </c>
      <c r="AL204" s="11">
        <f>'OddsRatio_working_3-way'!Z204+'OddsRatio_working_3-way'!AF204</f>
        <v>1.0794174289020808</v>
      </c>
      <c r="AM204" s="11">
        <f>'OddsRatio_working_3-way'!AA204+'OddsRatio_working_3-way'!AG204</f>
        <v>-0.62750277739404514</v>
      </c>
      <c r="AN204" s="11">
        <f>'OddsRatio_working_3-way'!AB204+'OddsRatio_working_3-way'!AH204</f>
        <v>-0.451914651508036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1.0794174289020808</v>
      </c>
      <c r="AS204" s="11">
        <f>IF(('OddsRatio_working_3-way'!X204=0),IF(Q204&gt;0,-Q204^(1/3),(-Q204)^(1/3)),'OddsRatio_working_3-way'!AM204-'OddsRatio_working_3-way'!R204/3)</f>
        <v>-0.62750277739404514</v>
      </c>
      <c r="AT204" s="11">
        <f>IF(('OddsRatio_working_3-way'!X204=0),IF(Q204&gt;0,-Q204^(1/3),(-Q204)^(1/3)),'OddsRatio_working_3-way'!AN204-'OddsRatio_working_3-way'!R204/3)</f>
        <v>-0.451914651508036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3.07</v>
      </c>
      <c r="B205" s="4">
        <f>IF('True_Odds_Calculator_3-way'!B206="","",'True_Odds_Calculator_3-way'!B206)</f>
        <v>3.41</v>
      </c>
      <c r="C205" s="4">
        <f>IF('True_Odds_Calculator_3-way'!C206="","",'True_Odds_Calculator_3-way'!C206)</f>
        <v>2.3199999999999998</v>
      </c>
      <c r="D205" s="9">
        <f t="shared" si="52"/>
        <v>0.30942195047000037</v>
      </c>
      <c r="E205" s="9">
        <f t="shared" si="53"/>
        <v>0.27790020821144129</v>
      </c>
      <c r="F205" s="9">
        <f t="shared" si="54"/>
        <v>0.41267784131855856</v>
      </c>
      <c r="G205" s="9">
        <f t="shared" si="55"/>
        <v>1.0781800832399402</v>
      </c>
      <c r="H205" s="9">
        <f t="shared" si="56"/>
        <v>3.2318327723066749</v>
      </c>
      <c r="I205" s="9">
        <f t="shared" si="57"/>
        <v>3.598414000608257</v>
      </c>
      <c r="J205" s="9">
        <f t="shared" si="58"/>
        <v>2.423197709876721</v>
      </c>
      <c r="K205" s="11">
        <f t="shared" si="59"/>
        <v>0.32573289902280134</v>
      </c>
      <c r="L205" s="11">
        <f t="shared" si="60"/>
        <v>0.29325513196480935</v>
      </c>
      <c r="M205" s="11">
        <f t="shared" si="61"/>
        <v>0.43103448275862072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-0.27113187653310056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0.23880711072052879</v>
      </c>
      <c r="Q205" s="11">
        <f>2*'OddsRatio_working_3-way'!K205*'OddsRatio_working_3-way'!L205*'OddsRatio_working_3-way'!M205</f>
        <v>8.2347279558803041E-2</v>
      </c>
      <c r="R205" s="11">
        <f t="shared" si="62"/>
        <v>0</v>
      </c>
      <c r="S205" s="11">
        <f t="shared" si="63"/>
        <v>-0.88077843805788925</v>
      </c>
      <c r="T205" s="11">
        <f t="shared" si="64"/>
        <v>-0.30371670277858254</v>
      </c>
      <c r="U205" s="11">
        <f>'OddsRatio_working_3-way'!S205-'OddsRatio_working_3-way'!R205^2/3</f>
        <v>-0.88077843805788925</v>
      </c>
      <c r="V205" s="11">
        <f>'OddsRatio_working_3-way'!S205*'OddsRatio_working_3-way'!R205/3-2*'OddsRatio_working_3-way'!R205^3/27-'OddsRatio_working_3-way'!T205</f>
        <v>0.30371670277858254</v>
      </c>
      <c r="W205" s="11">
        <f>'OddsRatio_working_3-way'!V205^2+4*'OddsRatio_working_3-way'!U205^3/27</f>
        <v>-8.9831374188666796E-3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0.15908093299132403</v>
      </c>
      <c r="Y205" s="11">
        <f>IF('OddsRatio_working_3-way'!W205&gt;=0,IF('OddsRatio_working_3-way'!V205+SQRT('OddsRatio_working_3-way'!W205)&gt;0,0,PI()),ACOS('OddsRatio_working_3-way'!V205/(2*'OddsRatio_working_3-way'!X205)))</f>
        <v>0.3024887054357035</v>
      </c>
      <c r="Z205" s="11">
        <f>'OddsRatio_working_3-way'!X205^(1/3)*COS('OddsRatio_working_3-way'!Y205/3)</f>
        <v>0.5390900416199701</v>
      </c>
      <c r="AA205" s="11">
        <f>'OddsRatio_working_3-way'!X205^(1/3)*COS(('OddsRatio_working_3-way'!Y205+2*PI())/3)</f>
        <v>-0.31677906344986961</v>
      </c>
      <c r="AB205" s="11">
        <f>'OddsRatio_working_3-way'!X205^(1/3)*COS(('OddsRatio_working_3-way'!Y205+4*PI())/3)</f>
        <v>-0.22231097817010043</v>
      </c>
      <c r="AC205" s="11">
        <f>'OddsRatio_working_3-way'!X205^(1/3)*SIN('OddsRatio_working_3-way'!Y205/3)</f>
        <v>5.4541174466103327E-2</v>
      </c>
      <c r="AD205" s="11">
        <f>'OddsRatio_working_3-way'!X205^(1/3)*SIN(('OddsRatio_working_3-way'!Y205+2*PI())/3)</f>
        <v>0.43959508373705292</v>
      </c>
      <c r="AE205" s="11">
        <f>'OddsRatio_working_3-way'!X205^(1/3)*SIN(('OddsRatio_working_3-way'!Y205+4*PI())/3)</f>
        <v>-0.49413625820315615</v>
      </c>
      <c r="AF205" s="11">
        <f>-'OddsRatio_working_3-way'!U205/(3*'OddsRatio_working_3-way'!X205^(1/3))*COS(('OddsRatio_working_3-way'!Y205)/3)</f>
        <v>0.5390900416199701</v>
      </c>
      <c r="AG205" s="11">
        <f>-'OddsRatio_working_3-way'!U205/(3*'OddsRatio_working_3-way'!X205^(1/3))*COS(('OddsRatio_working_3-way'!Y205+2*PI())/3)</f>
        <v>-0.31677906344986961</v>
      </c>
      <c r="AH205" s="11">
        <f>-'OddsRatio_working_3-way'!U205/(3*'OddsRatio_working_3-way'!X205^(1/3))*COS(('OddsRatio_working_3-way'!Y205+4*PI())/3)</f>
        <v>-0.22231097817010043</v>
      </c>
      <c r="AI205" s="11">
        <f>'OddsRatio_working_3-way'!U205/(3*'OddsRatio_working_3-way'!X205^(1/3))*SIN(('OddsRatio_working_3-way'!Y205)/3)</f>
        <v>-5.4541174466103327E-2</v>
      </c>
      <c r="AJ205" s="11">
        <f>'OddsRatio_working_3-way'!U205/(3*'OddsRatio_working_3-way'!X205^(1/3))*SIN(('OddsRatio_working_3-way'!Y205+2*PI())/3)</f>
        <v>-0.43959508373705292</v>
      </c>
      <c r="AK205" s="11">
        <f>'OddsRatio_working_3-way'!U205/(3*'OddsRatio_working_3-way'!X205^(1/3))*SIN(('OddsRatio_working_3-way'!Y205+4*PI())/3)</f>
        <v>0.49413625820315615</v>
      </c>
      <c r="AL205" s="11">
        <f>'OddsRatio_working_3-way'!Z205+'OddsRatio_working_3-way'!AF205</f>
        <v>1.0781800832399402</v>
      </c>
      <c r="AM205" s="11">
        <f>'OddsRatio_working_3-way'!AA205+'OddsRatio_working_3-way'!AG205</f>
        <v>-0.63355812689973923</v>
      </c>
      <c r="AN205" s="11">
        <f>'OddsRatio_working_3-way'!AB205+'OddsRatio_working_3-way'!AH205</f>
        <v>-0.44462195634020085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1.0781800832399402</v>
      </c>
      <c r="AS205" s="11">
        <f>IF(('OddsRatio_working_3-way'!X205=0),IF(Q205&gt;0,-Q205^(1/3),(-Q205)^(1/3)),'OddsRatio_working_3-way'!AM205-'OddsRatio_working_3-way'!R205/3)</f>
        <v>-0.63355812689973923</v>
      </c>
      <c r="AT205" s="11">
        <f>IF(('OddsRatio_working_3-way'!X205=0),IF(Q205&gt;0,-Q205^(1/3),(-Q205)^(1/3)),'OddsRatio_working_3-way'!AN205-'OddsRatio_working_3-way'!R205/3)</f>
        <v>-0.44462195634020085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3.32</v>
      </c>
      <c r="B206" s="4">
        <f>IF('True_Odds_Calculator_3-way'!B207="","",'True_Odds_Calculator_3-way'!B207)</f>
        <v>3.27</v>
      </c>
      <c r="C206" s="4">
        <f>IF('True_Odds_Calculator_3-way'!C207="","",'True_Odds_Calculator_3-way'!C207)</f>
        <v>2.2599999999999998</v>
      </c>
      <c r="D206" s="9">
        <f t="shared" si="52"/>
        <v>0.28570577810552034</v>
      </c>
      <c r="E206" s="9">
        <f t="shared" si="53"/>
        <v>0.29017277676487857</v>
      </c>
      <c r="F206" s="9">
        <f t="shared" si="54"/>
        <v>0.42412144512960098</v>
      </c>
      <c r="G206" s="9">
        <f t="shared" si="55"/>
        <v>1.0776311298753174</v>
      </c>
      <c r="H206" s="9">
        <f t="shared" si="56"/>
        <v>3.5001042213107354</v>
      </c>
      <c r="I206" s="9">
        <f t="shared" si="57"/>
        <v>3.4462226648169714</v>
      </c>
      <c r="J206" s="9">
        <f t="shared" si="58"/>
        <v>2.3578152236428997</v>
      </c>
      <c r="K206" s="11">
        <f t="shared" si="59"/>
        <v>0.30120481927710846</v>
      </c>
      <c r="L206" s="11">
        <f t="shared" si="60"/>
        <v>0.3058103975535168</v>
      </c>
      <c r="M206" s="11">
        <f t="shared" si="61"/>
        <v>0.44247787610619471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-0.27045194661898375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0.23843037979636333</v>
      </c>
      <c r="Q206" s="11">
        <f>2*'OddsRatio_working_3-way'!K206*'OddsRatio_working_3-way'!L206*'OddsRatio_working_3-way'!M206</f>
        <v>8.1514659759440472E-2</v>
      </c>
      <c r="R206" s="11">
        <f t="shared" si="62"/>
        <v>0</v>
      </c>
      <c r="S206" s="11">
        <f t="shared" si="63"/>
        <v>-0.88159979167118796</v>
      </c>
      <c r="T206" s="11">
        <f t="shared" si="64"/>
        <v>-0.30140163817818399</v>
      </c>
      <c r="U206" s="11">
        <f>'OddsRatio_working_3-way'!S206-'OddsRatio_working_3-way'!R206^2/3</f>
        <v>-0.88159979167118796</v>
      </c>
      <c r="V206" s="11">
        <f>'OddsRatio_working_3-way'!S206*'OddsRatio_working_3-way'!R206/3-2*'OddsRatio_working_3-way'!R206^3/27-'OddsRatio_working_3-way'!T206</f>
        <v>0.30140163817818399</v>
      </c>
      <c r="W206" s="11">
        <f>'OddsRatio_working_3-way'!V206^2+4*'OddsRatio_working_3-way'!U206^3/27</f>
        <v>-1.0667481650922905E-2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0.15930350682534883</v>
      </c>
      <c r="Y206" s="11">
        <f>IF('OddsRatio_working_3-way'!W206&gt;=0,IF('OddsRatio_working_3-way'!V206+SQRT('OddsRatio_working_3-way'!W206)&gt;0,0,PI()),ACOS('OddsRatio_working_3-way'!V206/(2*'OddsRatio_working_3-way'!X206)))</f>
        <v>0.33013642532627596</v>
      </c>
      <c r="Z206" s="11">
        <f>'OddsRatio_working_3-way'!X206^(1/3)*COS('OddsRatio_working_3-way'!Y206/3)</f>
        <v>0.5388155649376587</v>
      </c>
      <c r="AA206" s="11">
        <f>'OddsRatio_working_3-way'!X206^(1/3)*COS(('OddsRatio_working_3-way'!Y206+2*PI())/3)</f>
        <v>-0.32096637199066153</v>
      </c>
      <c r="AB206" s="11">
        <f>'OddsRatio_working_3-way'!X206^(1/3)*COS(('OddsRatio_working_3-way'!Y206+4*PI())/3)</f>
        <v>-0.21784919294699728</v>
      </c>
      <c r="AC206" s="11">
        <f>'OddsRatio_working_3-way'!X206^(1/3)*SIN('OddsRatio_working_3-way'!Y206/3)</f>
        <v>5.9534731078934436E-2</v>
      </c>
      <c r="AD206" s="11">
        <f>'OddsRatio_working_3-way'!X206^(1/3)*SIN(('OddsRatio_working_3-way'!Y206+2*PI())/3)</f>
        <v>0.43686060165100904</v>
      </c>
      <c r="AE206" s="11">
        <f>'OddsRatio_working_3-way'!X206^(1/3)*SIN(('OddsRatio_working_3-way'!Y206+4*PI())/3)</f>
        <v>-0.49639533272994346</v>
      </c>
      <c r="AF206" s="11">
        <f>-'OddsRatio_working_3-way'!U206/(3*'OddsRatio_working_3-way'!X206^(1/3))*COS(('OddsRatio_working_3-way'!Y206)/3)</f>
        <v>0.5388155649376587</v>
      </c>
      <c r="AG206" s="11">
        <f>-'OddsRatio_working_3-way'!U206/(3*'OddsRatio_working_3-way'!X206^(1/3))*COS(('OddsRatio_working_3-way'!Y206+2*PI())/3)</f>
        <v>-0.32096637199066153</v>
      </c>
      <c r="AH206" s="11">
        <f>-'OddsRatio_working_3-way'!U206/(3*'OddsRatio_working_3-way'!X206^(1/3))*COS(('OddsRatio_working_3-way'!Y206+4*PI())/3)</f>
        <v>-0.21784919294699728</v>
      </c>
      <c r="AI206" s="11">
        <f>'OddsRatio_working_3-way'!U206/(3*'OddsRatio_working_3-way'!X206^(1/3))*SIN(('OddsRatio_working_3-way'!Y206)/3)</f>
        <v>-5.9534731078934436E-2</v>
      </c>
      <c r="AJ206" s="11">
        <f>'OddsRatio_working_3-way'!U206/(3*'OddsRatio_working_3-way'!X206^(1/3))*SIN(('OddsRatio_working_3-way'!Y206+2*PI())/3)</f>
        <v>-0.43686060165100904</v>
      </c>
      <c r="AK206" s="11">
        <f>'OddsRatio_working_3-way'!U206/(3*'OddsRatio_working_3-way'!X206^(1/3))*SIN(('OddsRatio_working_3-way'!Y206+4*PI())/3)</f>
        <v>0.49639533272994346</v>
      </c>
      <c r="AL206" s="11">
        <f>'OddsRatio_working_3-way'!Z206+'OddsRatio_working_3-way'!AF206</f>
        <v>1.0776311298753174</v>
      </c>
      <c r="AM206" s="11">
        <f>'OddsRatio_working_3-way'!AA206+'OddsRatio_working_3-way'!AG206</f>
        <v>-0.64193274398132305</v>
      </c>
      <c r="AN206" s="11">
        <f>'OddsRatio_working_3-way'!AB206+'OddsRatio_working_3-way'!AH206</f>
        <v>-0.43569838589399457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1.0776311298753174</v>
      </c>
      <c r="AS206" s="11">
        <f>IF(('OddsRatio_working_3-way'!X206=0),IF(Q206&gt;0,-Q206^(1/3),(-Q206)^(1/3)),'OddsRatio_working_3-way'!AM206-'OddsRatio_working_3-way'!R206/3)</f>
        <v>-0.64193274398132305</v>
      </c>
      <c r="AT206" s="11">
        <f>IF(('OddsRatio_working_3-way'!X206=0),IF(Q206&gt;0,-Q206^(1/3),(-Q206)^(1/3)),'OddsRatio_working_3-way'!AN206-'OddsRatio_working_3-way'!R206/3)</f>
        <v>-0.43569838589399457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4.1100000000000003</v>
      </c>
      <c r="C207" s="4">
        <f>IF('True_Odds_Calculator_3-way'!C208="","",'True_Odds_Calculator_3-way'!C208)</f>
        <v>5.42</v>
      </c>
      <c r="D207" s="9">
        <f t="shared" si="52"/>
        <v>0.60504567144841126</v>
      </c>
      <c r="E207" s="9">
        <f t="shared" si="53"/>
        <v>0.22518157106294787</v>
      </c>
      <c r="F207" s="9">
        <f t="shared" si="54"/>
        <v>0.16977275748864099</v>
      </c>
      <c r="G207" s="9">
        <f t="shared" si="55"/>
        <v>1.1063860924525444</v>
      </c>
      <c r="H207" s="9">
        <f t="shared" si="56"/>
        <v>1.652767794547001</v>
      </c>
      <c r="I207" s="9">
        <f t="shared" si="57"/>
        <v>4.4408607475274131</v>
      </c>
      <c r="J207" s="9">
        <f t="shared" si="58"/>
        <v>5.8902265286402455</v>
      </c>
      <c r="K207" s="11">
        <f t="shared" si="59"/>
        <v>0.62893081761006286</v>
      </c>
      <c r="L207" s="11">
        <f t="shared" si="60"/>
        <v>0.24330900243309</v>
      </c>
      <c r="M207" s="11">
        <f t="shared" si="61"/>
        <v>0.18450184501845018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-0.22897941277994249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0.22925446166732705</v>
      </c>
      <c r="Q207" s="11">
        <f>2*'OddsRatio_working_3-way'!K207*'OddsRatio_working_3-way'!L207*'OddsRatio_working_3-way'!M207</f>
        <v>5.6466616174218477E-2</v>
      </c>
      <c r="R207" s="11">
        <f t="shared" si="62"/>
        <v>0</v>
      </c>
      <c r="S207" s="11">
        <f t="shared" si="63"/>
        <v>-1.0012011948325192</v>
      </c>
      <c r="T207" s="11">
        <f t="shared" si="64"/>
        <v>-0.24660127951539879</v>
      </c>
      <c r="U207" s="11">
        <f>'OddsRatio_working_3-way'!S207-'OddsRatio_working_3-way'!R207^2/3</f>
        <v>-1.0012011948325192</v>
      </c>
      <c r="V207" s="11">
        <f>'OddsRatio_working_3-way'!S207*'OddsRatio_working_3-way'!R207/3-2*'OddsRatio_working_3-way'!R207^3/27-'OddsRatio_working_3-way'!T207</f>
        <v>0.24660127951539879</v>
      </c>
      <c r="W207" s="11">
        <f>'OddsRatio_working_3-way'!V207^2+4*'OddsRatio_working_3-way'!U207^3/27</f>
        <v>-8.7870462991412823E-2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0.19279694891909249</v>
      </c>
      <c r="Y207" s="11">
        <f>IF('OddsRatio_working_3-way'!W207&gt;=0,IF('OddsRatio_working_3-way'!V207+SQRT('OddsRatio_working_3-way'!W207)&gt;0,0,PI()),ACOS('OddsRatio_working_3-way'!V207/(2*'OddsRatio_working_3-way'!X207)))</f>
        <v>0.87690144236703016</v>
      </c>
      <c r="Z207" s="11">
        <f>'OddsRatio_working_3-way'!X207^(1/3)*COS('OddsRatio_working_3-way'!Y207/3)</f>
        <v>0.55319304622627208</v>
      </c>
      <c r="AA207" s="11">
        <f>'OddsRatio_working_3-way'!X207^(1/3)*COS(('OddsRatio_working_3-way'!Y207+2*PI())/3)</f>
        <v>-0.42076097404783419</v>
      </c>
      <c r="AB207" s="11">
        <f>'OddsRatio_working_3-way'!X207^(1/3)*COS(('OddsRatio_working_3-way'!Y207+4*PI())/3)</f>
        <v>-0.13243207217843803</v>
      </c>
      <c r="AC207" s="11">
        <f>'OddsRatio_working_3-way'!X207^(1/3)*SIN('OddsRatio_working_3-way'!Y207/3)</f>
        <v>0.16646676910944508</v>
      </c>
      <c r="AD207" s="11">
        <f>'OddsRatio_working_3-way'!X207^(1/3)*SIN(('OddsRatio_working_3-way'!Y207+2*PI())/3)</f>
        <v>0.39584584667412831</v>
      </c>
      <c r="AE207" s="11">
        <f>'OddsRatio_working_3-way'!X207^(1/3)*SIN(('OddsRatio_working_3-way'!Y207+4*PI())/3)</f>
        <v>-0.56231261578357339</v>
      </c>
      <c r="AF207" s="11">
        <f>-'OddsRatio_working_3-way'!U207/(3*'OddsRatio_working_3-way'!X207^(1/3))*COS(('OddsRatio_working_3-way'!Y207)/3)</f>
        <v>0.55319304622627219</v>
      </c>
      <c r="AG207" s="11">
        <f>-'OddsRatio_working_3-way'!U207/(3*'OddsRatio_working_3-way'!X207^(1/3))*COS(('OddsRatio_working_3-way'!Y207+2*PI())/3)</f>
        <v>-0.42076097404783425</v>
      </c>
      <c r="AH207" s="11">
        <f>-'OddsRatio_working_3-way'!U207/(3*'OddsRatio_working_3-way'!X207^(1/3))*COS(('OddsRatio_working_3-way'!Y207+4*PI())/3)</f>
        <v>-0.13243207217843805</v>
      </c>
      <c r="AI207" s="11">
        <f>'OddsRatio_working_3-way'!U207/(3*'OddsRatio_working_3-way'!X207^(1/3))*SIN(('OddsRatio_working_3-way'!Y207)/3)</f>
        <v>-0.16646676910944511</v>
      </c>
      <c r="AJ207" s="11">
        <f>'OddsRatio_working_3-way'!U207/(3*'OddsRatio_working_3-way'!X207^(1/3))*SIN(('OddsRatio_working_3-way'!Y207+2*PI())/3)</f>
        <v>-0.39584584667412837</v>
      </c>
      <c r="AK207" s="11">
        <f>'OddsRatio_working_3-way'!U207/(3*'OddsRatio_working_3-way'!X207^(1/3))*SIN(('OddsRatio_working_3-way'!Y207+4*PI())/3)</f>
        <v>0.5623126157835735</v>
      </c>
      <c r="AL207" s="11">
        <f>'OddsRatio_working_3-way'!Z207+'OddsRatio_working_3-way'!AF207</f>
        <v>1.1063860924525444</v>
      </c>
      <c r="AM207" s="11">
        <f>'OddsRatio_working_3-way'!AA207+'OddsRatio_working_3-way'!AG207</f>
        <v>-0.84152194809566838</v>
      </c>
      <c r="AN207" s="11">
        <f>'OddsRatio_working_3-way'!AB207+'OddsRatio_working_3-way'!AH207</f>
        <v>-0.26486414435687611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1.1063860924525444</v>
      </c>
      <c r="AS207" s="11">
        <f>IF(('OddsRatio_working_3-way'!X207=0),IF(Q207&gt;0,-Q207^(1/3),(-Q207)^(1/3)),'OddsRatio_working_3-way'!AM207-'OddsRatio_working_3-way'!R207/3)</f>
        <v>-0.84152194809566838</v>
      </c>
      <c r="AT207" s="11">
        <f>IF(('OddsRatio_working_3-way'!X207=0),IF(Q207&gt;0,-Q207^(1/3),(-Q207)^(1/3)),'OddsRatio_working_3-way'!AN207-'OddsRatio_working_3-way'!R207/3)</f>
        <v>-0.26486414435687611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1.96</v>
      </c>
      <c r="B208" s="4">
        <f>IF('True_Odds_Calculator_3-way'!B209="","",'True_Odds_Calculator_3-way'!B209)</f>
        <v>3.38</v>
      </c>
      <c r="C208" s="4">
        <f>IF('True_Odds_Calculator_3-way'!C209="","",'True_Odds_Calculator_3-way'!C209)</f>
        <v>4.47</v>
      </c>
      <c r="D208" s="9">
        <f t="shared" si="52"/>
        <v>0.49834544509292467</v>
      </c>
      <c r="E208" s="9">
        <f t="shared" si="53"/>
        <v>0.28607156366096836</v>
      </c>
      <c r="F208" s="9">
        <f t="shared" si="54"/>
        <v>0.21558299124610686</v>
      </c>
      <c r="G208" s="9">
        <f t="shared" si="55"/>
        <v>1.0485835341201206</v>
      </c>
      <c r="H208" s="9">
        <f t="shared" si="56"/>
        <v>2.0066401927553157</v>
      </c>
      <c r="I208" s="9">
        <f t="shared" si="57"/>
        <v>3.4956288112058869</v>
      </c>
      <c r="J208" s="9">
        <f t="shared" si="58"/>
        <v>4.6385848633968179</v>
      </c>
      <c r="K208" s="11">
        <f t="shared" si="59"/>
        <v>0.51020408163265307</v>
      </c>
      <c r="L208" s="11">
        <f t="shared" si="60"/>
        <v>0.29585798816568049</v>
      </c>
      <c r="M208" s="11">
        <f t="shared" si="61"/>
        <v>0.2237136465324385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-0.26773020474620879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0.22996768700729175</v>
      </c>
      <c r="Q208" s="11">
        <f>2*'OddsRatio_working_3-way'!K208*'OddsRatio_working_3-way'!L208*'OddsRatio_working_3-way'!M208</f>
        <v>6.7538234069689201E-2</v>
      </c>
      <c r="R208" s="11">
        <f t="shared" si="62"/>
        <v>0</v>
      </c>
      <c r="S208" s="11">
        <f t="shared" si="63"/>
        <v>-0.85895309132298503</v>
      </c>
      <c r="T208" s="11">
        <f t="shared" si="64"/>
        <v>-0.25226228820058294</v>
      </c>
      <c r="U208" s="11">
        <f>'OddsRatio_working_3-way'!S208-'OddsRatio_working_3-way'!R208^2/3</f>
        <v>-0.85895309132298503</v>
      </c>
      <c r="V208" s="11">
        <f>'OddsRatio_working_3-way'!S208*'OddsRatio_working_3-way'!R208/3-2*'OddsRatio_working_3-way'!R208^3/27-'OddsRatio_working_3-way'!T208</f>
        <v>0.25226228820058294</v>
      </c>
      <c r="W208" s="11">
        <f>'OddsRatio_working_3-way'!V208^2+4*'OddsRatio_working_3-way'!U208^3/27</f>
        <v>-3.0250544708232088E-2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0.15320477045153166</v>
      </c>
      <c r="Y208" s="11">
        <f>IF('OddsRatio_working_3-way'!W208&gt;=0,IF('OddsRatio_working_3-way'!V208+SQRT('OddsRatio_working_3-way'!W208)&gt;0,0,PI()),ACOS('OddsRatio_working_3-way'!V208/(2*'OddsRatio_working_3-way'!X208)))</f>
        <v>0.60362264576959068</v>
      </c>
      <c r="Z208" s="11">
        <f>'OddsRatio_working_3-way'!X208^(1/3)*COS('OddsRatio_working_3-way'!Y208/3)</f>
        <v>0.52429176706006031</v>
      </c>
      <c r="AA208" s="11">
        <f>'OddsRatio_working_3-way'!X208^(1/3)*COS(('OddsRatio_working_3-way'!Y208+2*PI())/3)</f>
        <v>-0.35475733031457085</v>
      </c>
      <c r="AB208" s="11">
        <f>'OddsRatio_working_3-way'!X208^(1/3)*COS(('OddsRatio_working_3-way'!Y208+4*PI())/3)</f>
        <v>-0.16953443674548957</v>
      </c>
      <c r="AC208" s="11">
        <f>'OddsRatio_working_3-way'!X208^(1/3)*SIN('OddsRatio_working_3-way'!Y208/3)</f>
        <v>0.10693848746219074</v>
      </c>
      <c r="AD208" s="11">
        <f>'OddsRatio_working_3-way'!X208^(1/3)*SIN(('OddsRatio_working_3-way'!Y208+2*PI())/3)</f>
        <v>0.40058074553795026</v>
      </c>
      <c r="AE208" s="11">
        <f>'OddsRatio_working_3-way'!X208^(1/3)*SIN(('OddsRatio_working_3-way'!Y208+4*PI())/3)</f>
        <v>-0.50751923300014079</v>
      </c>
      <c r="AF208" s="11">
        <f>-'OddsRatio_working_3-way'!U208/(3*'OddsRatio_working_3-way'!X208^(1/3))*COS(('OddsRatio_working_3-way'!Y208)/3)</f>
        <v>0.52429176706006031</v>
      </c>
      <c r="AG208" s="11">
        <f>-'OddsRatio_working_3-way'!U208/(3*'OddsRatio_working_3-way'!X208^(1/3))*COS(('OddsRatio_working_3-way'!Y208+2*PI())/3)</f>
        <v>-0.35475733031457085</v>
      </c>
      <c r="AH208" s="11">
        <f>-'OddsRatio_working_3-way'!U208/(3*'OddsRatio_working_3-way'!X208^(1/3))*COS(('OddsRatio_working_3-way'!Y208+4*PI())/3)</f>
        <v>-0.16953443674548957</v>
      </c>
      <c r="AI208" s="11">
        <f>'OddsRatio_working_3-way'!U208/(3*'OddsRatio_working_3-way'!X208^(1/3))*SIN(('OddsRatio_working_3-way'!Y208)/3)</f>
        <v>-0.10693848746219074</v>
      </c>
      <c r="AJ208" s="11">
        <f>'OddsRatio_working_3-way'!U208/(3*'OddsRatio_working_3-way'!X208^(1/3))*SIN(('OddsRatio_working_3-way'!Y208+2*PI())/3)</f>
        <v>-0.40058074553795026</v>
      </c>
      <c r="AK208" s="11">
        <f>'OddsRatio_working_3-way'!U208/(3*'OddsRatio_working_3-way'!X208^(1/3))*SIN(('OddsRatio_working_3-way'!Y208+4*PI())/3)</f>
        <v>0.50751923300014079</v>
      </c>
      <c r="AL208" s="11">
        <f>'OddsRatio_working_3-way'!Z208+'OddsRatio_working_3-way'!AF208</f>
        <v>1.0485835341201206</v>
      </c>
      <c r="AM208" s="11">
        <f>'OddsRatio_working_3-way'!AA208+'OddsRatio_working_3-way'!AG208</f>
        <v>-0.7095146606291417</v>
      </c>
      <c r="AN208" s="11">
        <f>'OddsRatio_working_3-way'!AB208+'OddsRatio_working_3-way'!AH208</f>
        <v>-0.33906887349097914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1.0485835341201206</v>
      </c>
      <c r="AS208" s="11">
        <f>IF(('OddsRatio_working_3-way'!X208=0),IF(Q208&gt;0,-Q208^(1/3),(-Q208)^(1/3)),'OddsRatio_working_3-way'!AM208-'OddsRatio_working_3-way'!R208/3)</f>
        <v>-0.7095146606291417</v>
      </c>
      <c r="AT208" s="11">
        <f>IF(('OddsRatio_working_3-way'!X208=0),IF(Q208&gt;0,-Q208^(1/3),(-Q208)^(1/3)),'OddsRatio_working_3-way'!AN208-'OddsRatio_working_3-way'!R208/3)</f>
        <v>-0.33906887349097914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1.93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4.66</v>
      </c>
      <c r="D209" s="9">
        <f t="shared" si="52"/>
        <v>0.50631484896438517</v>
      </c>
      <c r="E209" s="9">
        <f t="shared" si="53"/>
        <v>0.28695893143314655</v>
      </c>
      <c r="F209" s="9">
        <f t="shared" si="54"/>
        <v>0.20672621960246826</v>
      </c>
      <c r="G209" s="9">
        <f t="shared" si="55"/>
        <v>1.0484469288451237</v>
      </c>
      <c r="H209" s="9">
        <f t="shared" si="56"/>
        <v>1.975055643825965</v>
      </c>
      <c r="I209" s="9">
        <f t="shared" si="57"/>
        <v>3.4848192213629434</v>
      </c>
      <c r="J209" s="9">
        <f t="shared" si="58"/>
        <v>4.8373157595731522</v>
      </c>
      <c r="K209" s="11">
        <f t="shared" si="59"/>
        <v>0.5181347150259068</v>
      </c>
      <c r="L209" s="11">
        <f t="shared" si="60"/>
        <v>0.29673590504451036</v>
      </c>
      <c r="M209" s="11">
        <f t="shared" si="61"/>
        <v>0.21459227467811159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-0.26615783388662151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0.22963395885051846</v>
      </c>
      <c r="Q209" s="11">
        <f>2*'OddsRatio_working_3-way'!K209*'OddsRatio_working_3-way'!L209*'OddsRatio_working_3-way'!M209</f>
        <v>6.5986769784631735E-2</v>
      </c>
      <c r="R209" s="11">
        <f t="shared" si="62"/>
        <v>0</v>
      </c>
      <c r="S209" s="11">
        <f t="shared" si="63"/>
        <v>-0.86277362382028711</v>
      </c>
      <c r="T209" s="11">
        <f t="shared" si="64"/>
        <v>-0.24792345512077216</v>
      </c>
      <c r="U209" s="11">
        <f>'OddsRatio_working_3-way'!S209-'OddsRatio_working_3-way'!R209^2/3</f>
        <v>-0.86277362382028711</v>
      </c>
      <c r="V209" s="11">
        <f>'OddsRatio_working_3-way'!S209*'OddsRatio_working_3-way'!R209/3-2*'OddsRatio_working_3-way'!R209^3/27-'OddsRatio_working_3-way'!T209</f>
        <v>0.24792345512077216</v>
      </c>
      <c r="W209" s="11">
        <f>'OddsRatio_working_3-way'!V209^2+4*'OddsRatio_working_3-way'!U209^3/27</f>
        <v>-3.3679143479760656E-2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0.15422806414429102</v>
      </c>
      <c r="Y209" s="11">
        <f>IF('OddsRatio_working_3-way'!W209&gt;=0,IF('OddsRatio_working_3-way'!V209+SQRT('OddsRatio_working_3-way'!W209)&gt;0,0,PI()),ACOS('OddsRatio_working_3-way'!V209/(2*'OddsRatio_working_3-way'!X209)))</f>
        <v>0.63721476925893816</v>
      </c>
      <c r="Z209" s="11">
        <f>'OddsRatio_working_3-way'!X209^(1/3)*COS('OddsRatio_working_3-way'!Y209/3)</f>
        <v>0.52422346442256185</v>
      </c>
      <c r="AA209" s="11">
        <f>'OddsRatio_working_3-way'!X209^(1/3)*COS(('OddsRatio_working_3-way'!Y209+2*PI())/3)</f>
        <v>-0.36001845040097974</v>
      </c>
      <c r="AB209" s="11">
        <f>'OddsRatio_working_3-way'!X209^(1/3)*COS(('OddsRatio_working_3-way'!Y209+4*PI())/3)</f>
        <v>-0.16420501402158247</v>
      </c>
      <c r="AC209" s="11">
        <f>'OddsRatio_working_3-way'!X209^(1/3)*SIN('OddsRatio_working_3-way'!Y209/3)</f>
        <v>0.11305294020459088</v>
      </c>
      <c r="AD209" s="11">
        <f>'OddsRatio_working_3-way'!X209^(1/3)*SIN(('OddsRatio_working_3-way'!Y209+2*PI())/3)</f>
        <v>0.39746436734753099</v>
      </c>
      <c r="AE209" s="11">
        <f>'OddsRatio_working_3-way'!X209^(1/3)*SIN(('OddsRatio_working_3-way'!Y209+4*PI())/3)</f>
        <v>-0.51051730755212177</v>
      </c>
      <c r="AF209" s="11">
        <f>-'OddsRatio_working_3-way'!U209/(3*'OddsRatio_working_3-way'!X209^(1/3))*COS(('OddsRatio_working_3-way'!Y209)/3)</f>
        <v>0.52422346442256174</v>
      </c>
      <c r="AG209" s="11">
        <f>-'OddsRatio_working_3-way'!U209/(3*'OddsRatio_working_3-way'!X209^(1/3))*COS(('OddsRatio_working_3-way'!Y209+2*PI())/3)</f>
        <v>-0.36001845040097968</v>
      </c>
      <c r="AH209" s="11">
        <f>-'OddsRatio_working_3-way'!U209/(3*'OddsRatio_working_3-way'!X209^(1/3))*COS(('OddsRatio_working_3-way'!Y209+4*PI())/3)</f>
        <v>-0.16420501402158244</v>
      </c>
      <c r="AI209" s="11">
        <f>'OddsRatio_working_3-way'!U209/(3*'OddsRatio_working_3-way'!X209^(1/3))*SIN(('OddsRatio_working_3-way'!Y209)/3)</f>
        <v>-0.11305294020459085</v>
      </c>
      <c r="AJ209" s="11">
        <f>'OddsRatio_working_3-way'!U209/(3*'OddsRatio_working_3-way'!X209^(1/3))*SIN(('OddsRatio_working_3-way'!Y209+2*PI())/3)</f>
        <v>-0.39746436734753088</v>
      </c>
      <c r="AK209" s="11">
        <f>'OddsRatio_working_3-way'!U209/(3*'OddsRatio_working_3-way'!X209^(1/3))*SIN(('OddsRatio_working_3-way'!Y209+4*PI())/3)</f>
        <v>0.51051730755212166</v>
      </c>
      <c r="AL209" s="11">
        <f>'OddsRatio_working_3-way'!Z209+'OddsRatio_working_3-way'!AF209</f>
        <v>1.0484469288451237</v>
      </c>
      <c r="AM209" s="11">
        <f>'OddsRatio_working_3-way'!AA209+'OddsRatio_working_3-way'!AG209</f>
        <v>-0.72003690080195937</v>
      </c>
      <c r="AN209" s="11">
        <f>'OddsRatio_working_3-way'!AB209+'OddsRatio_working_3-way'!AH209</f>
        <v>-0.32841002804316488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1.0484469288451237</v>
      </c>
      <c r="AS209" s="11">
        <f>IF(('OddsRatio_working_3-way'!X209=0),IF(Q209&gt;0,-Q209^(1/3),(-Q209)^(1/3)),'OddsRatio_working_3-way'!AM209-'OddsRatio_working_3-way'!R209/3)</f>
        <v>-0.72003690080195937</v>
      </c>
      <c r="AT209" s="11">
        <f>IF(('OddsRatio_working_3-way'!X209=0),IF(Q209&gt;0,-Q209^(1/3),(-Q209)^(1/3)),'OddsRatio_working_3-way'!AN209-'OddsRatio_working_3-way'!R209/3)</f>
        <v>-0.32841002804316488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2.2400000000000002</v>
      </c>
      <c r="B210" s="4">
        <f>IF('True_Odds_Calculator_3-way'!B211="","",'True_Odds_Calculator_3-way'!B211)</f>
        <v>3.23</v>
      </c>
      <c r="C210" s="4">
        <f>IF('True_Odds_Calculator_3-way'!C211="","",'True_Odds_Calculator_3-way'!C211)</f>
        <v>3.69</v>
      </c>
      <c r="D210" s="9">
        <f t="shared" si="52"/>
        <v>0.43624341999028882</v>
      </c>
      <c r="E210" s="9">
        <f t="shared" si="53"/>
        <v>0.30083761781793739</v>
      </c>
      <c r="F210" s="9">
        <f t="shared" si="54"/>
        <v>0.26291896219177385</v>
      </c>
      <c r="G210" s="9">
        <f t="shared" si="55"/>
        <v>1.0421759559003978</v>
      </c>
      <c r="H210" s="9">
        <f t="shared" si="56"/>
        <v>2.2922981853164934</v>
      </c>
      <c r="I210" s="9">
        <f t="shared" si="57"/>
        <v>3.3240523816578871</v>
      </c>
      <c r="J210" s="9">
        <f t="shared" si="58"/>
        <v>3.80345332137207</v>
      </c>
      <c r="K210" s="11">
        <f t="shared" si="59"/>
        <v>0.4464285714285714</v>
      </c>
      <c r="L210" s="11">
        <f t="shared" si="60"/>
        <v>0.30959752321981426</v>
      </c>
      <c r="M210" s="11">
        <f t="shared" si="61"/>
        <v>0.2710027100271003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-0.27861334949041672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0.23072986147818136</v>
      </c>
      <c r="Q210" s="11">
        <f>2*'OddsRatio_working_3-way'!K210*'OddsRatio_working_3-way'!L210*'OddsRatio_working_3-way'!M210</f>
        <v>7.4912292687721219E-2</v>
      </c>
      <c r="R210" s="11">
        <f t="shared" si="62"/>
        <v>0</v>
      </c>
      <c r="S210" s="11">
        <f t="shared" si="63"/>
        <v>-0.82813641880471933</v>
      </c>
      <c r="T210" s="11">
        <f t="shared" si="64"/>
        <v>-0.26887546065088286</v>
      </c>
      <c r="U210" s="11">
        <f>'OddsRatio_working_3-way'!S210-'OddsRatio_working_3-way'!R210^2/3</f>
        <v>-0.82813641880471933</v>
      </c>
      <c r="V210" s="11">
        <f>'OddsRatio_working_3-way'!S210*'OddsRatio_working_3-way'!R210/3-2*'OddsRatio_working_3-way'!R210^3/27-'OddsRatio_working_3-way'!T210</f>
        <v>0.26887546065088286</v>
      </c>
      <c r="W210" s="11">
        <f>'OddsRatio_working_3-way'!V210^2+4*'OddsRatio_working_3-way'!U210^3/27</f>
        <v>-1.1845864864138092E-2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0.14503437368806968</v>
      </c>
      <c r="Y210" s="11">
        <f>IF('OddsRatio_working_3-way'!W210&gt;=0,IF('OddsRatio_working_3-way'!V210+SQRT('OddsRatio_working_3-way'!W210)&gt;0,0,PI()),ACOS('OddsRatio_working_3-way'!V210/(2*'OddsRatio_working_3-way'!X210)))</f>
        <v>0.38463081249112974</v>
      </c>
      <c r="Z210" s="11">
        <f>'OddsRatio_working_3-way'!X210^(1/3)*COS('OddsRatio_working_3-way'!Y210/3)</f>
        <v>0.52108797795019901</v>
      </c>
      <c r="AA210" s="11">
        <f>'OddsRatio_working_3-way'!X210^(1/3)*COS(('OddsRatio_working_3-way'!Y210+2*PI())/3)</f>
        <v>-0.31872125367540655</v>
      </c>
      <c r="AB210" s="11">
        <f>'OddsRatio_working_3-way'!X210^(1/3)*COS(('OddsRatio_working_3-way'!Y210+4*PI())/3)</f>
        <v>-0.2023667242747926</v>
      </c>
      <c r="AC210" s="11">
        <f>'OddsRatio_working_3-way'!X210^(1/3)*SIN('OddsRatio_working_3-way'!Y210/3)</f>
        <v>6.7177318870876648E-2</v>
      </c>
      <c r="AD210" s="11">
        <f>'OddsRatio_working_3-way'!X210^(1/3)*SIN(('OddsRatio_working_3-way'!Y210+2*PI())/3)</f>
        <v>0.41768676707609942</v>
      </c>
      <c r="AE210" s="11">
        <f>'OddsRatio_working_3-way'!X210^(1/3)*SIN(('OddsRatio_working_3-way'!Y210+4*PI())/3)</f>
        <v>-0.48486408594697611</v>
      </c>
      <c r="AF210" s="11">
        <f>-'OddsRatio_working_3-way'!U210/(3*'OddsRatio_working_3-way'!X210^(1/3))*COS(('OddsRatio_working_3-way'!Y210)/3)</f>
        <v>0.5210879779501989</v>
      </c>
      <c r="AG210" s="11">
        <f>-'OddsRatio_working_3-way'!U210/(3*'OddsRatio_working_3-way'!X210^(1/3))*COS(('OddsRatio_working_3-way'!Y210+2*PI())/3)</f>
        <v>-0.31872125367540644</v>
      </c>
      <c r="AH210" s="11">
        <f>-'OddsRatio_working_3-way'!U210/(3*'OddsRatio_working_3-way'!X210^(1/3))*COS(('OddsRatio_working_3-way'!Y210+4*PI())/3)</f>
        <v>-0.20236672427479258</v>
      </c>
      <c r="AI210" s="11">
        <f>'OddsRatio_working_3-way'!U210/(3*'OddsRatio_working_3-way'!X210^(1/3))*SIN(('OddsRatio_working_3-way'!Y210)/3)</f>
        <v>-6.7177318870876634E-2</v>
      </c>
      <c r="AJ210" s="11">
        <f>'OddsRatio_working_3-way'!U210/(3*'OddsRatio_working_3-way'!X210^(1/3))*SIN(('OddsRatio_working_3-way'!Y210+2*PI())/3)</f>
        <v>-0.41768676707609931</v>
      </c>
      <c r="AK210" s="11">
        <f>'OddsRatio_working_3-way'!U210/(3*'OddsRatio_working_3-way'!X210^(1/3))*SIN(('OddsRatio_working_3-way'!Y210+4*PI())/3)</f>
        <v>0.484864085946976</v>
      </c>
      <c r="AL210" s="11">
        <f>'OddsRatio_working_3-way'!Z210+'OddsRatio_working_3-way'!AF210</f>
        <v>1.0421759559003978</v>
      </c>
      <c r="AM210" s="11">
        <f>'OddsRatio_working_3-way'!AA210+'OddsRatio_working_3-way'!AG210</f>
        <v>-0.63744250735081298</v>
      </c>
      <c r="AN210" s="11">
        <f>'OddsRatio_working_3-way'!AB210+'OddsRatio_working_3-way'!AH210</f>
        <v>-0.40473344854958515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1.0421759559003978</v>
      </c>
      <c r="AS210" s="11">
        <f>IF(('OddsRatio_working_3-way'!X210=0),IF(Q210&gt;0,-Q210^(1/3),(-Q210)^(1/3)),'OddsRatio_working_3-way'!AM210-'OddsRatio_working_3-way'!R210/3)</f>
        <v>-0.63744250735081298</v>
      </c>
      <c r="AT210" s="11">
        <f>IF(('OddsRatio_working_3-way'!X210=0),IF(Q210&gt;0,-Q210^(1/3),(-Q210)^(1/3)),'OddsRatio_working_3-way'!AN210-'OddsRatio_working_3-way'!R210/3)</f>
        <v>-0.40473344854958515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2.27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3.22</v>
      </c>
      <c r="D211" s="9">
        <f t="shared" si="52"/>
        <v>0.42216780216888972</v>
      </c>
      <c r="E211" s="9">
        <f t="shared" si="53"/>
        <v>0.28307099875212938</v>
      </c>
      <c r="F211" s="9">
        <f t="shared" si="54"/>
        <v>0.29476119907898096</v>
      </c>
      <c r="G211" s="9">
        <f t="shared" si="55"/>
        <v>1.0777372888379646</v>
      </c>
      <c r="H211" s="9">
        <f t="shared" si="56"/>
        <v>2.3687263568242147</v>
      </c>
      <c r="I211" s="9">
        <f t="shared" si="57"/>
        <v>3.5326826287692166</v>
      </c>
      <c r="J211" s="9">
        <f t="shared" si="58"/>
        <v>3.3925767812202818</v>
      </c>
      <c r="K211" s="11">
        <f t="shared" si="59"/>
        <v>0.44052863436123346</v>
      </c>
      <c r="L211" s="11">
        <f t="shared" si="60"/>
        <v>0.29850746268656714</v>
      </c>
      <c r="M211" s="11">
        <f t="shared" si="61"/>
        <v>0.3105590062111801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-0.27058145124107214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0.23849886202554954</v>
      </c>
      <c r="Q211" s="11">
        <f>2*'OddsRatio_working_3-way'!K211*'OddsRatio_working_3-way'!L211*'OddsRatio_working_3-way'!M211</f>
        <v>8.1677692474503266E-2</v>
      </c>
      <c r="R211" s="11">
        <f t="shared" si="62"/>
        <v>0</v>
      </c>
      <c r="S211" s="11">
        <f t="shared" si="63"/>
        <v>-0.88143093671657891</v>
      </c>
      <c r="T211" s="11">
        <f t="shared" si="64"/>
        <v>-0.30185990983444483</v>
      </c>
      <c r="U211" s="11">
        <f>'OddsRatio_working_3-way'!S211-'OddsRatio_working_3-way'!R211^2/3</f>
        <v>-0.88143093671657891</v>
      </c>
      <c r="V211" s="11">
        <f>'OddsRatio_working_3-way'!S211*'OddsRatio_working_3-way'!R211/3-2*'OddsRatio_working_3-way'!R211^3/27-'OddsRatio_working_3-way'!T211</f>
        <v>0.30185990983444483</v>
      </c>
      <c r="W211" s="11">
        <f>'OddsRatio_working_3-way'!V211^2+4*'OddsRatio_working_3-way'!U211^3/27</f>
        <v>-1.0332707534120786E-2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0.15925774133411846</v>
      </c>
      <c r="Y211" s="11">
        <f>IF('OddsRatio_working_3-way'!W211&gt;=0,IF('OddsRatio_working_3-way'!V211+SQRT('OddsRatio_working_3-way'!W211)&gt;0,0,PI()),ACOS('OddsRatio_working_3-way'!V211/(2*'OddsRatio_working_3-way'!X211)))</f>
        <v>0.32481823574475177</v>
      </c>
      <c r="Z211" s="11">
        <f>'OddsRatio_working_3-way'!X211^(1/3)*COS('OddsRatio_working_3-way'!Y211/3)</f>
        <v>0.5388686444189823</v>
      </c>
      <c r="AA211" s="11">
        <f>'OddsRatio_working_3-way'!X211^(1/3)*COS(('OddsRatio_working_3-way'!Y211+2*PI())/3)</f>
        <v>-0.32016076724244297</v>
      </c>
      <c r="AB211" s="11">
        <f>'OddsRatio_working_3-way'!X211^(1/3)*COS(('OddsRatio_working_3-way'!Y211+4*PI())/3)</f>
        <v>-0.21870787717653942</v>
      </c>
      <c r="AC211" s="11">
        <f>'OddsRatio_working_3-way'!X211^(1/3)*SIN('OddsRatio_working_3-way'!Y211/3)</f>
        <v>5.857385338961487E-2</v>
      </c>
      <c r="AD211" s="11">
        <f>'OddsRatio_working_3-way'!X211^(1/3)*SIN(('OddsRatio_working_3-way'!Y211+2*PI())/3)</f>
        <v>0.4373870086749147</v>
      </c>
      <c r="AE211" s="11">
        <f>'OddsRatio_working_3-way'!X211^(1/3)*SIN(('OddsRatio_working_3-way'!Y211+4*PI())/3)</f>
        <v>-0.49596086206452966</v>
      </c>
      <c r="AF211" s="11">
        <f>-'OddsRatio_working_3-way'!U211/(3*'OddsRatio_working_3-way'!X211^(1/3))*COS(('OddsRatio_working_3-way'!Y211)/3)</f>
        <v>0.53886864441898219</v>
      </c>
      <c r="AG211" s="11">
        <f>-'OddsRatio_working_3-way'!U211/(3*'OddsRatio_working_3-way'!X211^(1/3))*COS(('OddsRatio_working_3-way'!Y211+2*PI())/3)</f>
        <v>-0.32016076724244291</v>
      </c>
      <c r="AH211" s="11">
        <f>-'OddsRatio_working_3-way'!U211/(3*'OddsRatio_working_3-way'!X211^(1/3))*COS(('OddsRatio_working_3-way'!Y211+4*PI())/3)</f>
        <v>-0.21870787717653936</v>
      </c>
      <c r="AI211" s="11">
        <f>'OddsRatio_working_3-way'!U211/(3*'OddsRatio_working_3-way'!X211^(1/3))*SIN(('OddsRatio_working_3-way'!Y211)/3)</f>
        <v>-5.8573853389614856E-2</v>
      </c>
      <c r="AJ211" s="11">
        <f>'OddsRatio_working_3-way'!U211/(3*'OddsRatio_working_3-way'!X211^(1/3))*SIN(('OddsRatio_working_3-way'!Y211+2*PI())/3)</f>
        <v>-0.43738700867491465</v>
      </c>
      <c r="AK211" s="11">
        <f>'OddsRatio_working_3-way'!U211/(3*'OddsRatio_working_3-way'!X211^(1/3))*SIN(('OddsRatio_working_3-way'!Y211+4*PI())/3)</f>
        <v>0.49596086206452955</v>
      </c>
      <c r="AL211" s="11">
        <f>'OddsRatio_working_3-way'!Z211+'OddsRatio_working_3-way'!AF211</f>
        <v>1.0777372888379646</v>
      </c>
      <c r="AM211" s="11">
        <f>'OddsRatio_working_3-way'!AA211+'OddsRatio_working_3-way'!AG211</f>
        <v>-0.64032153448488582</v>
      </c>
      <c r="AN211" s="11">
        <f>'OddsRatio_working_3-way'!AB211+'OddsRatio_working_3-way'!AH211</f>
        <v>-0.43741575435307878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1.0777372888379646</v>
      </c>
      <c r="AS211" s="11">
        <f>IF(('OddsRatio_working_3-way'!X211=0),IF(Q211&gt;0,-Q211^(1/3),(-Q211)^(1/3)),'OddsRatio_working_3-way'!AM211-'OddsRatio_working_3-way'!R211/3)</f>
        <v>-0.64032153448488582</v>
      </c>
      <c r="AT211" s="11">
        <f>IF(('OddsRatio_working_3-way'!X211=0),IF(Q211&gt;0,-Q211^(1/3),(-Q211)^(1/3)),'OddsRatio_working_3-way'!AN211-'OddsRatio_working_3-way'!R211/3)</f>
        <v>-0.43741575435307878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3.03</v>
      </c>
      <c r="B212" s="4">
        <f>IF('True_Odds_Calculator_3-way'!B213="","",'True_Odds_Calculator_3-way'!B213)</f>
        <v>3.55</v>
      </c>
      <c r="C212" s="4">
        <f>IF('True_Odds_Calculator_3-way'!C213="","",'True_Odds_Calculator_3-way'!C213)</f>
        <v>2.2799999999999998</v>
      </c>
      <c r="D212" s="9">
        <f t="shared" si="52"/>
        <v>0.31345073500190129</v>
      </c>
      <c r="E212" s="9">
        <f t="shared" si="53"/>
        <v>0.2665703789338284</v>
      </c>
      <c r="F212" s="9">
        <f t="shared" si="54"/>
        <v>0.41997888606427014</v>
      </c>
      <c r="G212" s="9">
        <f t="shared" si="55"/>
        <v>1.0789625628773727</v>
      </c>
      <c r="H212" s="9">
        <f t="shared" si="56"/>
        <v>3.1902940026410667</v>
      </c>
      <c r="I212" s="9">
        <f t="shared" si="57"/>
        <v>3.7513545353373008</v>
      </c>
      <c r="J212" s="9">
        <f t="shared" si="58"/>
        <v>2.3810720804830368</v>
      </c>
      <c r="K212" s="11">
        <f t="shared" si="59"/>
        <v>0.33003300330033003</v>
      </c>
      <c r="L212" s="11">
        <f t="shared" si="60"/>
        <v>0.28169014084507044</v>
      </c>
      <c r="M212" s="11">
        <f t="shared" si="61"/>
        <v>0.43859649122807021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-0.27017201349490017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0.23894161098837829</v>
      </c>
      <c r="Q212" s="11">
        <f>2*'OddsRatio_working_3-way'!K212*'OddsRatio_working_3-way'!L212*'OddsRatio_working_3-way'!M212</f>
        <v>8.1550037879992598E-2</v>
      </c>
      <c r="R212" s="11">
        <f t="shared" si="62"/>
        <v>0</v>
      </c>
      <c r="S212" s="11">
        <f t="shared" si="63"/>
        <v>-0.8844054863324643</v>
      </c>
      <c r="T212" s="11">
        <f t="shared" si="64"/>
        <v>-0.30184487588138714</v>
      </c>
      <c r="U212" s="11">
        <f>'OddsRatio_working_3-way'!S212-'OddsRatio_working_3-way'!R212^2/3</f>
        <v>-0.8844054863324643</v>
      </c>
      <c r="V212" s="11">
        <f>'OddsRatio_working_3-way'!S212*'OddsRatio_working_3-way'!R212/3-2*'OddsRatio_working_3-way'!R212^3/27-'OddsRatio_working_3-way'!T212</f>
        <v>0.30184487588138714</v>
      </c>
      <c r="W212" s="11">
        <f>'OddsRatio_working_3-way'!V212^2+4*'OddsRatio_working_3-way'!U212^3/27</f>
        <v>-1.137235968764097E-2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0.16006458757599304</v>
      </c>
      <c r="Y212" s="11">
        <f>IF('OddsRatio_working_3-way'!W212&gt;=0,IF('OddsRatio_working_3-way'!V212+SQRT('OddsRatio_working_3-way'!W212)&gt;0,0,PI()),ACOS('OddsRatio_working_3-way'!V212/(2*'OddsRatio_working_3-way'!X212)))</f>
        <v>0.33961009941096565</v>
      </c>
      <c r="Z212" s="11">
        <f>'OddsRatio_working_3-way'!X212^(1/3)*COS('OddsRatio_working_3-way'!Y212/3)</f>
        <v>0.53948128143868634</v>
      </c>
      <c r="AA212" s="11">
        <f>'OddsRatio_working_3-way'!X212^(1/3)*COS(('OddsRatio_working_3-way'!Y212+2*PI())/3)</f>
        <v>-0.32285685120230945</v>
      </c>
      <c r="AB212" s="11">
        <f>'OddsRatio_working_3-way'!X212^(1/3)*COS(('OddsRatio_working_3-way'!Y212+4*PI())/3)</f>
        <v>-0.21662443023637692</v>
      </c>
      <c r="AC212" s="11">
        <f>'OddsRatio_working_3-way'!X212^(1/3)*SIN('OddsRatio_working_3-way'!Y212/3)</f>
        <v>6.1333316841346935E-2</v>
      </c>
      <c r="AD212" s="11">
        <f>'OddsRatio_working_3-way'!X212^(1/3)*SIN(('OddsRatio_working_3-way'!Y212+2*PI())/3)</f>
        <v>0.43653783617141123</v>
      </c>
      <c r="AE212" s="11">
        <f>'OddsRatio_working_3-way'!X212^(1/3)*SIN(('OddsRatio_working_3-way'!Y212+4*PI())/3)</f>
        <v>-0.49787115301275808</v>
      </c>
      <c r="AF212" s="11">
        <f>-'OddsRatio_working_3-way'!U212/(3*'OddsRatio_working_3-way'!X212^(1/3))*COS(('OddsRatio_working_3-way'!Y212)/3)</f>
        <v>0.53948128143868634</v>
      </c>
      <c r="AG212" s="11">
        <f>-'OddsRatio_working_3-way'!U212/(3*'OddsRatio_working_3-way'!X212^(1/3))*COS(('OddsRatio_working_3-way'!Y212+2*PI())/3)</f>
        <v>-0.32285685120230945</v>
      </c>
      <c r="AH212" s="11">
        <f>-'OddsRatio_working_3-way'!U212/(3*'OddsRatio_working_3-way'!X212^(1/3))*COS(('OddsRatio_working_3-way'!Y212+4*PI())/3)</f>
        <v>-0.21662443023637692</v>
      </c>
      <c r="AI212" s="11">
        <f>'OddsRatio_working_3-way'!U212/(3*'OddsRatio_working_3-way'!X212^(1/3))*SIN(('OddsRatio_working_3-way'!Y212)/3)</f>
        <v>-6.1333316841346935E-2</v>
      </c>
      <c r="AJ212" s="11">
        <f>'OddsRatio_working_3-way'!U212/(3*'OddsRatio_working_3-way'!X212^(1/3))*SIN(('OddsRatio_working_3-way'!Y212+2*PI())/3)</f>
        <v>-0.43653783617141123</v>
      </c>
      <c r="AK212" s="11">
        <f>'OddsRatio_working_3-way'!U212/(3*'OddsRatio_working_3-way'!X212^(1/3))*SIN(('OddsRatio_working_3-way'!Y212+4*PI())/3)</f>
        <v>0.49787115301275808</v>
      </c>
      <c r="AL212" s="11">
        <f>'OddsRatio_working_3-way'!Z212+'OddsRatio_working_3-way'!AF212</f>
        <v>1.0789625628773727</v>
      </c>
      <c r="AM212" s="11">
        <f>'OddsRatio_working_3-way'!AA212+'OddsRatio_working_3-way'!AG212</f>
        <v>-0.64571370240461889</v>
      </c>
      <c r="AN212" s="11">
        <f>'OddsRatio_working_3-way'!AB212+'OddsRatio_working_3-way'!AH212</f>
        <v>-0.43324886047275385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1.0789625628773727</v>
      </c>
      <c r="AS212" s="11">
        <f>IF(('OddsRatio_working_3-way'!X212=0),IF(Q212&gt;0,-Q212^(1/3),(-Q212)^(1/3)),'OddsRatio_working_3-way'!AM212-'OddsRatio_working_3-way'!R212/3)</f>
        <v>-0.64571370240461889</v>
      </c>
      <c r="AT212" s="11">
        <f>IF(('OddsRatio_working_3-way'!X212=0),IF(Q212&gt;0,-Q212^(1/3),(-Q212)^(1/3)),'OddsRatio_working_3-way'!AN212-'OddsRatio_working_3-way'!R212/3)</f>
        <v>-0.43324886047275385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2.94</v>
      </c>
      <c r="B213" s="4">
        <f>IF('True_Odds_Calculator_3-way'!B214="","",'True_Odds_Calculator_3-way'!B214)</f>
        <v>3.06</v>
      </c>
      <c r="C213" s="4">
        <f>IF('True_Odds_Calculator_3-way'!C214="","",'True_Odds_Calculator_3-way'!C214)</f>
        <v>2.62</v>
      </c>
      <c r="D213" s="9">
        <f t="shared" si="52"/>
        <v>0.32411279633596057</v>
      </c>
      <c r="E213" s="9">
        <f t="shared" si="53"/>
        <v>0.31110623609136845</v>
      </c>
      <c r="F213" s="9">
        <f t="shared" si="54"/>
        <v>0.3647809675726707</v>
      </c>
      <c r="G213" s="9">
        <f t="shared" si="55"/>
        <v>1.0749204281495723</v>
      </c>
      <c r="H213" s="9">
        <f t="shared" si="56"/>
        <v>3.0853456306101705</v>
      </c>
      <c r="I213" s="9">
        <f t="shared" si="57"/>
        <v>3.2143360819881188</v>
      </c>
      <c r="J213" s="9">
        <f t="shared" si="58"/>
        <v>2.7413710936023072</v>
      </c>
      <c r="K213" s="11">
        <f t="shared" si="59"/>
        <v>0.3401360544217687</v>
      </c>
      <c r="L213" s="11">
        <f t="shared" si="60"/>
        <v>0.32679738562091504</v>
      </c>
      <c r="M213" s="11">
        <f t="shared" si="61"/>
        <v>0.38167938931297707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-0.27467170074136504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0.23843294739439455</v>
      </c>
      <c r="Q213" s="11">
        <f>2*'OddsRatio_working_3-way'!K213*'OddsRatio_working_3-way'!L213*'OddsRatio_working_3-way'!M213</f>
        <v>8.4851582702631517E-2</v>
      </c>
      <c r="R213" s="11">
        <f t="shared" si="62"/>
        <v>0</v>
      </c>
      <c r="S213" s="11">
        <f t="shared" si="63"/>
        <v>-0.86806520930565967</v>
      </c>
      <c r="T213" s="11">
        <f t="shared" si="64"/>
        <v>-0.30892000331162267</v>
      </c>
      <c r="U213" s="11">
        <f>'OddsRatio_working_3-way'!S213-'OddsRatio_working_3-way'!R213^2/3</f>
        <v>-0.86806520930565967</v>
      </c>
      <c r="V213" s="11">
        <f>'OddsRatio_working_3-way'!S213*'OddsRatio_working_3-way'!R213/3-2*'OddsRatio_working_3-way'!R213^3/27-'OddsRatio_working_3-way'!T213</f>
        <v>0.30892000331162267</v>
      </c>
      <c r="W213" s="11">
        <f>'OddsRatio_working_3-way'!V213^2+4*'OddsRatio_working_3-way'!U213^3/27</f>
        <v>-1.4750143451866538E-3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0.15564911081599506</v>
      </c>
      <c r="Y213" s="11">
        <f>IF('OddsRatio_working_3-way'!W213&gt;=0,IF('OddsRatio_working_3-way'!V213+SQRT('OddsRatio_working_3-way'!W213)&gt;0,0,PI()),ACOS('OddsRatio_working_3-way'!V213/(2*'OddsRatio_working_3-way'!X213)))</f>
        <v>0.12368852638832273</v>
      </c>
      <c r="Z213" s="11">
        <f>'OddsRatio_working_3-way'!X213^(1/3)*COS('OddsRatio_working_3-way'!Y213/3)</f>
        <v>0.53746021407478617</v>
      </c>
      <c r="AA213" s="11">
        <f>'OddsRatio_working_3-way'!X213^(1/3)*COS(('OddsRatio_working_3-way'!Y213+2*PI())/3)</f>
        <v>-0.28793143619525946</v>
      </c>
      <c r="AB213" s="11">
        <f>'OddsRatio_working_3-way'!X213^(1/3)*COS(('OddsRatio_working_3-way'!Y213+4*PI())/3)</f>
        <v>-0.24952877787952682</v>
      </c>
      <c r="AC213" s="11">
        <f>'OddsRatio_working_3-way'!X213^(1/3)*SIN('OddsRatio_working_3-way'!Y213/3)</f>
        <v>2.2171785116185498E-2</v>
      </c>
      <c r="AD213" s="11">
        <f>'OddsRatio_working_3-way'!X213^(1/3)*SIN(('OddsRatio_working_3-way'!Y213+2*PI())/3)</f>
        <v>0.45436830635409475</v>
      </c>
      <c r="AE213" s="11">
        <f>'OddsRatio_working_3-way'!X213^(1/3)*SIN(('OddsRatio_working_3-way'!Y213+4*PI())/3)</f>
        <v>-0.4765400914702802</v>
      </c>
      <c r="AF213" s="11">
        <f>-'OddsRatio_working_3-way'!U213/(3*'OddsRatio_working_3-way'!X213^(1/3))*COS(('OddsRatio_working_3-way'!Y213)/3)</f>
        <v>0.53746021407478617</v>
      </c>
      <c r="AG213" s="11">
        <f>-'OddsRatio_working_3-way'!U213/(3*'OddsRatio_working_3-way'!X213^(1/3))*COS(('OddsRatio_working_3-way'!Y213+2*PI())/3)</f>
        <v>-0.28793143619525946</v>
      </c>
      <c r="AH213" s="11">
        <f>-'OddsRatio_working_3-way'!U213/(3*'OddsRatio_working_3-way'!X213^(1/3))*COS(('OddsRatio_working_3-way'!Y213+4*PI())/3)</f>
        <v>-0.24952877787952682</v>
      </c>
      <c r="AI213" s="11">
        <f>'OddsRatio_working_3-way'!U213/(3*'OddsRatio_working_3-way'!X213^(1/3))*SIN(('OddsRatio_working_3-way'!Y213)/3)</f>
        <v>-2.2171785116185498E-2</v>
      </c>
      <c r="AJ213" s="11">
        <f>'OddsRatio_working_3-way'!U213/(3*'OddsRatio_working_3-way'!X213^(1/3))*SIN(('OddsRatio_working_3-way'!Y213+2*PI())/3)</f>
        <v>-0.45436830635409475</v>
      </c>
      <c r="AK213" s="11">
        <f>'OddsRatio_working_3-way'!U213/(3*'OddsRatio_working_3-way'!X213^(1/3))*SIN(('OddsRatio_working_3-way'!Y213+4*PI())/3)</f>
        <v>0.4765400914702802</v>
      </c>
      <c r="AL213" s="11">
        <f>'OddsRatio_working_3-way'!Z213+'OddsRatio_working_3-way'!AF213</f>
        <v>1.0749204281495723</v>
      </c>
      <c r="AM213" s="11">
        <f>'OddsRatio_working_3-way'!AA213+'OddsRatio_working_3-way'!AG213</f>
        <v>-0.57586287239051892</v>
      </c>
      <c r="AN213" s="11">
        <f>'OddsRatio_working_3-way'!AB213+'OddsRatio_working_3-way'!AH213</f>
        <v>-0.49905755575905364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1.0749204281495723</v>
      </c>
      <c r="AS213" s="11">
        <f>IF(('OddsRatio_working_3-way'!X213=0),IF(Q213&gt;0,-Q213^(1/3),(-Q213)^(1/3)),'OddsRatio_working_3-way'!AM213-'OddsRatio_working_3-way'!R213/3)</f>
        <v>-0.57586287239051892</v>
      </c>
      <c r="AT213" s="11">
        <f>IF(('OddsRatio_working_3-way'!X213=0),IF(Q213&gt;0,-Q213^(1/3),(-Q213)^(1/3)),'OddsRatio_working_3-way'!AN213-'OddsRatio_working_3-way'!R213/3)</f>
        <v>-0.49905755575905364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1.92</v>
      </c>
      <c r="B214" s="4">
        <f>IF('True_Odds_Calculator_3-way'!B215="","",'True_Odds_Calculator_3-way'!B215)</f>
        <v>3.58</v>
      </c>
      <c r="C214" s="4">
        <f>IF('True_Odds_Calculator_3-way'!C215="","",'True_Odds_Calculator_3-way'!C215)</f>
        <v>3.97</v>
      </c>
      <c r="D214" s="9">
        <f t="shared" si="52"/>
        <v>0.50025583425941833</v>
      </c>
      <c r="E214" s="9">
        <f t="shared" si="53"/>
        <v>0.26305547611400459</v>
      </c>
      <c r="F214" s="9">
        <f t="shared" si="54"/>
        <v>0.23668868962657724</v>
      </c>
      <c r="G214" s="9">
        <f t="shared" si="55"/>
        <v>1.0858447677216256</v>
      </c>
      <c r="H214" s="9">
        <f t="shared" si="56"/>
        <v>1.9989771863038956</v>
      </c>
      <c r="I214" s="9">
        <f t="shared" si="57"/>
        <v>3.8014795007217939</v>
      </c>
      <c r="J214" s="9">
        <f t="shared" si="58"/>
        <v>4.2249589601332271</v>
      </c>
      <c r="K214" s="11">
        <f t="shared" si="59"/>
        <v>0.52083333333333337</v>
      </c>
      <c r="L214" s="11">
        <f t="shared" si="60"/>
        <v>0.27932960893854747</v>
      </c>
      <c r="M214" s="11">
        <f t="shared" si="61"/>
        <v>0.25188916876574308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-0.25833855170763975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0.23709888877943985</v>
      </c>
      <c r="Q214" s="11">
        <f>2*'OddsRatio_working_3-way'!K214*'OddsRatio_working_3-way'!L214*'OddsRatio_working_3-way'!M214</f>
        <v>7.3291773965823759E-2</v>
      </c>
      <c r="R214" s="11">
        <f t="shared" si="62"/>
        <v>0</v>
      </c>
      <c r="S214" s="11">
        <f t="shared" si="63"/>
        <v>-0.91778361073945824</v>
      </c>
      <c r="T214" s="11">
        <f t="shared" si="64"/>
        <v>-0.28370436189782328</v>
      </c>
      <c r="U214" s="11">
        <f>'OddsRatio_working_3-way'!S214-'OddsRatio_working_3-way'!R214^2/3</f>
        <v>-0.91778361073945824</v>
      </c>
      <c r="V214" s="11">
        <f>'OddsRatio_working_3-way'!S214*'OddsRatio_working_3-way'!R214/3-2*'OddsRatio_working_3-way'!R214^3/27-'OddsRatio_working_3-way'!T214</f>
        <v>0.28370436189782328</v>
      </c>
      <c r="W214" s="11">
        <f>'OddsRatio_working_3-way'!V214^2+4*'OddsRatio_working_3-way'!U214^3/27</f>
        <v>-3.4041270843766819E-2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0.16921098945075783</v>
      </c>
      <c r="Y214" s="11">
        <f>IF('OddsRatio_working_3-way'!W214&gt;=0,IF('OddsRatio_working_3-way'!V214+SQRT('OddsRatio_working_3-way'!W214)&gt;0,0,PI()),ACOS('OddsRatio_working_3-way'!V214/(2*'OddsRatio_working_3-way'!X214)))</f>
        <v>0.57661041367728882</v>
      </c>
      <c r="Z214" s="11">
        <f>'OddsRatio_working_3-way'!X214^(1/3)*COS('OddsRatio_working_3-way'!Y214/3)</f>
        <v>0.54292238386081293</v>
      </c>
      <c r="AA214" s="11">
        <f>'OddsRatio_working_3-way'!X214^(1/3)*COS(('OddsRatio_working_3-way'!Y214+2*PI())/3)</f>
        <v>-0.36296182860597087</v>
      </c>
      <c r="AB214" s="11">
        <f>'OddsRatio_working_3-way'!X214^(1/3)*COS(('OddsRatio_working_3-way'!Y214+4*PI())/3)</f>
        <v>-0.17996055525484192</v>
      </c>
      <c r="AC214" s="11">
        <f>'OddsRatio_working_3-way'!X214^(1/3)*SIN('OddsRatio_working_3-way'!Y214/3)</f>
        <v>0.10565583443131865</v>
      </c>
      <c r="AD214" s="11">
        <f>'OddsRatio_working_3-way'!X214^(1/3)*SIN(('OddsRatio_working_3-way'!Y214+2*PI())/3)</f>
        <v>0.41735665949101125</v>
      </c>
      <c r="AE214" s="11">
        <f>'OddsRatio_working_3-way'!X214^(1/3)*SIN(('OddsRatio_working_3-way'!Y214+4*PI())/3)</f>
        <v>-0.52301249392232985</v>
      </c>
      <c r="AF214" s="11">
        <f>-'OddsRatio_working_3-way'!U214/(3*'OddsRatio_working_3-way'!X214^(1/3))*COS(('OddsRatio_working_3-way'!Y214)/3)</f>
        <v>0.54292238386081282</v>
      </c>
      <c r="AG214" s="11">
        <f>-'OddsRatio_working_3-way'!U214/(3*'OddsRatio_working_3-way'!X214^(1/3))*COS(('OddsRatio_working_3-way'!Y214+2*PI())/3)</f>
        <v>-0.36296182860597082</v>
      </c>
      <c r="AH214" s="11">
        <f>-'OddsRatio_working_3-way'!U214/(3*'OddsRatio_working_3-way'!X214^(1/3))*COS(('OddsRatio_working_3-way'!Y214+4*PI())/3)</f>
        <v>-0.17996055525484186</v>
      </c>
      <c r="AI214" s="11">
        <f>'OddsRatio_working_3-way'!U214/(3*'OddsRatio_working_3-way'!X214^(1/3))*SIN(('OddsRatio_working_3-way'!Y214)/3)</f>
        <v>-0.10565583443131862</v>
      </c>
      <c r="AJ214" s="11">
        <f>'OddsRatio_working_3-way'!U214/(3*'OddsRatio_working_3-way'!X214^(1/3))*SIN(('OddsRatio_working_3-way'!Y214+2*PI())/3)</f>
        <v>-0.41735665949101114</v>
      </c>
      <c r="AK214" s="11">
        <f>'OddsRatio_working_3-way'!U214/(3*'OddsRatio_working_3-way'!X214^(1/3))*SIN(('OddsRatio_working_3-way'!Y214+4*PI())/3)</f>
        <v>0.52301249392232974</v>
      </c>
      <c r="AL214" s="11">
        <f>'OddsRatio_working_3-way'!Z214+'OddsRatio_working_3-way'!AF214</f>
        <v>1.0858447677216256</v>
      </c>
      <c r="AM214" s="11">
        <f>'OddsRatio_working_3-way'!AA214+'OddsRatio_working_3-way'!AG214</f>
        <v>-0.72592365721194163</v>
      </c>
      <c r="AN214" s="11">
        <f>'OddsRatio_working_3-way'!AB214+'OddsRatio_working_3-way'!AH214</f>
        <v>-0.35992111050968378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1.0858447677216256</v>
      </c>
      <c r="AS214" s="11">
        <f>IF(('OddsRatio_working_3-way'!X214=0),IF(Q214&gt;0,-Q214^(1/3),(-Q214)^(1/3)),'OddsRatio_working_3-way'!AM214-'OddsRatio_working_3-way'!R214/3)</f>
        <v>-0.72592365721194163</v>
      </c>
      <c r="AT214" s="11">
        <f>IF(('OddsRatio_working_3-way'!X214=0),IF(Q214&gt;0,-Q214^(1/3),(-Q214)^(1/3)),'OddsRatio_working_3-way'!AN214-'OddsRatio_working_3-way'!R214/3)</f>
        <v>-0.35992111050968378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2.15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3.3</v>
      </c>
      <c r="D215" s="9">
        <f t="shared" si="52"/>
        <v>0.44565618676566887</v>
      </c>
      <c r="E215" s="9">
        <f t="shared" si="53"/>
        <v>0.26762720461070055</v>
      </c>
      <c r="F215" s="9">
        <f t="shared" si="54"/>
        <v>0.28671660862363041</v>
      </c>
      <c r="G215" s="9">
        <f t="shared" si="55"/>
        <v>1.0816367253038872</v>
      </c>
      <c r="H215" s="9">
        <f t="shared" si="56"/>
        <v>2.2438822340994706</v>
      </c>
      <c r="I215" s="9">
        <f t="shared" si="57"/>
        <v>3.7365409150188351</v>
      </c>
      <c r="J215" s="9">
        <f t="shared" si="58"/>
        <v>3.4877644681989404</v>
      </c>
      <c r="K215" s="11">
        <f t="shared" si="59"/>
        <v>0.46511627906976744</v>
      </c>
      <c r="L215" s="11">
        <f t="shared" si="60"/>
        <v>0.28328611898016998</v>
      </c>
      <c r="M215" s="11">
        <f t="shared" si="61"/>
        <v>0.30303030303030304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-0.26718931857610284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0.23876687688532999</v>
      </c>
      <c r="Q215" s="11">
        <f>2*'OddsRatio_working_3-way'!K215*'OddsRatio_working_3-way'!L215*'OddsRatio_working_3-way'!M215</f>
        <v>7.9855142771013382E-2</v>
      </c>
      <c r="R215" s="11">
        <f t="shared" si="62"/>
        <v>0</v>
      </c>
      <c r="S215" s="11">
        <f t="shared" si="63"/>
        <v>-0.89362433407802055</v>
      </c>
      <c r="T215" s="11">
        <f t="shared" si="64"/>
        <v>-0.29887101474181293</v>
      </c>
      <c r="U215" s="11">
        <f>'OddsRatio_working_3-way'!S215-'OddsRatio_working_3-way'!R215^2/3</f>
        <v>-0.89362433407802055</v>
      </c>
      <c r="V215" s="11">
        <f>'OddsRatio_working_3-way'!S215*'OddsRatio_working_3-way'!R215/3-2*'OddsRatio_working_3-way'!R215^3/27-'OddsRatio_working_3-way'!T215</f>
        <v>0.29887101474181293</v>
      </c>
      <c r="W215" s="11">
        <f>'OddsRatio_working_3-way'!V215^2+4*'OddsRatio_working_3-way'!U215^3/27</f>
        <v>-1.639709806682392E-2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0.16257381517300448</v>
      </c>
      <c r="Y215" s="11">
        <f>IF('OddsRatio_working_3-way'!W215&gt;=0,IF('OddsRatio_working_3-way'!V215+SQRT('OddsRatio_working_3-way'!W215)&gt;0,0,PI()),ACOS('OddsRatio_working_3-way'!V215/(2*'OddsRatio_working_3-way'!X215)))</f>
        <v>0.40478882194257459</v>
      </c>
      <c r="Z215" s="11">
        <f>'OddsRatio_working_3-way'!X215^(1/3)*COS('OddsRatio_working_3-way'!Y215/3)</f>
        <v>0.5408183626519435</v>
      </c>
      <c r="AA215" s="11">
        <f>'OddsRatio_working_3-way'!X215^(1/3)*COS(('OddsRatio_working_3-way'!Y215+2*PI())/3)</f>
        <v>-0.33399147039579241</v>
      </c>
      <c r="AB215" s="11">
        <f>'OddsRatio_working_3-way'!X215^(1/3)*COS(('OddsRatio_working_3-way'!Y215+4*PI())/3)</f>
        <v>-0.20682689225615125</v>
      </c>
      <c r="AC215" s="11">
        <f>'OddsRatio_working_3-way'!X215^(1/3)*SIN('OddsRatio_working_3-way'!Y215/3)</f>
        <v>7.3418503420307271E-2</v>
      </c>
      <c r="AD215" s="11">
        <f>'OddsRatio_working_3-way'!X215^(1/3)*SIN(('OddsRatio_working_3-way'!Y215+2*PI())/3)</f>
        <v>0.43165318917953482</v>
      </c>
      <c r="AE215" s="11">
        <f>'OddsRatio_working_3-way'!X215^(1/3)*SIN(('OddsRatio_working_3-way'!Y215+4*PI())/3)</f>
        <v>-0.50507169259984186</v>
      </c>
      <c r="AF215" s="11">
        <f>-'OddsRatio_working_3-way'!U215/(3*'OddsRatio_working_3-way'!X215^(1/3))*COS(('OddsRatio_working_3-way'!Y215)/3)</f>
        <v>0.54081836265194361</v>
      </c>
      <c r="AG215" s="11">
        <f>-'OddsRatio_working_3-way'!U215/(3*'OddsRatio_working_3-way'!X215^(1/3))*COS(('OddsRatio_working_3-way'!Y215+2*PI())/3)</f>
        <v>-0.33399147039579252</v>
      </c>
      <c r="AH215" s="11">
        <f>-'OddsRatio_working_3-way'!U215/(3*'OddsRatio_working_3-way'!X215^(1/3))*COS(('OddsRatio_working_3-way'!Y215+4*PI())/3)</f>
        <v>-0.20682689225615131</v>
      </c>
      <c r="AI215" s="11">
        <f>'OddsRatio_working_3-way'!U215/(3*'OddsRatio_working_3-way'!X215^(1/3))*SIN(('OddsRatio_working_3-way'!Y215)/3)</f>
        <v>-7.3418503420307285E-2</v>
      </c>
      <c r="AJ215" s="11">
        <f>'OddsRatio_working_3-way'!U215/(3*'OddsRatio_working_3-way'!X215^(1/3))*SIN(('OddsRatio_working_3-way'!Y215+2*PI())/3)</f>
        <v>-0.43165318917953494</v>
      </c>
      <c r="AK215" s="11">
        <f>'OddsRatio_working_3-way'!U215/(3*'OddsRatio_working_3-way'!X215^(1/3))*SIN(('OddsRatio_working_3-way'!Y215+4*PI())/3)</f>
        <v>0.50507169259984197</v>
      </c>
      <c r="AL215" s="11">
        <f>'OddsRatio_working_3-way'!Z215+'OddsRatio_working_3-way'!AF215</f>
        <v>1.0816367253038872</v>
      </c>
      <c r="AM215" s="11">
        <f>'OddsRatio_working_3-way'!AA215+'OddsRatio_working_3-way'!AG215</f>
        <v>-0.66798294079158493</v>
      </c>
      <c r="AN215" s="11">
        <f>'OddsRatio_working_3-way'!AB215+'OddsRatio_working_3-way'!AH215</f>
        <v>-0.41365378451230256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1.0816367253038872</v>
      </c>
      <c r="AS215" s="11">
        <f>IF(('OddsRatio_working_3-way'!X215=0),IF(Q215&gt;0,-Q215^(1/3),(-Q215)^(1/3)),'OddsRatio_working_3-way'!AM215-'OddsRatio_working_3-way'!R215/3)</f>
        <v>-0.66798294079158493</v>
      </c>
      <c r="AT215" s="11">
        <f>IF(('OddsRatio_working_3-way'!X215=0),IF(Q215&gt;0,-Q215^(1/3),(-Q215)^(1/3)),'OddsRatio_working_3-way'!AN215-'OddsRatio_working_3-way'!R215/3)</f>
        <v>-0.41365378451230256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3.68</v>
      </c>
      <c r="C216" s="4">
        <f>IF('True_Odds_Calculator_3-way'!C217="","",'True_Odds_Calculator_3-way'!C217)</f>
        <v>4.2300000000000004</v>
      </c>
      <c r="D216" s="9">
        <f t="shared" si="52"/>
        <v>0.52450898706966931</v>
      </c>
      <c r="E216" s="9">
        <f t="shared" si="53"/>
        <v>0.25463710523018995</v>
      </c>
      <c r="F216" s="9">
        <f t="shared" si="54"/>
        <v>0.2208539077001411</v>
      </c>
      <c r="G216" s="9">
        <f t="shared" si="55"/>
        <v>1.092222921995774</v>
      </c>
      <c r="H216" s="9">
        <f t="shared" si="56"/>
        <v>1.9065450252564926</v>
      </c>
      <c r="I216" s="9">
        <f t="shared" si="57"/>
        <v>3.9271574309486743</v>
      </c>
      <c r="J216" s="9">
        <f t="shared" si="58"/>
        <v>4.5278800380463506</v>
      </c>
      <c r="K216" s="11">
        <f t="shared" si="59"/>
        <v>0.54644808743169393</v>
      </c>
      <c r="L216" s="11">
        <f t="shared" si="60"/>
        <v>0.27173913043478259</v>
      </c>
      <c r="M216" s="11">
        <f t="shared" si="61"/>
        <v>0.23640661938534277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-0.25221803216904914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0.23660320364950255</v>
      </c>
      <c r="Q216" s="11">
        <f>2*'OddsRatio_working_3-way'!K216*'OddsRatio_working_3-way'!L216*'OddsRatio_working_3-way'!M216</f>
        <v>7.0208665771365739E-2</v>
      </c>
      <c r="R216" s="11">
        <f t="shared" si="62"/>
        <v>0</v>
      </c>
      <c r="S216" s="11">
        <f t="shared" si="63"/>
        <v>-0.93808995976512588</v>
      </c>
      <c r="T216" s="11">
        <f t="shared" si="64"/>
        <v>-0.27836497322407294</v>
      </c>
      <c r="U216" s="11">
        <f>'OddsRatio_working_3-way'!S216-'OddsRatio_working_3-way'!R216^2/3</f>
        <v>-0.93808995976512588</v>
      </c>
      <c r="V216" s="11">
        <f>'OddsRatio_working_3-way'!S216*'OddsRatio_working_3-way'!R216/3-2*'OddsRatio_working_3-way'!R216^3/27-'OddsRatio_working_3-way'!T216</f>
        <v>0.27836497322407294</v>
      </c>
      <c r="W216" s="11">
        <f>'OddsRatio_working_3-way'!V216^2+4*'OddsRatio_working_3-way'!U216^3/27</f>
        <v>-4.4813852267518939E-2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0.17485773544910574</v>
      </c>
      <c r="Y216" s="11">
        <f>IF('OddsRatio_working_3-way'!W216&gt;=0,IF('OddsRatio_working_3-way'!V216+SQRT('OddsRatio_working_3-way'!W216)&gt;0,0,PI()),ACOS('OddsRatio_working_3-way'!V216/(2*'OddsRatio_working_3-way'!X216)))</f>
        <v>0.65017880487886537</v>
      </c>
      <c r="Z216" s="11">
        <f>'OddsRatio_working_3-way'!X216^(1/3)*COS('OddsRatio_working_3-way'!Y216/3)</f>
        <v>0.5461114609978871</v>
      </c>
      <c r="AA216" s="11">
        <f>'OddsRatio_working_3-way'!X216^(1/3)*COS(('OddsRatio_working_3-way'!Y216+2*PI())/3)</f>
        <v>-0.37719119067628365</v>
      </c>
      <c r="AB216" s="11">
        <f>'OddsRatio_working_3-way'!X216^(1/3)*COS(('OddsRatio_working_3-way'!Y216+4*PI())/3)</f>
        <v>-0.16892027032160362</v>
      </c>
      <c r="AC216" s="11">
        <f>'OddsRatio_working_3-way'!X216^(1/3)*SIN('OddsRatio_working_3-way'!Y216/3)</f>
        <v>0.12024527193114569</v>
      </c>
      <c r="AD216" s="11">
        <f>'OddsRatio_working_3-way'!X216^(1/3)*SIN(('OddsRatio_working_3-way'!Y216+2*PI())/3)</f>
        <v>0.41282376255643205</v>
      </c>
      <c r="AE216" s="11">
        <f>'OddsRatio_working_3-way'!X216^(1/3)*SIN(('OddsRatio_working_3-way'!Y216+4*PI())/3)</f>
        <v>-0.5330690344875777</v>
      </c>
      <c r="AF216" s="11">
        <f>-'OddsRatio_working_3-way'!U216/(3*'OddsRatio_working_3-way'!X216^(1/3))*COS(('OddsRatio_working_3-way'!Y216)/3)</f>
        <v>0.54611146099788699</v>
      </c>
      <c r="AG216" s="11">
        <f>-'OddsRatio_working_3-way'!U216/(3*'OddsRatio_working_3-way'!X216^(1/3))*COS(('OddsRatio_working_3-way'!Y216+2*PI())/3)</f>
        <v>-0.37719119067628359</v>
      </c>
      <c r="AH216" s="11">
        <f>-'OddsRatio_working_3-way'!U216/(3*'OddsRatio_working_3-way'!X216^(1/3))*COS(('OddsRatio_working_3-way'!Y216+4*PI())/3)</f>
        <v>-0.16892027032160359</v>
      </c>
      <c r="AI216" s="11">
        <f>'OddsRatio_working_3-way'!U216/(3*'OddsRatio_working_3-way'!X216^(1/3))*SIN(('OddsRatio_working_3-way'!Y216)/3)</f>
        <v>-0.12024527193114566</v>
      </c>
      <c r="AJ216" s="11">
        <f>'OddsRatio_working_3-way'!U216/(3*'OddsRatio_working_3-way'!X216^(1/3))*SIN(('OddsRatio_working_3-way'!Y216+2*PI())/3)</f>
        <v>-0.41282376255643199</v>
      </c>
      <c r="AK216" s="11">
        <f>'OddsRatio_working_3-way'!U216/(3*'OddsRatio_working_3-way'!X216^(1/3))*SIN(('OddsRatio_working_3-way'!Y216+4*PI())/3)</f>
        <v>0.5330690344875777</v>
      </c>
      <c r="AL216" s="11">
        <f>'OddsRatio_working_3-way'!Z216+'OddsRatio_working_3-way'!AF216</f>
        <v>1.092222921995774</v>
      </c>
      <c r="AM216" s="11">
        <f>'OddsRatio_working_3-way'!AA216+'OddsRatio_working_3-way'!AG216</f>
        <v>-0.75438238135256719</v>
      </c>
      <c r="AN216" s="11">
        <f>'OddsRatio_working_3-way'!AB216+'OddsRatio_working_3-way'!AH216</f>
        <v>-0.33784054064320723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1.092222921995774</v>
      </c>
      <c r="AS216" s="11">
        <f>IF(('OddsRatio_working_3-way'!X216=0),IF(Q216&gt;0,-Q216^(1/3),(-Q216)^(1/3)),'OddsRatio_working_3-way'!AM216-'OddsRatio_working_3-way'!R216/3)</f>
        <v>-0.75438238135256719</v>
      </c>
      <c r="AT216" s="11">
        <f>IF(('OddsRatio_working_3-way'!X216=0),IF(Q216&gt;0,-Q216^(1/3),(-Q216)^(1/3)),'OddsRatio_working_3-way'!AN216-'OddsRatio_working_3-way'!R216/3)</f>
        <v>-0.33784054064320723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3.53</v>
      </c>
      <c r="B217" s="4">
        <f>IF('True_Odds_Calculator_3-way'!B218="","",'True_Odds_Calculator_3-way'!B218)</f>
        <v>3.76</v>
      </c>
      <c r="C217" s="4">
        <f>IF('True_Odds_Calculator_3-way'!C218="","",'True_Odds_Calculator_3-way'!C218)</f>
        <v>1.99</v>
      </c>
      <c r="D217" s="9">
        <f t="shared" si="52"/>
        <v>0.26717919590084943</v>
      </c>
      <c r="E217" s="9">
        <f t="shared" si="53"/>
        <v>0.25049143799098517</v>
      </c>
      <c r="F217" s="9">
        <f t="shared" si="54"/>
        <v>0.48232936610816562</v>
      </c>
      <c r="G217" s="9">
        <f t="shared" si="55"/>
        <v>1.0841131951242386</v>
      </c>
      <c r="H217" s="9">
        <f t="shared" si="56"/>
        <v>3.7428063836643233</v>
      </c>
      <c r="I217" s="9">
        <f t="shared" si="57"/>
        <v>3.9921524185428989</v>
      </c>
      <c r="J217" s="9">
        <f t="shared" si="58"/>
        <v>2.0732720631729964</v>
      </c>
      <c r="K217" s="11">
        <f t="shared" si="59"/>
        <v>0.28328611898016998</v>
      </c>
      <c r="L217" s="11">
        <f t="shared" si="60"/>
        <v>0.26595744680851063</v>
      </c>
      <c r="M217" s="11">
        <f t="shared" si="61"/>
        <v>0.50251256281407031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-0.26172738807048335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0.23776286047196982</v>
      </c>
      <c r="Q217" s="11">
        <f>2*'OddsRatio_working_3-way'!K217*'OddsRatio_working_3-way'!L217*'OddsRatio_working_3-way'!M217</f>
        <v>7.5720656201264294E-2</v>
      </c>
      <c r="R217" s="11">
        <f t="shared" si="62"/>
        <v>0</v>
      </c>
      <c r="S217" s="11">
        <f t="shared" si="63"/>
        <v>-0.90843706585242856</v>
      </c>
      <c r="T217" s="11">
        <f t="shared" si="64"/>
        <v>-0.28931116746892638</v>
      </c>
      <c r="U217" s="11">
        <f>'OddsRatio_working_3-way'!S217-'OddsRatio_working_3-way'!R217^2/3</f>
        <v>-0.90843706585242856</v>
      </c>
      <c r="V217" s="11">
        <f>'OddsRatio_working_3-way'!S217*'OddsRatio_working_3-way'!R217/3-2*'OddsRatio_working_3-way'!R217^3/27-'OddsRatio_working_3-way'!T217</f>
        <v>0.28931116746892638</v>
      </c>
      <c r="W217" s="11">
        <f>'OddsRatio_working_3-way'!V217^2+4*'OddsRatio_working_3-way'!U217^3/27</f>
        <v>-2.7364954692242219E-2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0.16663275962012644</v>
      </c>
      <c r="Y217" s="11">
        <f>IF('OddsRatio_working_3-way'!W217&gt;=0,IF('OddsRatio_working_3-way'!V217+SQRT('OddsRatio_working_3-way'!W217)&gt;0,0,PI()),ACOS('OddsRatio_working_3-way'!V217/(2*'OddsRatio_working_3-way'!X217)))</f>
        <v>0.51941418073598467</v>
      </c>
      <c r="Z217" s="11">
        <f>'OddsRatio_working_3-way'!X217^(1/3)*COS('OddsRatio_working_3-way'!Y217/3)</f>
        <v>0.54205659756211932</v>
      </c>
      <c r="AA217" s="11">
        <f>'OddsRatio_working_3-way'!X217^(1/3)*COS(('OddsRatio_working_3-way'!Y217+2*PI())/3)</f>
        <v>-0.35312732583157425</v>
      </c>
      <c r="AB217" s="11">
        <f>'OddsRatio_working_3-way'!X217^(1/3)*COS(('OddsRatio_working_3-way'!Y217+4*PI())/3)</f>
        <v>-0.18892927173054516</v>
      </c>
      <c r="AC217" s="11">
        <f>'OddsRatio_working_3-way'!X217^(1/3)*SIN('OddsRatio_working_3-way'!Y217/3)</f>
        <v>9.479979073564189E-2</v>
      </c>
      <c r="AD217" s="11">
        <f>'OddsRatio_working_3-way'!X217^(1/3)*SIN(('OddsRatio_working_3-way'!Y217+2*PI())/3)</f>
        <v>0.42203488840993236</v>
      </c>
      <c r="AE217" s="11">
        <f>'OddsRatio_working_3-way'!X217^(1/3)*SIN(('OddsRatio_working_3-way'!Y217+4*PI())/3)</f>
        <v>-0.51683467914557424</v>
      </c>
      <c r="AF217" s="11">
        <f>-'OddsRatio_working_3-way'!U217/(3*'OddsRatio_working_3-way'!X217^(1/3))*COS(('OddsRatio_working_3-way'!Y217)/3)</f>
        <v>0.54205659756211932</v>
      </c>
      <c r="AG217" s="11">
        <f>-'OddsRatio_working_3-way'!U217/(3*'OddsRatio_working_3-way'!X217^(1/3))*COS(('OddsRatio_working_3-way'!Y217+2*PI())/3)</f>
        <v>-0.35312732583157425</v>
      </c>
      <c r="AH217" s="11">
        <f>-'OddsRatio_working_3-way'!U217/(3*'OddsRatio_working_3-way'!X217^(1/3))*COS(('OddsRatio_working_3-way'!Y217+4*PI())/3)</f>
        <v>-0.18892927173054516</v>
      </c>
      <c r="AI217" s="11">
        <f>'OddsRatio_working_3-way'!U217/(3*'OddsRatio_working_3-way'!X217^(1/3))*SIN(('OddsRatio_working_3-way'!Y217)/3)</f>
        <v>-9.479979073564189E-2</v>
      </c>
      <c r="AJ217" s="11">
        <f>'OddsRatio_working_3-way'!U217/(3*'OddsRatio_working_3-way'!X217^(1/3))*SIN(('OddsRatio_working_3-way'!Y217+2*PI())/3)</f>
        <v>-0.42203488840993236</v>
      </c>
      <c r="AK217" s="11">
        <f>'OddsRatio_working_3-way'!U217/(3*'OddsRatio_working_3-way'!X217^(1/3))*SIN(('OddsRatio_working_3-way'!Y217+4*PI())/3)</f>
        <v>0.51683467914557424</v>
      </c>
      <c r="AL217" s="11">
        <f>'OddsRatio_working_3-way'!Z217+'OddsRatio_working_3-way'!AF217</f>
        <v>1.0841131951242386</v>
      </c>
      <c r="AM217" s="11">
        <f>'OddsRatio_working_3-way'!AA217+'OddsRatio_working_3-way'!AG217</f>
        <v>-0.70625465166314849</v>
      </c>
      <c r="AN217" s="11">
        <f>'OddsRatio_working_3-way'!AB217+'OddsRatio_working_3-way'!AH217</f>
        <v>-0.37785854346109032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1.0841131951242386</v>
      </c>
      <c r="AS217" s="11">
        <f>IF(('OddsRatio_working_3-way'!X217=0),IF(Q217&gt;0,-Q217^(1/3),(-Q217)^(1/3)),'OddsRatio_working_3-way'!AM217-'OddsRatio_working_3-way'!R217/3)</f>
        <v>-0.70625465166314849</v>
      </c>
      <c r="AT217" s="11">
        <f>IF(('OddsRatio_working_3-way'!X217=0),IF(Q217&gt;0,-Q217^(1/3),(-Q217)^(1/3)),'OddsRatio_working_3-way'!AN217-'OddsRatio_working_3-way'!R217/3)</f>
        <v>-0.37785854346109032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1.83</v>
      </c>
      <c r="B218" s="4">
        <f>IF('True_Odds_Calculator_3-way'!B219="","",'True_Odds_Calculator_3-way'!B219)</f>
        <v>4.08</v>
      </c>
      <c r="C218" s="4">
        <f>IF('True_Odds_Calculator_3-way'!C219="","",'True_Odds_Calculator_3-way'!C219)</f>
        <v>3.82</v>
      </c>
      <c r="D218" s="9">
        <f t="shared" si="52"/>
        <v>0.52501979210500171</v>
      </c>
      <c r="E218" s="9">
        <f t="shared" si="53"/>
        <v>0.22950712200791615</v>
      </c>
      <c r="F218" s="9">
        <f t="shared" si="54"/>
        <v>0.24547308588708217</v>
      </c>
      <c r="G218" s="9">
        <f t="shared" si="55"/>
        <v>1.089988071540005</v>
      </c>
      <c r="H218" s="9">
        <f t="shared" si="56"/>
        <v>1.9046900993782045</v>
      </c>
      <c r="I218" s="9">
        <f t="shared" si="57"/>
        <v>4.3571632603432153</v>
      </c>
      <c r="J218" s="9">
        <f t="shared" si="58"/>
        <v>4.0737663617428144</v>
      </c>
      <c r="K218" s="11">
        <f t="shared" si="59"/>
        <v>0.54644808743169393</v>
      </c>
      <c r="L218" s="11">
        <f t="shared" si="60"/>
        <v>0.24509803921568626</v>
      </c>
      <c r="M218" s="11">
        <f t="shared" si="61"/>
        <v>0.26178010471204188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-0.25275706368720363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0.23596111977821194</v>
      </c>
      <c r="Q218" s="11">
        <f>2*'OddsRatio_working_3-way'!K218*'OddsRatio_working_3-way'!L218*'OddsRatio_working_3-way'!M218</f>
        <v>7.0122175268413647E-2</v>
      </c>
      <c r="R218" s="11">
        <f t="shared" si="62"/>
        <v>0</v>
      </c>
      <c r="S218" s="11">
        <f t="shared" si="63"/>
        <v>-0.93354906223401413</v>
      </c>
      <c r="T218" s="11">
        <f t="shared" si="64"/>
        <v>-0.2774291418228868</v>
      </c>
      <c r="U218" s="11">
        <f>'OddsRatio_working_3-way'!S218-'OddsRatio_working_3-way'!R218^2/3</f>
        <v>-0.93354906223401413</v>
      </c>
      <c r="V218" s="11">
        <f>'OddsRatio_working_3-way'!S218*'OddsRatio_working_3-way'!R218/3-2*'OddsRatio_working_3-way'!R218^3/27-'OddsRatio_working_3-way'!T218</f>
        <v>0.2774291418228868</v>
      </c>
      <c r="W218" s="11">
        <f>'OddsRatio_working_3-way'!V218^2+4*'OddsRatio_working_3-way'!U218^3/27</f>
        <v>-4.3566543694568166E-2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0.17358965437717738</v>
      </c>
      <c r="Y218" s="11">
        <f>IF('OddsRatio_working_3-way'!W218&gt;=0,IF('OddsRatio_working_3-way'!V218+SQRT('OddsRatio_working_3-way'!W218)&gt;0,0,PI()),ACOS('OddsRatio_working_3-way'!V218/(2*'OddsRatio_working_3-way'!X218)))</f>
        <v>0.64500844600105234</v>
      </c>
      <c r="Z218" s="11">
        <f>'OddsRatio_working_3-way'!X218^(1/3)*COS('OddsRatio_working_3-way'!Y218/3)</f>
        <v>0.54499403577000249</v>
      </c>
      <c r="AA218" s="11">
        <f>'OddsRatio_working_3-way'!X218^(1/3)*COS(('OddsRatio_working_3-way'!Y218+2*PI())/3)</f>
        <v>-0.37556685483959973</v>
      </c>
      <c r="AB218" s="11">
        <f>'OddsRatio_working_3-way'!X218^(1/3)*COS(('OddsRatio_working_3-way'!Y218+4*PI())/3)</f>
        <v>-0.16942718093040288</v>
      </c>
      <c r="AC218" s="11">
        <f>'OddsRatio_working_3-way'!X218^(1/3)*SIN('OddsRatio_working_3-way'!Y218/3)</f>
        <v>0.11901479622213658</v>
      </c>
      <c r="AD218" s="11">
        <f>'OddsRatio_working_3-way'!X218^(1/3)*SIN(('OddsRatio_working_3-way'!Y218+2*PI())/3)</f>
        <v>0.4124712817767589</v>
      </c>
      <c r="AE218" s="11">
        <f>'OddsRatio_working_3-way'!X218^(1/3)*SIN(('OddsRatio_working_3-way'!Y218+4*PI())/3)</f>
        <v>-0.53148607799889536</v>
      </c>
      <c r="AF218" s="11">
        <f>-'OddsRatio_working_3-way'!U218/(3*'OddsRatio_working_3-way'!X218^(1/3))*COS(('OddsRatio_working_3-way'!Y218)/3)</f>
        <v>0.54499403577000238</v>
      </c>
      <c r="AG218" s="11">
        <f>-'OddsRatio_working_3-way'!U218/(3*'OddsRatio_working_3-way'!X218^(1/3))*COS(('OddsRatio_working_3-way'!Y218+2*PI())/3)</f>
        <v>-0.37556685483959962</v>
      </c>
      <c r="AH218" s="11">
        <f>-'OddsRatio_working_3-way'!U218/(3*'OddsRatio_working_3-way'!X218^(1/3))*COS(('OddsRatio_working_3-way'!Y218+4*PI())/3)</f>
        <v>-0.16942718093040285</v>
      </c>
      <c r="AI218" s="11">
        <f>'OddsRatio_working_3-way'!U218/(3*'OddsRatio_working_3-way'!X218^(1/3))*SIN(('OddsRatio_working_3-way'!Y218)/3)</f>
        <v>-0.11901479622213657</v>
      </c>
      <c r="AJ218" s="11">
        <f>'OddsRatio_working_3-way'!U218/(3*'OddsRatio_working_3-way'!X218^(1/3))*SIN(('OddsRatio_working_3-way'!Y218+2*PI())/3)</f>
        <v>-0.41247128177675885</v>
      </c>
      <c r="AK218" s="11">
        <f>'OddsRatio_working_3-way'!U218/(3*'OddsRatio_working_3-way'!X218^(1/3))*SIN(('OddsRatio_working_3-way'!Y218+4*PI())/3)</f>
        <v>0.53148607799889536</v>
      </c>
      <c r="AL218" s="11">
        <f>'OddsRatio_working_3-way'!Z218+'OddsRatio_working_3-way'!AF218</f>
        <v>1.089988071540005</v>
      </c>
      <c r="AM218" s="11">
        <f>'OddsRatio_working_3-way'!AA218+'OddsRatio_working_3-way'!AG218</f>
        <v>-0.75113370967919935</v>
      </c>
      <c r="AN218" s="11">
        <f>'OddsRatio_working_3-way'!AB218+'OddsRatio_working_3-way'!AH218</f>
        <v>-0.33885436186080575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1.089988071540005</v>
      </c>
      <c r="AS218" s="11">
        <f>IF(('OddsRatio_working_3-way'!X218=0),IF(Q218&gt;0,-Q218^(1/3),(-Q218)^(1/3)),'OddsRatio_working_3-way'!AM218-'OddsRatio_working_3-way'!R218/3)</f>
        <v>-0.75113370967919935</v>
      </c>
      <c r="AT218" s="11">
        <f>IF(('OddsRatio_working_3-way'!X218=0),IF(Q218&gt;0,-Q218^(1/3),(-Q218)^(1/3)),'OddsRatio_working_3-way'!AN218-'OddsRatio_working_3-way'!R218/3)</f>
        <v>-0.33885436186080575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1.72</v>
      </c>
      <c r="B219" s="4">
        <f>IF('True_Odds_Calculator_3-way'!B220="","",'True_Odds_Calculator_3-way'!B220)</f>
        <v>4.25</v>
      </c>
      <c r="C219" s="4">
        <f>IF('True_Odds_Calculator_3-way'!C220="","",'True_Odds_Calculator_3-way'!C220)</f>
        <v>4.66</v>
      </c>
      <c r="D219" s="9">
        <f t="shared" si="52"/>
        <v>0.56838891335849362</v>
      </c>
      <c r="E219" s="9">
        <f t="shared" si="53"/>
        <v>0.22585288464387682</v>
      </c>
      <c r="F219" s="9">
        <f t="shared" si="54"/>
        <v>0.2057582019976294</v>
      </c>
      <c r="G219" s="9">
        <f t="shared" si="55"/>
        <v>1.0546649107132695</v>
      </c>
      <c r="H219" s="9">
        <f t="shared" si="56"/>
        <v>1.7593587357135538</v>
      </c>
      <c r="I219" s="9">
        <f t="shared" si="57"/>
        <v>4.4276609598181258</v>
      </c>
      <c r="J219" s="9">
        <f t="shared" si="58"/>
        <v>4.8600735732105651</v>
      </c>
      <c r="K219" s="11">
        <f t="shared" si="59"/>
        <v>0.58139534883720934</v>
      </c>
      <c r="L219" s="11">
        <f t="shared" si="60"/>
        <v>0.23529411764705882</v>
      </c>
      <c r="M219" s="11">
        <f t="shared" si="61"/>
        <v>0.21459227467811159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-0.2514164264368286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0.22398619094309052</v>
      </c>
      <c r="Q219" s="11">
        <f>2*'OddsRatio_working_3-way'!K219*'OddsRatio_working_3-way'!L219*'OddsRatio_working_3-way'!M219</f>
        <v>5.8711976656118083E-2</v>
      </c>
      <c r="R219" s="11">
        <f t="shared" si="62"/>
        <v>0</v>
      </c>
      <c r="S219" s="11">
        <f t="shared" si="63"/>
        <v>-0.89089720237261327</v>
      </c>
      <c r="T219" s="11">
        <f t="shared" si="64"/>
        <v>-0.23352482368875835</v>
      </c>
      <c r="U219" s="11">
        <f>'OddsRatio_working_3-way'!S219-'OddsRatio_working_3-way'!R219^2/3</f>
        <v>-0.89089720237261327</v>
      </c>
      <c r="V219" s="11">
        <f>'OddsRatio_working_3-way'!S219*'OddsRatio_working_3-way'!R219/3-2*'OddsRatio_working_3-way'!R219^3/27-'OddsRatio_working_3-way'!T219</f>
        <v>0.23352482368875835</v>
      </c>
      <c r="W219" s="11">
        <f>'OddsRatio_working_3-way'!V219^2+4*'OddsRatio_working_3-way'!U219^3/27</f>
        <v>-5.0222182201988243E-2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0.16183017756343679</v>
      </c>
      <c r="Y219" s="11">
        <f>IF('OddsRatio_working_3-way'!W219&gt;=0,IF('OddsRatio_working_3-way'!V219+SQRT('OddsRatio_working_3-way'!W219)&gt;0,0,PI()),ACOS('OddsRatio_working_3-way'!V219/(2*'OddsRatio_working_3-way'!X219)))</f>
        <v>0.76481281109147237</v>
      </c>
      <c r="Z219" s="11">
        <f>'OddsRatio_working_3-way'!X219^(1/3)*COS('OddsRatio_working_3-way'!Y219/3)</f>
        <v>0.52733245535663476</v>
      </c>
      <c r="AA219" s="11">
        <f>'OddsRatio_working_3-way'!X219^(1/3)*COS(('OddsRatio_working_3-way'!Y219+2*PI())/3)</f>
        <v>-0.38268161214104313</v>
      </c>
      <c r="AB219" s="11">
        <f>'OddsRatio_working_3-way'!X219^(1/3)*COS(('OddsRatio_working_3-way'!Y219+4*PI())/3)</f>
        <v>-0.14465084321559155</v>
      </c>
      <c r="AC219" s="11">
        <f>'OddsRatio_working_3-way'!X219^(1/3)*SIN('OddsRatio_working_3-way'!Y219/3)</f>
        <v>0.13742712851452307</v>
      </c>
      <c r="AD219" s="11">
        <f>'OddsRatio_working_3-way'!X219^(1/3)*SIN(('OddsRatio_working_3-way'!Y219+2*PI())/3)</f>
        <v>0.38796973832160764</v>
      </c>
      <c r="AE219" s="11">
        <f>'OddsRatio_working_3-way'!X219^(1/3)*SIN(('OddsRatio_working_3-way'!Y219+4*PI())/3)</f>
        <v>-0.52539686683613063</v>
      </c>
      <c r="AF219" s="11">
        <f>-'OddsRatio_working_3-way'!U219/(3*'OddsRatio_working_3-way'!X219^(1/3))*COS(('OddsRatio_working_3-way'!Y219)/3)</f>
        <v>0.52733245535663476</v>
      </c>
      <c r="AG219" s="11">
        <f>-'OddsRatio_working_3-way'!U219/(3*'OddsRatio_working_3-way'!X219^(1/3))*COS(('OddsRatio_working_3-way'!Y219+2*PI())/3)</f>
        <v>-0.38268161214104313</v>
      </c>
      <c r="AH219" s="11">
        <f>-'OddsRatio_working_3-way'!U219/(3*'OddsRatio_working_3-way'!X219^(1/3))*COS(('OddsRatio_working_3-way'!Y219+4*PI())/3)</f>
        <v>-0.14465084321559155</v>
      </c>
      <c r="AI219" s="11">
        <f>'OddsRatio_working_3-way'!U219/(3*'OddsRatio_working_3-way'!X219^(1/3))*SIN(('OddsRatio_working_3-way'!Y219)/3)</f>
        <v>-0.13742712851452307</v>
      </c>
      <c r="AJ219" s="11">
        <f>'OddsRatio_working_3-way'!U219/(3*'OddsRatio_working_3-way'!X219^(1/3))*SIN(('OddsRatio_working_3-way'!Y219+2*PI())/3)</f>
        <v>-0.38796973832160764</v>
      </c>
      <c r="AK219" s="11">
        <f>'OddsRatio_working_3-way'!U219/(3*'OddsRatio_working_3-way'!X219^(1/3))*SIN(('OddsRatio_working_3-way'!Y219+4*PI())/3)</f>
        <v>0.52539686683613063</v>
      </c>
      <c r="AL219" s="11">
        <f>'OddsRatio_working_3-way'!Z219+'OddsRatio_working_3-way'!AF219</f>
        <v>1.0546649107132695</v>
      </c>
      <c r="AM219" s="11">
        <f>'OddsRatio_working_3-way'!AA219+'OddsRatio_working_3-way'!AG219</f>
        <v>-0.76536322428208625</v>
      </c>
      <c r="AN219" s="11">
        <f>'OddsRatio_working_3-way'!AB219+'OddsRatio_working_3-way'!AH219</f>
        <v>-0.28930168643118309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1.0546649107132695</v>
      </c>
      <c r="AS219" s="11">
        <f>IF(('OddsRatio_working_3-way'!X219=0),IF(Q219&gt;0,-Q219^(1/3),(-Q219)^(1/3)),'OddsRatio_working_3-way'!AM219-'OddsRatio_working_3-way'!R219/3)</f>
        <v>-0.76536322428208625</v>
      </c>
      <c r="AT219" s="11">
        <f>IF(('OddsRatio_working_3-way'!X219=0),IF(Q219&gt;0,-Q219^(1/3),(-Q219)^(1/3)),'OddsRatio_working_3-way'!AN219-'OddsRatio_working_3-way'!R219/3)</f>
        <v>-0.28930168643118309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1.61</v>
      </c>
      <c r="B220" s="4">
        <f>IF('True_Odds_Calculator_3-way'!B221="","",'True_Odds_Calculator_3-way'!B221)</f>
        <v>4.05</v>
      </c>
      <c r="C220" s="4">
        <f>IF('True_Odds_Calculator_3-way'!C221="","",'True_Odds_Calculator_3-way'!C221)</f>
        <v>6.19</v>
      </c>
      <c r="D220" s="9">
        <f t="shared" si="52"/>
        <v>0.60845564492927584</v>
      </c>
      <c r="E220" s="9">
        <f t="shared" si="53"/>
        <v>0.2371058369230758</v>
      </c>
      <c r="F220" s="9">
        <f t="shared" si="54"/>
        <v>0.15443851814764833</v>
      </c>
      <c r="G220" s="9">
        <f t="shared" si="55"/>
        <v>1.0549265131623995</v>
      </c>
      <c r="H220" s="9">
        <f t="shared" si="56"/>
        <v>1.6435051730290637</v>
      </c>
      <c r="I220" s="9">
        <f t="shared" si="57"/>
        <v>4.2175258651453182</v>
      </c>
      <c r="J220" s="9">
        <f t="shared" si="58"/>
        <v>6.4750686033128533</v>
      </c>
      <c r="K220" s="11">
        <f t="shared" si="59"/>
        <v>0.6211180124223602</v>
      </c>
      <c r="L220" s="11">
        <f t="shared" si="60"/>
        <v>0.24691358024691359</v>
      </c>
      <c r="M220" s="11">
        <f t="shared" si="61"/>
        <v>0.16155088852988692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-0.239235422420082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0.21926621631615656</v>
      </c>
      <c r="Q220" s="11">
        <f>2*'OddsRatio_working_3-way'!K220*'OddsRatio_working_3-way'!L220*'OddsRatio_working_3-way'!M220</f>
        <v>4.9551687303086241E-2</v>
      </c>
      <c r="R220" s="11">
        <f t="shared" si="62"/>
        <v>0</v>
      </c>
      <c r="S220" s="11">
        <f t="shared" si="63"/>
        <v>-0.91652905785473193</v>
      </c>
      <c r="T220" s="11">
        <f t="shared" si="64"/>
        <v>-0.20712521081462873</v>
      </c>
      <c r="U220" s="11">
        <f>'OddsRatio_working_3-way'!S220-'OddsRatio_working_3-way'!R220^2/3</f>
        <v>-0.91652905785473193</v>
      </c>
      <c r="V220" s="11">
        <f>'OddsRatio_working_3-way'!S220*'OddsRatio_working_3-way'!R220/3-2*'OddsRatio_working_3-way'!R220^3/27-'OddsRatio_working_3-way'!T220</f>
        <v>0.20712521081462873</v>
      </c>
      <c r="W220" s="11">
        <f>'OddsRatio_working_3-way'!V220^2+4*'OddsRatio_working_3-way'!U220^3/27</f>
        <v>-7.1159560796321158E-2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0.16886415675871358</v>
      </c>
      <c r="Y220" s="11">
        <f>IF('OddsRatio_working_3-way'!W220&gt;=0,IF('OddsRatio_working_3-way'!V220+SQRT('OddsRatio_working_3-way'!W220)&gt;0,0,PI()),ACOS('OddsRatio_working_3-way'!V220/(2*'OddsRatio_working_3-way'!X220)))</f>
        <v>0.91057783072228637</v>
      </c>
      <c r="Z220" s="11">
        <f>'OddsRatio_working_3-way'!X220^(1/3)*COS('OddsRatio_working_3-way'!Y220/3)</f>
        <v>0.52746325658119975</v>
      </c>
      <c r="AA220" s="11">
        <f>'OddsRatio_working_3-way'!X220^(1/3)*COS(('OddsRatio_working_3-way'!Y220+2*PI())/3)</f>
        <v>-0.40680206262715163</v>
      </c>
      <c r="AB220" s="11">
        <f>'OddsRatio_working_3-way'!X220^(1/3)*COS(('OddsRatio_working_3-way'!Y220+4*PI())/3)</f>
        <v>-0.12066119395404822</v>
      </c>
      <c r="AC220" s="11">
        <f>'OddsRatio_working_3-way'!X220^(1/3)*SIN('OddsRatio_working_3-way'!Y220/3)</f>
        <v>0.16520350755456964</v>
      </c>
      <c r="AD220" s="11">
        <f>'OddsRatio_working_3-way'!X220^(1/3)*SIN(('OddsRatio_working_3-way'!Y220+2*PI())/3)</f>
        <v>0.37419482598490367</v>
      </c>
      <c r="AE220" s="11">
        <f>'OddsRatio_working_3-way'!X220^(1/3)*SIN(('OddsRatio_working_3-way'!Y220+4*PI())/3)</f>
        <v>-0.53939833353947331</v>
      </c>
      <c r="AF220" s="11">
        <f>-'OddsRatio_working_3-way'!U220/(3*'OddsRatio_working_3-way'!X220^(1/3))*COS(('OddsRatio_working_3-way'!Y220)/3)</f>
        <v>0.52746325658119975</v>
      </c>
      <c r="AG220" s="11">
        <f>-'OddsRatio_working_3-way'!U220/(3*'OddsRatio_working_3-way'!X220^(1/3))*COS(('OddsRatio_working_3-way'!Y220+2*PI())/3)</f>
        <v>-0.40680206262715163</v>
      </c>
      <c r="AH220" s="11">
        <f>-'OddsRatio_working_3-way'!U220/(3*'OddsRatio_working_3-way'!X220^(1/3))*COS(('OddsRatio_working_3-way'!Y220+4*PI())/3)</f>
        <v>-0.12066119395404822</v>
      </c>
      <c r="AI220" s="11">
        <f>'OddsRatio_working_3-way'!U220/(3*'OddsRatio_working_3-way'!X220^(1/3))*SIN(('OddsRatio_working_3-way'!Y220)/3)</f>
        <v>-0.16520350755456964</v>
      </c>
      <c r="AJ220" s="11">
        <f>'OddsRatio_working_3-way'!U220/(3*'OddsRatio_working_3-way'!X220^(1/3))*SIN(('OddsRatio_working_3-way'!Y220+2*PI())/3)</f>
        <v>-0.37419482598490367</v>
      </c>
      <c r="AK220" s="11">
        <f>'OddsRatio_working_3-way'!U220/(3*'OddsRatio_working_3-way'!X220^(1/3))*SIN(('OddsRatio_working_3-way'!Y220+4*PI())/3)</f>
        <v>0.53939833353947331</v>
      </c>
      <c r="AL220" s="11">
        <f>'OddsRatio_working_3-way'!Z220+'OddsRatio_working_3-way'!AF220</f>
        <v>1.0549265131623995</v>
      </c>
      <c r="AM220" s="11">
        <f>'OddsRatio_working_3-way'!AA220+'OddsRatio_working_3-way'!AG220</f>
        <v>-0.81360412525430326</v>
      </c>
      <c r="AN220" s="11">
        <f>'OddsRatio_working_3-way'!AB220+'OddsRatio_working_3-way'!AH220</f>
        <v>-0.24132238790809643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1.0549265131623995</v>
      </c>
      <c r="AS220" s="11">
        <f>IF(('OddsRatio_working_3-way'!X220=0),IF(Q220&gt;0,-Q220^(1/3),(-Q220)^(1/3)),'OddsRatio_working_3-way'!AM220-'OddsRatio_working_3-way'!R220/3)</f>
        <v>-0.81360412525430326</v>
      </c>
      <c r="AT220" s="11">
        <f>IF(('OddsRatio_working_3-way'!X220=0),IF(Q220&gt;0,-Q220^(1/3),(-Q220)^(1/3)),'OddsRatio_working_3-way'!AN220-'OddsRatio_working_3-way'!R220/3)</f>
        <v>-0.24132238790809643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2.65</v>
      </c>
      <c r="B221" s="4">
        <f>IF('True_Odds_Calculator_3-way'!B222="","",'True_Odds_Calculator_3-way'!B222)</f>
        <v>2.9</v>
      </c>
      <c r="C221" s="4">
        <f>IF('True_Odds_Calculator_3-way'!C222="","",'True_Odds_Calculator_3-way'!C222)</f>
        <v>2.85</v>
      </c>
      <c r="D221" s="9">
        <f t="shared" si="52"/>
        <v>0.35237849019877077</v>
      </c>
      <c r="E221" s="9">
        <f t="shared" si="53"/>
        <v>0.32089120991855857</v>
      </c>
      <c r="F221" s="9">
        <f t="shared" si="54"/>
        <v>0.32673029988267083</v>
      </c>
      <c r="G221" s="9">
        <f t="shared" si="55"/>
        <v>1.1138531313492388</v>
      </c>
      <c r="H221" s="9">
        <f t="shared" si="56"/>
        <v>2.8378576667262432</v>
      </c>
      <c r="I221" s="9">
        <f t="shared" si="57"/>
        <v>3.1163209495635535</v>
      </c>
      <c r="J221" s="9">
        <f t="shared" si="58"/>
        <v>3.0606282929960917</v>
      </c>
      <c r="K221" s="11">
        <f t="shared" si="59"/>
        <v>0.37735849056603776</v>
      </c>
      <c r="L221" s="11">
        <f t="shared" si="60"/>
        <v>0.34482758620689657</v>
      </c>
      <c r="M221" s="11">
        <f t="shared" si="61"/>
        <v>0.35087719298245612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-0.26480156148340939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0.24655001198507001</v>
      </c>
      <c r="Q221" s="11">
        <f>2*'OddsRatio_working_3-way'!K221*'OddsRatio_working_3-way'!L221*'OddsRatio_working_3-way'!M221</f>
        <v>9.131481925372964E-2</v>
      </c>
      <c r="R221" s="11">
        <f t="shared" si="62"/>
        <v>0</v>
      </c>
      <c r="S221" s="11">
        <f t="shared" si="63"/>
        <v>-0.93107461528514102</v>
      </c>
      <c r="T221" s="11">
        <f t="shared" si="64"/>
        <v>-0.34484245010560782</v>
      </c>
      <c r="U221" s="11">
        <f>'OddsRatio_working_3-way'!S221-'OddsRatio_working_3-way'!R221^2/3</f>
        <v>-0.93107461528514102</v>
      </c>
      <c r="V221" s="11">
        <f>'OddsRatio_working_3-way'!S221*'OddsRatio_working_3-way'!R221/3-2*'OddsRatio_working_3-way'!R221^3/27-'OddsRatio_working_3-way'!T221</f>
        <v>0.34484245010560782</v>
      </c>
      <c r="W221" s="11">
        <f>'OddsRatio_working_3-way'!V221^2+4*'OddsRatio_working_3-way'!U221^3/27</f>
        <v>-6.6124422112728842E-4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0.17289994188544852</v>
      </c>
      <c r="Y221" s="11">
        <f>IF('OddsRatio_working_3-way'!W221&gt;=0,IF('OddsRatio_working_3-way'!V221+SQRT('OddsRatio_working_3-way'!W221)&gt;0,0,PI()),ACOS('OddsRatio_working_3-way'!V221/(2*'OddsRatio_working_3-way'!X221)))</f>
        <v>7.4431569823936838E-2</v>
      </c>
      <c r="Z221" s="11">
        <f>'OddsRatio_working_3-way'!X221^(1/3)*COS('OddsRatio_working_3-way'!Y221/3)</f>
        <v>0.55692656567461929</v>
      </c>
      <c r="AA221" s="11">
        <f>'OddsRatio_working_3-way'!X221^(1/3)*COS(('OddsRatio_working_3-way'!Y221+2*PI())/3)</f>
        <v>-0.29043216564610708</v>
      </c>
      <c r="AB221" s="11">
        <f>'OddsRatio_working_3-way'!X221^(1/3)*COS(('OddsRatio_working_3-way'!Y221+4*PI())/3)</f>
        <v>-0.26649440002851249</v>
      </c>
      <c r="AC221" s="11">
        <f>'OddsRatio_working_3-way'!X221^(1/3)*SIN('OddsRatio_working_3-way'!Y221/3)</f>
        <v>1.3820475423116589E-2</v>
      </c>
      <c r="AD221" s="11">
        <f>'OddsRatio_working_3-way'!X221^(1/3)*SIN(('OddsRatio_working_3-way'!Y221+2*PI())/3)</f>
        <v>0.47540231620508455</v>
      </c>
      <c r="AE221" s="11">
        <f>'OddsRatio_working_3-way'!X221^(1/3)*SIN(('OddsRatio_working_3-way'!Y221+4*PI())/3)</f>
        <v>-0.48922279162820093</v>
      </c>
      <c r="AF221" s="11">
        <f>-'OddsRatio_working_3-way'!U221/(3*'OddsRatio_working_3-way'!X221^(1/3))*COS(('OddsRatio_working_3-way'!Y221)/3)</f>
        <v>0.5569265656746194</v>
      </c>
      <c r="AG221" s="11">
        <f>-'OddsRatio_working_3-way'!U221/(3*'OddsRatio_working_3-way'!X221^(1/3))*COS(('OddsRatio_working_3-way'!Y221+2*PI())/3)</f>
        <v>-0.29043216564610713</v>
      </c>
      <c r="AH221" s="11">
        <f>-'OddsRatio_working_3-way'!U221/(3*'OddsRatio_working_3-way'!X221^(1/3))*COS(('OddsRatio_working_3-way'!Y221+4*PI())/3)</f>
        <v>-0.26649440002851255</v>
      </c>
      <c r="AI221" s="11">
        <f>'OddsRatio_working_3-way'!U221/(3*'OddsRatio_working_3-way'!X221^(1/3))*SIN(('OddsRatio_working_3-way'!Y221)/3)</f>
        <v>-1.3820475423116591E-2</v>
      </c>
      <c r="AJ221" s="11">
        <f>'OddsRatio_working_3-way'!U221/(3*'OddsRatio_working_3-way'!X221^(1/3))*SIN(('OddsRatio_working_3-way'!Y221+2*PI())/3)</f>
        <v>-0.47540231620508466</v>
      </c>
      <c r="AK221" s="11">
        <f>'OddsRatio_working_3-way'!U221/(3*'OddsRatio_working_3-way'!X221^(1/3))*SIN(('OddsRatio_working_3-way'!Y221+4*PI())/3)</f>
        <v>0.48922279162820104</v>
      </c>
      <c r="AL221" s="11">
        <f>'OddsRatio_working_3-way'!Z221+'OddsRatio_working_3-way'!AF221</f>
        <v>1.1138531313492388</v>
      </c>
      <c r="AM221" s="11">
        <f>'OddsRatio_working_3-way'!AA221+'OddsRatio_working_3-way'!AG221</f>
        <v>-0.58086433129221415</v>
      </c>
      <c r="AN221" s="11">
        <f>'OddsRatio_working_3-way'!AB221+'OddsRatio_working_3-way'!AH221</f>
        <v>-0.53298880005702509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1.1138531313492388</v>
      </c>
      <c r="AS221" s="11">
        <f>IF(('OddsRatio_working_3-way'!X221=0),IF(Q221&gt;0,-Q221^(1/3),(-Q221)^(1/3)),'OddsRatio_working_3-way'!AM221-'OddsRatio_working_3-way'!R221/3)</f>
        <v>-0.58086433129221415</v>
      </c>
      <c r="AT221" s="11">
        <f>IF(('OddsRatio_working_3-way'!X221=0),IF(Q221&gt;0,-Q221^(1/3),(-Q221)^(1/3)),'OddsRatio_working_3-way'!AN221-'OddsRatio_working_3-way'!R221/3)</f>
        <v>-0.53298880005702509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</v>
      </c>
      <c r="B222" s="4">
        <f>IF('True_Odds_Calculator_3-way'!B223="","",'True_Odds_Calculator_3-way'!B223)</f>
        <v>3.19</v>
      </c>
      <c r="C222" s="4">
        <f>IF('True_Odds_Calculator_3-way'!C223="","",'True_Odds_Calculator_3-way'!C223)</f>
        <v>5.4</v>
      </c>
      <c r="D222" s="9">
        <f t="shared" si="52"/>
        <v>0.51613091371962172</v>
      </c>
      <c r="E222" s="9">
        <f t="shared" si="53"/>
        <v>0.30476350101747912</v>
      </c>
      <c r="F222" s="9">
        <f t="shared" si="54"/>
        <v>0.17910558526289933</v>
      </c>
      <c r="G222" s="9">
        <f t="shared" si="55"/>
        <v>1.0416588191060527</v>
      </c>
      <c r="H222" s="9">
        <f t="shared" si="56"/>
        <v>1.9374929371954475</v>
      </c>
      <c r="I222" s="9">
        <f t="shared" si="57"/>
        <v>3.2812328138422551</v>
      </c>
      <c r="J222" s="9">
        <f t="shared" si="58"/>
        <v>5.583298804066632</v>
      </c>
      <c r="K222" s="11">
        <f t="shared" si="59"/>
        <v>0.52631578947368418</v>
      </c>
      <c r="L222" s="11">
        <f t="shared" si="60"/>
        <v>0.31347962382445144</v>
      </c>
      <c r="M222" s="11">
        <f t="shared" si="61"/>
        <v>0.18518518518518517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-0.26497277676951003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0.22884623610576421</v>
      </c>
      <c r="Q222" s="11">
        <f>2*'OddsRatio_working_3-way'!K222*'OddsRatio_working_3-way'!L222*'OddsRatio_working_3-way'!M222</f>
        <v>6.1107139147066551E-2</v>
      </c>
      <c r="R222" s="11">
        <f t="shared" si="62"/>
        <v>0</v>
      </c>
      <c r="S222" s="11">
        <f t="shared" si="63"/>
        <v>-0.86365942530326067</v>
      </c>
      <c r="T222" s="11">
        <f t="shared" si="64"/>
        <v>-0.23061666897283331</v>
      </c>
      <c r="U222" s="11">
        <f>'OddsRatio_working_3-way'!S222-'OddsRatio_working_3-way'!R222^2/3</f>
        <v>-0.86365942530326067</v>
      </c>
      <c r="V222" s="11">
        <f>'OddsRatio_working_3-way'!S222*'OddsRatio_working_3-way'!R222/3-2*'OddsRatio_working_3-way'!R222^3/27-'OddsRatio_working_3-way'!T222</f>
        <v>0.23061666897283331</v>
      </c>
      <c r="W222" s="11">
        <f>'OddsRatio_working_3-way'!V222^2+4*'OddsRatio_working_3-way'!U222^3/27</f>
        <v>-4.2254490016028483E-2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0.15446564183027392</v>
      </c>
      <c r="Y222" s="11">
        <f>IF('OddsRatio_working_3-way'!W222&gt;=0,IF('OddsRatio_working_3-way'!V222+SQRT('OddsRatio_working_3-way'!W222)&gt;0,0,PI()),ACOS('OddsRatio_working_3-way'!V222/(2*'OddsRatio_working_3-way'!X222)))</f>
        <v>0.7280125939903711</v>
      </c>
      <c r="Z222" s="11">
        <f>'OddsRatio_working_3-way'!X222^(1/3)*COS('OddsRatio_working_3-way'!Y222/3)</f>
        <v>0.52082940955302637</v>
      </c>
      <c r="AA222" s="11">
        <f>'OddsRatio_working_3-way'!X222^(1/3)*COS(('OddsRatio_working_3-way'!Y222+2*PI())/3)</f>
        <v>-0.37207222102284371</v>
      </c>
      <c r="AB222" s="11">
        <f>'OddsRatio_working_3-way'!X222^(1/3)*COS(('OddsRatio_working_3-way'!Y222+4*PI())/3)</f>
        <v>-0.14875718853018263</v>
      </c>
      <c r="AC222" s="11">
        <f>'OddsRatio_working_3-way'!X222^(1/3)*SIN('OddsRatio_working_3-way'!Y222/3)</f>
        <v>0.12893099412372783</v>
      </c>
      <c r="AD222" s="11">
        <f>'OddsRatio_working_3-way'!X222^(1/3)*SIN(('OddsRatio_working_3-way'!Y222+2*PI())/3)</f>
        <v>0.38658600264910659</v>
      </c>
      <c r="AE222" s="11">
        <f>'OddsRatio_working_3-way'!X222^(1/3)*SIN(('OddsRatio_working_3-way'!Y222+4*PI())/3)</f>
        <v>-0.51551699677283447</v>
      </c>
      <c r="AF222" s="11">
        <f>-'OddsRatio_working_3-way'!U222/(3*'OddsRatio_working_3-way'!X222^(1/3))*COS(('OddsRatio_working_3-way'!Y222)/3)</f>
        <v>0.52082940955302637</v>
      </c>
      <c r="AG222" s="11">
        <f>-'OddsRatio_working_3-way'!U222/(3*'OddsRatio_working_3-way'!X222^(1/3))*COS(('OddsRatio_working_3-way'!Y222+2*PI())/3)</f>
        <v>-0.37207222102284371</v>
      </c>
      <c r="AH222" s="11">
        <f>-'OddsRatio_working_3-way'!U222/(3*'OddsRatio_working_3-way'!X222^(1/3))*COS(('OddsRatio_working_3-way'!Y222+4*PI())/3)</f>
        <v>-0.14875718853018263</v>
      </c>
      <c r="AI222" s="11">
        <f>'OddsRatio_working_3-way'!U222/(3*'OddsRatio_working_3-way'!X222^(1/3))*SIN(('OddsRatio_working_3-way'!Y222)/3)</f>
        <v>-0.12893099412372783</v>
      </c>
      <c r="AJ222" s="11">
        <f>'OddsRatio_working_3-way'!U222/(3*'OddsRatio_working_3-way'!X222^(1/3))*SIN(('OddsRatio_working_3-way'!Y222+2*PI())/3)</f>
        <v>-0.38658600264910659</v>
      </c>
      <c r="AK222" s="11">
        <f>'OddsRatio_working_3-way'!U222/(3*'OddsRatio_working_3-way'!X222^(1/3))*SIN(('OddsRatio_working_3-way'!Y222+4*PI())/3)</f>
        <v>0.51551699677283447</v>
      </c>
      <c r="AL222" s="11">
        <f>'OddsRatio_working_3-way'!Z222+'OddsRatio_working_3-way'!AF222</f>
        <v>1.0416588191060527</v>
      </c>
      <c r="AM222" s="11">
        <f>'OddsRatio_working_3-way'!AA222+'OddsRatio_working_3-way'!AG222</f>
        <v>-0.74414444204568742</v>
      </c>
      <c r="AN222" s="11">
        <f>'OddsRatio_working_3-way'!AB222+'OddsRatio_working_3-way'!AH222</f>
        <v>-0.29751437706036526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1.0416588191060527</v>
      </c>
      <c r="AS222" s="11">
        <f>IF(('OddsRatio_working_3-way'!X222=0),IF(Q222&gt;0,-Q222^(1/3),(-Q222)^(1/3)),'OddsRatio_working_3-way'!AM222-'OddsRatio_working_3-way'!R222/3)</f>
        <v>-0.74414444204568742</v>
      </c>
      <c r="AT222" s="11">
        <f>IF(('OddsRatio_working_3-way'!X222=0),IF(Q222&gt;0,-Q222^(1/3),(-Q222)^(1/3)),'OddsRatio_working_3-way'!AN222-'OddsRatio_working_3-way'!R222/3)</f>
        <v>-0.29751437706036526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3.34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2.2000000000000002</v>
      </c>
      <c r="D223" s="9">
        <f t="shared" si="52"/>
        <v>0.29026683606474035</v>
      </c>
      <c r="E223" s="9">
        <f t="shared" si="53"/>
        <v>0.26605785136721816</v>
      </c>
      <c r="F223" s="9">
        <f t="shared" si="54"/>
        <v>0.44367531256804149</v>
      </c>
      <c r="G223" s="9">
        <f t="shared" si="55"/>
        <v>1.0449170667394325</v>
      </c>
      <c r="H223" s="9">
        <f t="shared" si="56"/>
        <v>3.4451059361702714</v>
      </c>
      <c r="I223" s="9">
        <f t="shared" si="57"/>
        <v>3.7585810561921016</v>
      </c>
      <c r="J223" s="9">
        <f t="shared" si="58"/>
        <v>2.253900480087319</v>
      </c>
      <c r="K223" s="11">
        <f t="shared" si="59"/>
        <v>0.29940119760479045</v>
      </c>
      <c r="L223" s="11">
        <f t="shared" si="60"/>
        <v>0.27472527472527469</v>
      </c>
      <c r="M223" s="11">
        <f t="shared" si="61"/>
        <v>0.45454545454545453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-0.27715996578272017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0.2310563687809197</v>
      </c>
      <c r="Q223" s="11">
        <f>2*'OddsRatio_working_3-way'!K223*'OddsRatio_working_3-way'!L223*'OddsRatio_working_3-way'!M223</f>
        <v>7.4775523877320282E-2</v>
      </c>
      <c r="R223" s="11">
        <f t="shared" si="62"/>
        <v>0</v>
      </c>
      <c r="S223" s="11">
        <f t="shared" si="63"/>
        <v>-0.83365708365708402</v>
      </c>
      <c r="T223" s="11">
        <f t="shared" si="64"/>
        <v>-0.26979193645860322</v>
      </c>
      <c r="U223" s="11">
        <f>'OddsRatio_working_3-way'!S223-'OddsRatio_working_3-way'!R223^2/3</f>
        <v>-0.83365708365708402</v>
      </c>
      <c r="V223" s="11">
        <f>'OddsRatio_working_3-way'!S223*'OddsRatio_working_3-way'!R223/3-2*'OddsRatio_working_3-way'!R223^3/27-'OddsRatio_working_3-way'!T223</f>
        <v>0.26979193645860322</v>
      </c>
      <c r="W223" s="11">
        <f>'OddsRatio_working_3-way'!V223^2+4*'OddsRatio_working_3-way'!U223^3/27</f>
        <v>-1.3046154816652555E-2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0.14648706751342894</v>
      </c>
      <c r="Y223" s="11">
        <f>IF('OddsRatio_working_3-way'!W223&gt;=0,IF('OddsRatio_working_3-way'!V223+SQRT('OddsRatio_working_3-way'!W223)&gt;0,0,PI()),ACOS('OddsRatio_working_3-way'!V223/(2*'OddsRatio_working_3-way'!X223)))</f>
        <v>0.40048277992319514</v>
      </c>
      <c r="Z223" s="11">
        <f>'OddsRatio_working_3-way'!X223^(1/3)*COS('OddsRatio_working_3-way'!Y223/3)</f>
        <v>0.52245853336971626</v>
      </c>
      <c r="AA223" s="11">
        <f>'OddsRatio_working_3-way'!X223^(1/3)*COS(('OddsRatio_working_3-way'!Y223+2*PI())/3)</f>
        <v>-0.32199176824745662</v>
      </c>
      <c r="AB223" s="11">
        <f>'OddsRatio_working_3-way'!X223^(1/3)*COS(('OddsRatio_working_3-way'!Y223+4*PI())/3)</f>
        <v>-0.2004667651222598</v>
      </c>
      <c r="AC223" s="11">
        <f>'OddsRatio_working_3-way'!X223^(1/3)*SIN('OddsRatio_working_3-way'!Y223/3)</f>
        <v>7.0162493267602766E-2</v>
      </c>
      <c r="AD223" s="11">
        <f>'OddsRatio_working_3-way'!X223^(1/3)*SIN(('OddsRatio_working_3-way'!Y223+2*PI())/3)</f>
        <v>0.41738111568833292</v>
      </c>
      <c r="AE223" s="11">
        <f>'OddsRatio_working_3-way'!X223^(1/3)*SIN(('OddsRatio_working_3-way'!Y223+4*PI())/3)</f>
        <v>-0.4875436089559354</v>
      </c>
      <c r="AF223" s="11">
        <f>-'OddsRatio_working_3-way'!U223/(3*'OddsRatio_working_3-way'!X223^(1/3))*COS(('OddsRatio_working_3-way'!Y223)/3)</f>
        <v>0.52245853336971615</v>
      </c>
      <c r="AG223" s="11">
        <f>-'OddsRatio_working_3-way'!U223/(3*'OddsRatio_working_3-way'!X223^(1/3))*COS(('OddsRatio_working_3-way'!Y223+2*PI())/3)</f>
        <v>-0.32199176824745651</v>
      </c>
      <c r="AH223" s="11">
        <f>-'OddsRatio_working_3-way'!U223/(3*'OddsRatio_working_3-way'!X223^(1/3))*COS(('OddsRatio_working_3-way'!Y223+4*PI())/3)</f>
        <v>-0.20046676512225978</v>
      </c>
      <c r="AI223" s="11">
        <f>'OddsRatio_working_3-way'!U223/(3*'OddsRatio_working_3-way'!X223^(1/3))*SIN(('OddsRatio_working_3-way'!Y223)/3)</f>
        <v>-7.0162493267602752E-2</v>
      </c>
      <c r="AJ223" s="11">
        <f>'OddsRatio_working_3-way'!U223/(3*'OddsRatio_working_3-way'!X223^(1/3))*SIN(('OddsRatio_working_3-way'!Y223+2*PI())/3)</f>
        <v>-0.4173811156883328</v>
      </c>
      <c r="AK223" s="11">
        <f>'OddsRatio_working_3-way'!U223/(3*'OddsRatio_working_3-way'!X223^(1/3))*SIN(('OddsRatio_working_3-way'!Y223+4*PI())/3)</f>
        <v>0.48754360895593535</v>
      </c>
      <c r="AL223" s="11">
        <f>'OddsRatio_working_3-way'!Z223+'OddsRatio_working_3-way'!AF223</f>
        <v>1.0449170667394325</v>
      </c>
      <c r="AM223" s="11">
        <f>'OddsRatio_working_3-way'!AA223+'OddsRatio_working_3-way'!AG223</f>
        <v>-0.64398353649491313</v>
      </c>
      <c r="AN223" s="11">
        <f>'OddsRatio_working_3-way'!AB223+'OddsRatio_working_3-way'!AH223</f>
        <v>-0.40093353024451961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1.0449170667394325</v>
      </c>
      <c r="AS223" s="11">
        <f>IF(('OddsRatio_working_3-way'!X223=0),IF(Q223&gt;0,-Q223^(1/3),(-Q223)^(1/3)),'OddsRatio_working_3-way'!AM223-'OddsRatio_working_3-way'!R223/3)</f>
        <v>-0.64398353649491313</v>
      </c>
      <c r="AT223" s="11">
        <f>IF(('OddsRatio_working_3-way'!X223=0),IF(Q223&gt;0,-Q223^(1/3),(-Q223)^(1/3)),'OddsRatio_working_3-way'!AN223-'OddsRatio_working_3-way'!R223/3)</f>
        <v>-0.40093353024451961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2.08</v>
      </c>
      <c r="B224" s="4">
        <f>IF('True_Odds_Calculator_3-way'!B225="","",'True_Odds_Calculator_3-way'!B225)</f>
        <v>3.58</v>
      </c>
      <c r="C224" s="4">
        <f>IF('True_Odds_Calculator_3-way'!C225="","",'True_Odds_Calculator_3-way'!C225)</f>
        <v>3.74</v>
      </c>
      <c r="D224" s="9">
        <f t="shared" si="52"/>
        <v>0.47010689047663512</v>
      </c>
      <c r="E224" s="9">
        <f t="shared" si="53"/>
        <v>0.27080472607153777</v>
      </c>
      <c r="F224" s="9">
        <f t="shared" si="54"/>
        <v>0.25908838345182689</v>
      </c>
      <c r="G224" s="9">
        <f t="shared" si="55"/>
        <v>1.0436812946513809</v>
      </c>
      <c r="H224" s="9">
        <f t="shared" si="56"/>
        <v>2.127175798223492</v>
      </c>
      <c r="I224" s="9">
        <f t="shared" si="57"/>
        <v>3.692697740200563</v>
      </c>
      <c r="J224" s="9">
        <f t="shared" si="58"/>
        <v>3.8596867473447847</v>
      </c>
      <c r="K224" s="11">
        <f t="shared" si="59"/>
        <v>0.48076923076923073</v>
      </c>
      <c r="L224" s="11">
        <f t="shared" si="60"/>
        <v>0.27932960893854747</v>
      </c>
      <c r="M224" s="11">
        <f t="shared" si="61"/>
        <v>0.26737967914438499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-0.27414230527934114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0.22980634219543186</v>
      </c>
      <c r="Q224" s="11">
        <f>2*'OddsRatio_working_3-way'!K224*'OddsRatio_working_3-way'!L224*'OddsRatio_working_3-way'!M224</f>
        <v>7.1814481936072441E-2</v>
      </c>
      <c r="R224" s="11">
        <f t="shared" si="62"/>
        <v>0</v>
      </c>
      <c r="S224" s="11">
        <f t="shared" si="63"/>
        <v>-0.83827391019152431</v>
      </c>
      <c r="T224" s="11">
        <f t="shared" si="64"/>
        <v>-0.2619605969348513</v>
      </c>
      <c r="U224" s="11">
        <f>'OddsRatio_working_3-way'!S224-'OddsRatio_working_3-way'!R224^2/3</f>
        <v>-0.83827391019152431</v>
      </c>
      <c r="V224" s="11">
        <f>'OddsRatio_working_3-way'!S224*'OddsRatio_working_3-way'!R224/3-2*'OddsRatio_working_3-way'!R224^3/27-'OddsRatio_working_3-way'!T224</f>
        <v>0.2619605969348513</v>
      </c>
      <c r="W224" s="11">
        <f>'OddsRatio_working_3-way'!V224^2+4*'OddsRatio_working_3-way'!U224^3/27</f>
        <v>-1.8644455431835433E-2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0.14770562766724485</v>
      </c>
      <c r="Y224" s="11">
        <f>IF('OddsRatio_working_3-way'!W224&gt;=0,IF('OddsRatio_working_3-way'!V224+SQRT('OddsRatio_working_3-way'!W224)&gt;0,0,PI()),ACOS('OddsRatio_working_3-way'!V224/(2*'OddsRatio_working_3-way'!X224)))</f>
        <v>0.48049594672801499</v>
      </c>
      <c r="Z224" s="11">
        <f>'OddsRatio_working_3-way'!X224^(1/3)*COS('OddsRatio_working_3-way'!Y224/3)</f>
        <v>0.52184064732569035</v>
      </c>
      <c r="AA224" s="11">
        <f>'OddsRatio_working_3-way'!X224^(1/3)*COS(('OddsRatio_working_3-way'!Y224+2*PI())/3)</f>
        <v>-0.33392875911320546</v>
      </c>
      <c r="AB224" s="11">
        <f>'OddsRatio_working_3-way'!X224^(1/3)*COS(('OddsRatio_working_3-way'!Y224+4*PI())/3)</f>
        <v>-0.18791188821248475</v>
      </c>
      <c r="AC224" s="11">
        <f>'OddsRatio_working_3-way'!X224^(1/3)*SIN('OddsRatio_working_3-way'!Y224/3)</f>
        <v>8.4302879720758006E-2</v>
      </c>
      <c r="AD224" s="11">
        <f>'OddsRatio_working_3-way'!X224^(1/3)*SIN(('OddsRatio_working_3-way'!Y224+2*PI())/3)</f>
        <v>0.40977581745098485</v>
      </c>
      <c r="AE224" s="11">
        <f>'OddsRatio_working_3-way'!X224^(1/3)*SIN(('OddsRatio_working_3-way'!Y224+4*PI())/3)</f>
        <v>-0.4940786971717428</v>
      </c>
      <c r="AF224" s="11">
        <f>-'OddsRatio_working_3-way'!U224/(3*'OddsRatio_working_3-way'!X224^(1/3))*COS(('OddsRatio_working_3-way'!Y224)/3)</f>
        <v>0.52184064732569047</v>
      </c>
      <c r="AG224" s="11">
        <f>-'OddsRatio_working_3-way'!U224/(3*'OddsRatio_working_3-way'!X224^(1/3))*COS(('OddsRatio_working_3-way'!Y224+2*PI())/3)</f>
        <v>-0.33392875911320552</v>
      </c>
      <c r="AH224" s="11">
        <f>-'OddsRatio_working_3-way'!U224/(3*'OddsRatio_working_3-way'!X224^(1/3))*COS(('OddsRatio_working_3-way'!Y224+4*PI())/3)</f>
        <v>-0.18791188821248478</v>
      </c>
      <c r="AI224" s="11">
        <f>'OddsRatio_working_3-way'!U224/(3*'OddsRatio_working_3-way'!X224^(1/3))*SIN(('OddsRatio_working_3-way'!Y224)/3)</f>
        <v>-8.4302879720758034E-2</v>
      </c>
      <c r="AJ224" s="11">
        <f>'OddsRatio_working_3-way'!U224/(3*'OddsRatio_working_3-way'!X224^(1/3))*SIN(('OddsRatio_working_3-way'!Y224+2*PI())/3)</f>
        <v>-0.40977581745098496</v>
      </c>
      <c r="AK224" s="11">
        <f>'OddsRatio_working_3-way'!U224/(3*'OddsRatio_working_3-way'!X224^(1/3))*SIN(('OddsRatio_working_3-way'!Y224+4*PI())/3)</f>
        <v>0.49407869717174291</v>
      </c>
      <c r="AL224" s="11">
        <f>'OddsRatio_working_3-way'!Z224+'OddsRatio_working_3-way'!AF224</f>
        <v>1.0436812946513809</v>
      </c>
      <c r="AM224" s="11">
        <f>'OddsRatio_working_3-way'!AA224+'OddsRatio_working_3-way'!AG224</f>
        <v>-0.66785751822641104</v>
      </c>
      <c r="AN224" s="11">
        <f>'OddsRatio_working_3-way'!AB224+'OddsRatio_working_3-way'!AH224</f>
        <v>-0.37582377642496956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1.0436812946513809</v>
      </c>
      <c r="AS224" s="11">
        <f>IF(('OddsRatio_working_3-way'!X224=0),IF(Q224&gt;0,-Q224^(1/3),(-Q224)^(1/3)),'OddsRatio_working_3-way'!AM224-'OddsRatio_working_3-way'!R224/3)</f>
        <v>-0.66785751822641104</v>
      </c>
      <c r="AT224" s="11">
        <f>IF(('OddsRatio_working_3-way'!X224=0),IF(Q224&gt;0,-Q224^(1/3),(-Q224)^(1/3)),'OddsRatio_working_3-way'!AN224-'OddsRatio_working_3-way'!R224/3)</f>
        <v>-0.37582377642496956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1.72</v>
      </c>
      <c r="B225" s="4">
        <f>IF('True_Odds_Calculator_3-way'!B226="","",'True_Odds_Calculator_3-way'!B226)</f>
        <v>4.0199999999999996</v>
      </c>
      <c r="C225" s="4">
        <f>IF('True_Odds_Calculator_3-way'!C226="","",'True_Odds_Calculator_3-way'!C226)</f>
        <v>4.9800000000000004</v>
      </c>
      <c r="D225" s="9">
        <f t="shared" si="52"/>
        <v>0.56850249899790939</v>
      </c>
      <c r="E225" s="9">
        <f t="shared" si="53"/>
        <v>0.23902780994334938</v>
      </c>
      <c r="F225" s="9">
        <f t="shared" si="54"/>
        <v>0.19246969105874095</v>
      </c>
      <c r="G225" s="9">
        <f t="shared" si="55"/>
        <v>1.0541766936495556</v>
      </c>
      <c r="H225" s="9">
        <f t="shared" si="56"/>
        <v>1.75900721942768</v>
      </c>
      <c r="I225" s="9">
        <f t="shared" si="57"/>
        <v>4.1836136148216578</v>
      </c>
      <c r="J225" s="9">
        <f t="shared" si="58"/>
        <v>5.195623240725233</v>
      </c>
      <c r="K225" s="11">
        <f t="shared" si="59"/>
        <v>0.58139534883720934</v>
      </c>
      <c r="L225" s="11">
        <f t="shared" si="60"/>
        <v>0.24875621890547267</v>
      </c>
      <c r="M225" s="11">
        <f t="shared" si="61"/>
        <v>0.20080321285140559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-0.25132672306720782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0.22419888973921842</v>
      </c>
      <c r="Q225" s="11">
        <f>2*'OddsRatio_working_3-way'!K225*'OddsRatio_working_3-way'!L225*'OddsRatio_working_3-way'!M225</f>
        <v>5.8082613922077295E-2</v>
      </c>
      <c r="R225" s="11">
        <f t="shared" si="62"/>
        <v>0</v>
      </c>
      <c r="S225" s="11">
        <f t="shared" si="63"/>
        <v>-0.89206148476007829</v>
      </c>
      <c r="T225" s="11">
        <f t="shared" si="64"/>
        <v>-0.23110401159587513</v>
      </c>
      <c r="U225" s="11">
        <f>'OddsRatio_working_3-way'!S225-'OddsRatio_working_3-way'!R225^2/3</f>
        <v>-0.89206148476007829</v>
      </c>
      <c r="V225" s="11">
        <f>'OddsRatio_working_3-way'!S225*'OddsRatio_working_3-way'!R225/3-2*'OddsRatio_working_3-way'!R225^3/27-'OddsRatio_working_3-way'!T225</f>
        <v>0.23110401159587513</v>
      </c>
      <c r="W225" s="11">
        <f>'OddsRatio_working_3-way'!V225^2+4*'OddsRatio_working_3-way'!U225^3/27</f>
        <v>-5.1758204231248675E-2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0.16214751648341322</v>
      </c>
      <c r="Y225" s="11">
        <f>IF('OddsRatio_working_3-way'!W225&gt;=0,IF('OddsRatio_working_3-way'!V225+SQRT('OddsRatio_working_3-way'!W225)&gt;0,0,PI()),ACOS('OddsRatio_working_3-way'!V225/(2*'OddsRatio_working_3-way'!X225)))</f>
        <v>0.77754910648459752</v>
      </c>
      <c r="Z225" s="11">
        <f>'OddsRatio_working_3-way'!X225^(1/3)*COS('OddsRatio_working_3-way'!Y225/3)</f>
        <v>0.52708834682477779</v>
      </c>
      <c r="AA225" s="11">
        <f>'OddsRatio_working_3-way'!X225^(1/3)*COS(('OddsRatio_working_3-way'!Y225+2*PI())/3)</f>
        <v>-0.3845763062167048</v>
      </c>
      <c r="AB225" s="11">
        <f>'OddsRatio_working_3-way'!X225^(1/3)*COS(('OddsRatio_working_3-way'!Y225+4*PI())/3)</f>
        <v>-0.14251204060807315</v>
      </c>
      <c r="AC225" s="11">
        <f>'OddsRatio_working_3-way'!X225^(1/3)*SIN('OddsRatio_working_3-way'!Y225/3)</f>
        <v>0.13975586891033273</v>
      </c>
      <c r="AD225" s="11">
        <f>'OddsRatio_working_3-way'!X225^(1/3)*SIN(('OddsRatio_working_3-way'!Y225+2*PI())/3)</f>
        <v>0.38659396393383416</v>
      </c>
      <c r="AE225" s="11">
        <f>'OddsRatio_working_3-way'!X225^(1/3)*SIN(('OddsRatio_working_3-way'!Y225+4*PI())/3)</f>
        <v>-0.52634983284416681</v>
      </c>
      <c r="AF225" s="11">
        <f>-'OddsRatio_working_3-way'!U225/(3*'OddsRatio_working_3-way'!X225^(1/3))*COS(('OddsRatio_working_3-way'!Y225)/3)</f>
        <v>0.52708834682477779</v>
      </c>
      <c r="AG225" s="11">
        <f>-'OddsRatio_working_3-way'!U225/(3*'OddsRatio_working_3-way'!X225^(1/3))*COS(('OddsRatio_working_3-way'!Y225+2*PI())/3)</f>
        <v>-0.3845763062167048</v>
      </c>
      <c r="AH225" s="11">
        <f>-'OddsRatio_working_3-way'!U225/(3*'OddsRatio_working_3-way'!X225^(1/3))*COS(('OddsRatio_working_3-way'!Y225+4*PI())/3)</f>
        <v>-0.14251204060807315</v>
      </c>
      <c r="AI225" s="11">
        <f>'OddsRatio_working_3-way'!U225/(3*'OddsRatio_working_3-way'!X225^(1/3))*SIN(('OddsRatio_working_3-way'!Y225)/3)</f>
        <v>-0.13975586891033273</v>
      </c>
      <c r="AJ225" s="11">
        <f>'OddsRatio_working_3-way'!U225/(3*'OddsRatio_working_3-way'!X225^(1/3))*SIN(('OddsRatio_working_3-way'!Y225+2*PI())/3)</f>
        <v>-0.38659396393383416</v>
      </c>
      <c r="AK225" s="11">
        <f>'OddsRatio_working_3-way'!U225/(3*'OddsRatio_working_3-way'!X225^(1/3))*SIN(('OddsRatio_working_3-way'!Y225+4*PI())/3)</f>
        <v>0.52634983284416681</v>
      </c>
      <c r="AL225" s="11">
        <f>'OddsRatio_working_3-way'!Z225+'OddsRatio_working_3-way'!AF225</f>
        <v>1.0541766936495556</v>
      </c>
      <c r="AM225" s="11">
        <f>'OddsRatio_working_3-way'!AA225+'OddsRatio_working_3-way'!AG225</f>
        <v>-0.7691526124334096</v>
      </c>
      <c r="AN225" s="11">
        <f>'OddsRatio_working_3-way'!AB225+'OddsRatio_working_3-way'!AH225</f>
        <v>-0.28502408121614631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1.0541766936495556</v>
      </c>
      <c r="AS225" s="11">
        <f>IF(('OddsRatio_working_3-way'!X225=0),IF(Q225&gt;0,-Q225^(1/3),(-Q225)^(1/3)),'OddsRatio_working_3-way'!AM225-'OddsRatio_working_3-way'!R225/3)</f>
        <v>-0.7691526124334096</v>
      </c>
      <c r="AT225" s="11">
        <f>IF(('OddsRatio_working_3-way'!X225=0),IF(Q225&gt;0,-Q225^(1/3),(-Q225)^(1/3)),'OddsRatio_working_3-way'!AN225-'OddsRatio_working_3-way'!R225/3)</f>
        <v>-0.28502408121614631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1.52</v>
      </c>
      <c r="B226" s="4">
        <f>IF('True_Odds_Calculator_3-way'!B227="","",'True_Odds_Calculator_3-way'!B227)</f>
        <v>4.43</v>
      </c>
      <c r="C226" s="4">
        <f>IF('True_Odds_Calculator_3-way'!C227="","",'True_Odds_Calculator_3-way'!C227)</f>
        <v>6.75</v>
      </c>
      <c r="D226" s="9">
        <f t="shared" si="52"/>
        <v>0.64408000812577315</v>
      </c>
      <c r="E226" s="9">
        <f t="shared" si="53"/>
        <v>0.21528299390534772</v>
      </c>
      <c r="F226" s="9">
        <f t="shared" si="54"/>
        <v>0.1406369979688793</v>
      </c>
      <c r="G226" s="9">
        <f t="shared" si="55"/>
        <v>1.0626964262200687</v>
      </c>
      <c r="H226" s="9">
        <f t="shared" si="56"/>
        <v>1.5526021416344356</v>
      </c>
      <c r="I226" s="9">
        <f t="shared" si="57"/>
        <v>4.6450487419348345</v>
      </c>
      <c r="J226" s="9">
        <f t="shared" si="58"/>
        <v>7.1105044507653945</v>
      </c>
      <c r="K226" s="11">
        <f t="shared" si="59"/>
        <v>0.65789473684210531</v>
      </c>
      <c r="L226" s="11">
        <f t="shared" si="60"/>
        <v>0.22573363431151244</v>
      </c>
      <c r="M226" s="11">
        <f t="shared" si="61"/>
        <v>0.14814814814814814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-0.22563902859732732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0.2134128901385644</v>
      </c>
      <c r="Q226" s="11">
        <f>2*'OddsRatio_working_3-way'!K226*'OddsRatio_working_3-way'!L226*'OddsRatio_working_3-way'!M226</f>
        <v>4.4002657760528738E-2</v>
      </c>
      <c r="R226" s="11">
        <f t="shared" si="62"/>
        <v>0</v>
      </c>
      <c r="S226" s="11">
        <f t="shared" si="63"/>
        <v>-0.94581549772321727</v>
      </c>
      <c r="T226" s="11">
        <f t="shared" si="64"/>
        <v>-0.19501350468519943</v>
      </c>
      <c r="U226" s="11">
        <f>'OddsRatio_working_3-way'!S226-'OddsRatio_working_3-way'!R226^2/3</f>
        <v>-0.94581549772321727</v>
      </c>
      <c r="V226" s="11">
        <f>'OddsRatio_working_3-way'!S226*'OddsRatio_working_3-way'!R226/3-2*'OddsRatio_working_3-way'!R226^3/27-'OddsRatio_working_3-way'!T226</f>
        <v>0.19501350468519943</v>
      </c>
      <c r="W226" s="11">
        <f>'OddsRatio_working_3-way'!V226^2+4*'OddsRatio_working_3-way'!U226^3/27</f>
        <v>-8.7317183432432027E-2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0.17702220937077098</v>
      </c>
      <c r="Y226" s="11">
        <f>IF('OddsRatio_working_3-way'!W226&gt;=0,IF('OddsRatio_working_3-way'!V226+SQRT('OddsRatio_working_3-way'!W226)&gt;0,0,PI()),ACOS('OddsRatio_working_3-way'!V226/(2*'OddsRatio_working_3-way'!X226)))</f>
        <v>0.98745413209890187</v>
      </c>
      <c r="Z226" s="11">
        <f>'OddsRatio_working_3-way'!X226^(1/3)*COS('OddsRatio_working_3-way'!Y226/3)</f>
        <v>0.53134821311003433</v>
      </c>
      <c r="AA226" s="11">
        <f>'OddsRatio_working_3-way'!X226^(1/3)*COS(('OddsRatio_working_3-way'!Y226+2*PI())/3)</f>
        <v>-0.42285451802344565</v>
      </c>
      <c r="AB226" s="11">
        <f>'OddsRatio_working_3-way'!X226^(1/3)*COS(('OddsRatio_working_3-way'!Y226+4*PI())/3)</f>
        <v>-0.10849369508658858</v>
      </c>
      <c r="AC226" s="11">
        <f>'OddsRatio_working_3-way'!X226^(1/3)*SIN('OddsRatio_working_3-way'!Y226/3)</f>
        <v>0.18149630574526662</v>
      </c>
      <c r="AD226" s="11">
        <f>'OddsRatio_working_3-way'!X226^(1/3)*SIN(('OddsRatio_working_3-way'!Y226+2*PI())/3)</f>
        <v>0.36941289793612408</v>
      </c>
      <c r="AE226" s="11">
        <f>'OddsRatio_working_3-way'!X226^(1/3)*SIN(('OddsRatio_working_3-way'!Y226+4*PI())/3)</f>
        <v>-0.55090920368139074</v>
      </c>
      <c r="AF226" s="11">
        <f>-'OddsRatio_working_3-way'!U226/(3*'OddsRatio_working_3-way'!X226^(1/3))*COS(('OddsRatio_working_3-way'!Y226)/3)</f>
        <v>0.53134821311003433</v>
      </c>
      <c r="AG226" s="11">
        <f>-'OddsRatio_working_3-way'!U226/(3*'OddsRatio_working_3-way'!X226^(1/3))*COS(('OddsRatio_working_3-way'!Y226+2*PI())/3)</f>
        <v>-0.42285451802344565</v>
      </c>
      <c r="AH226" s="11">
        <f>-'OddsRatio_working_3-way'!U226/(3*'OddsRatio_working_3-way'!X226^(1/3))*COS(('OddsRatio_working_3-way'!Y226+4*PI())/3)</f>
        <v>-0.10849369508658858</v>
      </c>
      <c r="AI226" s="11">
        <f>'OddsRatio_working_3-way'!U226/(3*'OddsRatio_working_3-way'!X226^(1/3))*SIN(('OddsRatio_working_3-way'!Y226)/3)</f>
        <v>-0.18149630574526662</v>
      </c>
      <c r="AJ226" s="11">
        <f>'OddsRatio_working_3-way'!U226/(3*'OddsRatio_working_3-way'!X226^(1/3))*SIN(('OddsRatio_working_3-way'!Y226+2*PI())/3)</f>
        <v>-0.36941289793612408</v>
      </c>
      <c r="AK226" s="11">
        <f>'OddsRatio_working_3-way'!U226/(3*'OddsRatio_working_3-way'!X226^(1/3))*SIN(('OddsRatio_working_3-way'!Y226+4*PI())/3)</f>
        <v>0.55090920368139074</v>
      </c>
      <c r="AL226" s="11">
        <f>'OddsRatio_working_3-way'!Z226+'OddsRatio_working_3-way'!AF226</f>
        <v>1.0626964262200687</v>
      </c>
      <c r="AM226" s="11">
        <f>'OddsRatio_working_3-way'!AA226+'OddsRatio_working_3-way'!AG226</f>
        <v>-0.84570903604689129</v>
      </c>
      <c r="AN226" s="11">
        <f>'OddsRatio_working_3-way'!AB226+'OddsRatio_working_3-way'!AH226</f>
        <v>-0.21698739017317717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1.0626964262200687</v>
      </c>
      <c r="AS226" s="11">
        <f>IF(('OddsRatio_working_3-way'!X226=0),IF(Q226&gt;0,-Q226^(1/3),(-Q226)^(1/3)),'OddsRatio_working_3-way'!AM226-'OddsRatio_working_3-way'!R226/3)</f>
        <v>-0.84570903604689129</v>
      </c>
      <c r="AT226" s="11">
        <f>IF(('OddsRatio_working_3-way'!X226=0),IF(Q226&gt;0,-Q226^(1/3),(-Q226)^(1/3)),'OddsRatio_working_3-way'!AN226-'OddsRatio_working_3-way'!R226/3)</f>
        <v>-0.21698739017317717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4.8</v>
      </c>
      <c r="B227" s="4">
        <f>IF('True_Odds_Calculator_3-way'!B228="","",'True_Odds_Calculator_3-way'!B228)</f>
        <v>3.87</v>
      </c>
      <c r="C227" s="4">
        <f>IF('True_Odds_Calculator_3-way'!C228="","",'True_Odds_Calculator_3-way'!C228)</f>
        <v>1.78</v>
      </c>
      <c r="D227" s="9">
        <f t="shared" si="52"/>
        <v>0.20058603596964908</v>
      </c>
      <c r="E227" s="9">
        <f t="shared" si="53"/>
        <v>0.24937533500410616</v>
      </c>
      <c r="F227" s="9">
        <f t="shared" si="54"/>
        <v>0.5500386290262449</v>
      </c>
      <c r="G227" s="9">
        <f t="shared" si="55"/>
        <v>1.0487873434484367</v>
      </c>
      <c r="H227" s="9">
        <f t="shared" si="56"/>
        <v>4.9853919051040583</v>
      </c>
      <c r="I227" s="9">
        <f t="shared" si="57"/>
        <v>4.0100196756970137</v>
      </c>
      <c r="J227" s="9">
        <f t="shared" si="58"/>
        <v>1.8180541278897802</v>
      </c>
      <c r="K227" s="11">
        <f t="shared" si="59"/>
        <v>0.20833333333333334</v>
      </c>
      <c r="L227" s="11">
        <f t="shared" si="60"/>
        <v>0.25839793281653745</v>
      </c>
      <c r="M227" s="11">
        <f t="shared" si="61"/>
        <v>0.5617977528089888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-0.25726925645268994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0.22531186791704169</v>
      </c>
      <c r="Q227" s="11">
        <f>2*'OddsRatio_working_3-way'!K227*'OddsRatio_working_3-way'!L227*'OddsRatio_working_3-way'!M227</f>
        <v>6.0486407494507836E-2</v>
      </c>
      <c r="R227" s="11">
        <f t="shared" si="62"/>
        <v>0</v>
      </c>
      <c r="S227" s="11">
        <f t="shared" si="63"/>
        <v>-0.87578232635999009</v>
      </c>
      <c r="T227" s="11">
        <f t="shared" si="64"/>
        <v>-0.23510934935838659</v>
      </c>
      <c r="U227" s="11">
        <f>'OddsRatio_working_3-way'!S227-'OddsRatio_working_3-way'!R227^2/3</f>
        <v>-0.87578232635999009</v>
      </c>
      <c r="V227" s="11">
        <f>'OddsRatio_working_3-way'!S227*'OddsRatio_working_3-way'!R227/3-2*'OddsRatio_working_3-way'!R227^3/27-'OddsRatio_working_3-way'!T227</f>
        <v>0.23510934935838659</v>
      </c>
      <c r="W227" s="11">
        <f>'OddsRatio_working_3-way'!V227^2+4*'OddsRatio_working_3-way'!U227^3/27</f>
        <v>-4.4237725389100355E-2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0.15772930256045026</v>
      </c>
      <c r="Y227" s="11">
        <f>IF('OddsRatio_working_3-way'!W227&gt;=0,IF('OddsRatio_working_3-way'!V227+SQRT('OddsRatio_working_3-way'!W227)&gt;0,0,PI()),ACOS('OddsRatio_working_3-way'!V227/(2*'OddsRatio_working_3-way'!X227)))</f>
        <v>0.7298209077575929</v>
      </c>
      <c r="Z227" s="11">
        <f>'OddsRatio_working_3-way'!X227^(1/3)*COS('OddsRatio_working_3-way'!Y227/3)</f>
        <v>0.52439367172421836</v>
      </c>
      <c r="AA227" s="11">
        <f>'OddsRatio_working_3-way'!X227^(1/3)*COS(('OddsRatio_working_3-way'!Y227+2*PI())/3)</f>
        <v>-0.37490903299131095</v>
      </c>
      <c r="AB227" s="11">
        <f>'OddsRatio_working_3-way'!X227^(1/3)*COS(('OddsRatio_working_3-way'!Y227+4*PI())/3)</f>
        <v>-0.14948463873290718</v>
      </c>
      <c r="AC227" s="11">
        <f>'OddsRatio_working_3-way'!X227^(1/3)*SIN('OddsRatio_working_3-way'!Y227/3)</f>
        <v>0.13014883470699767</v>
      </c>
      <c r="AD227" s="11">
        <f>'OddsRatio_working_3-way'!X227^(1/3)*SIN(('OddsRatio_working_3-way'!Y227+2*PI())/3)</f>
        <v>0.38906382394347189</v>
      </c>
      <c r="AE227" s="11">
        <f>'OddsRatio_working_3-way'!X227^(1/3)*SIN(('OddsRatio_working_3-way'!Y227+4*PI())/3)</f>
        <v>-0.51921265865046951</v>
      </c>
      <c r="AF227" s="11">
        <f>-'OddsRatio_working_3-way'!U227/(3*'OddsRatio_working_3-way'!X227^(1/3))*COS(('OddsRatio_working_3-way'!Y227)/3)</f>
        <v>0.52439367172421825</v>
      </c>
      <c r="AG227" s="11">
        <f>-'OddsRatio_working_3-way'!U227/(3*'OddsRatio_working_3-way'!X227^(1/3))*COS(('OddsRatio_working_3-way'!Y227+2*PI())/3)</f>
        <v>-0.37490903299131084</v>
      </c>
      <c r="AH227" s="11">
        <f>-'OddsRatio_working_3-way'!U227/(3*'OddsRatio_working_3-way'!X227^(1/3))*COS(('OddsRatio_working_3-way'!Y227+4*PI())/3)</f>
        <v>-0.14948463873290713</v>
      </c>
      <c r="AI227" s="11">
        <f>'OddsRatio_working_3-way'!U227/(3*'OddsRatio_working_3-way'!X227^(1/3))*SIN(('OddsRatio_working_3-way'!Y227)/3)</f>
        <v>-0.13014883470699765</v>
      </c>
      <c r="AJ227" s="11">
        <f>'OddsRatio_working_3-way'!U227/(3*'OddsRatio_working_3-way'!X227^(1/3))*SIN(('OddsRatio_working_3-way'!Y227+2*PI())/3)</f>
        <v>-0.38906382394347183</v>
      </c>
      <c r="AK227" s="11">
        <f>'OddsRatio_working_3-way'!U227/(3*'OddsRatio_working_3-way'!X227^(1/3))*SIN(('OddsRatio_working_3-way'!Y227+4*PI())/3)</f>
        <v>0.51921265865046939</v>
      </c>
      <c r="AL227" s="11">
        <f>'OddsRatio_working_3-way'!Z227+'OddsRatio_working_3-way'!AF227</f>
        <v>1.0487873434484367</v>
      </c>
      <c r="AM227" s="11">
        <f>'OddsRatio_working_3-way'!AA227+'OddsRatio_working_3-way'!AG227</f>
        <v>-0.7498180659826218</v>
      </c>
      <c r="AN227" s="11">
        <f>'OddsRatio_working_3-way'!AB227+'OddsRatio_working_3-way'!AH227</f>
        <v>-0.29896927746581431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1.0487873434484367</v>
      </c>
      <c r="AS227" s="11">
        <f>IF(('OddsRatio_working_3-way'!X227=0),IF(Q227&gt;0,-Q227^(1/3),(-Q227)^(1/3)),'OddsRatio_working_3-way'!AM227-'OddsRatio_working_3-way'!R227/3)</f>
        <v>-0.7498180659826218</v>
      </c>
      <c r="AT227" s="11">
        <f>IF(('OddsRatio_working_3-way'!X227=0),IF(Q227&gt;0,-Q227^(1/3),(-Q227)^(1/3)),'OddsRatio_working_3-way'!AN227-'OddsRatio_working_3-way'!R227/3)</f>
        <v>-0.29896927746581431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1.61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5.94</v>
      </c>
      <c r="D228" s="9">
        <f t="shared" si="52"/>
        <v>0.60688901653577665</v>
      </c>
      <c r="E228" s="9">
        <f t="shared" si="53"/>
        <v>0.23300069283627473</v>
      </c>
      <c r="F228" s="9">
        <f t="shared" si="54"/>
        <v>0.16011029062794846</v>
      </c>
      <c r="G228" s="9">
        <f t="shared" si="55"/>
        <v>1.0618815263223018</v>
      </c>
      <c r="H228" s="9">
        <f t="shared" si="56"/>
        <v>1.6477477310566044</v>
      </c>
      <c r="I228" s="9">
        <f t="shared" si="57"/>
        <v>4.2918327315991354</v>
      </c>
      <c r="J228" s="9">
        <f t="shared" si="58"/>
        <v>6.2456947400321718</v>
      </c>
      <c r="K228" s="11">
        <f t="shared" si="59"/>
        <v>0.6211180124223602</v>
      </c>
      <c r="L228" s="11">
        <f t="shared" si="60"/>
        <v>0.24390243902439027</v>
      </c>
      <c r="M228" s="11">
        <f t="shared" si="61"/>
        <v>0.16835016835016833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-0.23824417991968361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0.22060732559141891</v>
      </c>
      <c r="Q228" s="11">
        <f>2*'OddsRatio_working_3-way'!K228*'OddsRatio_working_3-way'!L228*'OddsRatio_working_3-way'!M228</f>
        <v>5.1007474125183555E-2</v>
      </c>
      <c r="R228" s="11">
        <f t="shared" si="62"/>
        <v>0</v>
      </c>
      <c r="S228" s="11">
        <f t="shared" si="63"/>
        <v>-0.92597152075567846</v>
      </c>
      <c r="T228" s="11">
        <f t="shared" si="64"/>
        <v>-0.21409746144639963</v>
      </c>
      <c r="U228" s="11">
        <f>'OddsRatio_working_3-way'!S228-'OddsRatio_working_3-way'!R228^2/3</f>
        <v>-0.92597152075567846</v>
      </c>
      <c r="V228" s="11">
        <f>'OddsRatio_working_3-way'!S228*'OddsRatio_working_3-way'!R228/3-2*'OddsRatio_working_3-way'!R228^3/27-'OddsRatio_working_3-way'!T228</f>
        <v>0.21409746144639963</v>
      </c>
      <c r="W228" s="11">
        <f>'OddsRatio_working_3-way'!V228^2+4*'OddsRatio_working_3-way'!U228^3/27</f>
        <v>-7.1784427735186757E-2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0.17148042944675881</v>
      </c>
      <c r="Y228" s="11">
        <f>IF('OddsRatio_working_3-way'!W228&gt;=0,IF('OddsRatio_working_3-way'!V228+SQRT('OddsRatio_working_3-way'!W228)&gt;0,0,PI()),ACOS('OddsRatio_working_3-way'!V228/(2*'OddsRatio_working_3-way'!X228)))</f>
        <v>0.89660972204800504</v>
      </c>
      <c r="Z228" s="11">
        <f>'OddsRatio_working_3-way'!X228^(1/3)*COS('OddsRatio_working_3-way'!Y228/3)</f>
        <v>0.5309407631611508</v>
      </c>
      <c r="AA228" s="11">
        <f>'OddsRatio_working_3-way'!X228^(1/3)*COS(('OddsRatio_working_3-way'!Y228+2*PI())/3)</f>
        <v>-0.40713657267538333</v>
      </c>
      <c r="AB228" s="11">
        <f>'OddsRatio_working_3-way'!X228^(1/3)*COS(('OddsRatio_working_3-way'!Y228+4*PI())/3)</f>
        <v>-0.12380419048576762</v>
      </c>
      <c r="AC228" s="11">
        <f>'OddsRatio_working_3-way'!X228^(1/3)*SIN('OddsRatio_working_3-way'!Y228/3)</f>
        <v>0.16358202712731273</v>
      </c>
      <c r="AD228" s="11">
        <f>'OddsRatio_working_3-way'!X228^(1/3)*SIN(('OddsRatio_working_3-way'!Y228+2*PI())/3)</f>
        <v>0.37801717523859735</v>
      </c>
      <c r="AE228" s="11">
        <f>'OddsRatio_working_3-way'!X228^(1/3)*SIN(('OddsRatio_working_3-way'!Y228+4*PI())/3)</f>
        <v>-0.54159920236590997</v>
      </c>
      <c r="AF228" s="11">
        <f>-'OddsRatio_working_3-way'!U228/(3*'OddsRatio_working_3-way'!X228^(1/3))*COS(('OddsRatio_working_3-way'!Y228)/3)</f>
        <v>0.53094076316115091</v>
      </c>
      <c r="AG228" s="11">
        <f>-'OddsRatio_working_3-way'!U228/(3*'OddsRatio_working_3-way'!X228^(1/3))*COS(('OddsRatio_working_3-way'!Y228+2*PI())/3)</f>
        <v>-0.40713657267538339</v>
      </c>
      <c r="AH228" s="11">
        <f>-'OddsRatio_working_3-way'!U228/(3*'OddsRatio_working_3-way'!X228^(1/3))*COS(('OddsRatio_working_3-way'!Y228+4*PI())/3)</f>
        <v>-0.12380419048576764</v>
      </c>
      <c r="AI228" s="11">
        <f>'OddsRatio_working_3-way'!U228/(3*'OddsRatio_working_3-way'!X228^(1/3))*SIN(('OddsRatio_working_3-way'!Y228)/3)</f>
        <v>-0.16358202712731276</v>
      </c>
      <c r="AJ228" s="11">
        <f>'OddsRatio_working_3-way'!U228/(3*'OddsRatio_working_3-way'!X228^(1/3))*SIN(('OddsRatio_working_3-way'!Y228+2*PI())/3)</f>
        <v>-0.3780171752385974</v>
      </c>
      <c r="AK228" s="11">
        <f>'OddsRatio_working_3-way'!U228/(3*'OddsRatio_working_3-way'!X228^(1/3))*SIN(('OddsRatio_working_3-way'!Y228+4*PI())/3)</f>
        <v>0.54159920236591008</v>
      </c>
      <c r="AL228" s="11">
        <f>'OddsRatio_working_3-way'!Z228+'OddsRatio_working_3-way'!AF228</f>
        <v>1.0618815263223018</v>
      </c>
      <c r="AM228" s="11">
        <f>'OddsRatio_working_3-way'!AA228+'OddsRatio_working_3-way'!AG228</f>
        <v>-0.81427314535076678</v>
      </c>
      <c r="AN228" s="11">
        <f>'OddsRatio_working_3-way'!AB228+'OddsRatio_working_3-way'!AH228</f>
        <v>-0.24760838097153526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1.0618815263223018</v>
      </c>
      <c r="AS228" s="11">
        <f>IF(('OddsRatio_working_3-way'!X228=0),IF(Q228&gt;0,-Q228^(1/3),(-Q228)^(1/3)),'OddsRatio_working_3-way'!AM228-'OddsRatio_working_3-way'!R228/3)</f>
        <v>-0.81427314535076678</v>
      </c>
      <c r="AT228" s="11">
        <f>IF(('OddsRatio_working_3-way'!X228=0),IF(Q228&gt;0,-Q228^(1/3),(-Q228)^(1/3)),'OddsRatio_working_3-way'!AN228-'OddsRatio_working_3-way'!R228/3)</f>
        <v>-0.24760838097153526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6.25</v>
      </c>
      <c r="B229" s="4">
        <f>IF('True_Odds_Calculator_3-way'!B230="","",'True_Odds_Calculator_3-way'!B230)</f>
        <v>4.1900000000000004</v>
      </c>
      <c r="C229" s="4">
        <f>IF('True_Odds_Calculator_3-way'!C230="","",'True_Odds_Calculator_3-way'!C230)</f>
        <v>1.58</v>
      </c>
      <c r="D229" s="9">
        <f t="shared" si="52"/>
        <v>0.15236297080113373</v>
      </c>
      <c r="E229" s="9">
        <f t="shared" si="53"/>
        <v>0.22829217900386922</v>
      </c>
      <c r="F229" s="9">
        <f t="shared" si="54"/>
        <v>0.61934485019499708</v>
      </c>
      <c r="G229" s="9">
        <f t="shared" si="55"/>
        <v>1.0596713320790285</v>
      </c>
      <c r="H229" s="9">
        <f t="shared" si="56"/>
        <v>6.563274493414899</v>
      </c>
      <c r="I229" s="9">
        <f t="shared" si="57"/>
        <v>4.3803515493321017</v>
      </c>
      <c r="J229" s="9">
        <f t="shared" si="58"/>
        <v>1.6146093726058364</v>
      </c>
      <c r="K229" s="11">
        <f t="shared" si="59"/>
        <v>0.16</v>
      </c>
      <c r="L229" s="11">
        <f t="shared" si="60"/>
        <v>0.2386634844868735</v>
      </c>
      <c r="M229" s="11">
        <f t="shared" si="61"/>
        <v>0.63291139240506322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-0.23476148756835136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0.2179994562097822</v>
      </c>
      <c r="Q229" s="11">
        <f>2*'OddsRatio_working_3-way'!K229*'OddsRatio_working_3-way'!L229*'OddsRatio_working_3-way'!M229</f>
        <v>4.8336908250506024E-2</v>
      </c>
      <c r="R229" s="11">
        <f t="shared" si="62"/>
        <v>0</v>
      </c>
      <c r="S229" s="11">
        <f t="shared" si="63"/>
        <v>-0.92859973953909769</v>
      </c>
      <c r="T229" s="11">
        <f t="shared" si="64"/>
        <v>-0.20589794668272673</v>
      </c>
      <c r="U229" s="11">
        <f>'OddsRatio_working_3-way'!S229-'OddsRatio_working_3-way'!R229^2/3</f>
        <v>-0.92859973953909769</v>
      </c>
      <c r="V229" s="11">
        <f>'OddsRatio_working_3-way'!S229*'OddsRatio_working_3-way'!R229/3-2*'OddsRatio_working_3-way'!R229^3/27-'OddsRatio_working_3-way'!T229</f>
        <v>0.20589794668272673</v>
      </c>
      <c r="W229" s="11">
        <f>'OddsRatio_working_3-way'!V229^2+4*'OddsRatio_working_3-way'!U229^3/27</f>
        <v>-7.6232585458722191E-2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0.17221102600217353</v>
      </c>
      <c r="Y229" s="11">
        <f>IF('OddsRatio_working_3-way'!W229&gt;=0,IF('OddsRatio_working_3-way'!V229+SQRT('OddsRatio_working_3-way'!W229)&gt;0,0,PI()),ACOS('OddsRatio_working_3-way'!V229/(2*'OddsRatio_working_3-way'!X229)))</f>
        <v>0.93003353961195989</v>
      </c>
      <c r="Z229" s="11">
        <f>'OddsRatio_working_3-way'!X229^(1/3)*COS('OddsRatio_working_3-way'!Y229/3)</f>
        <v>0.52983566603951426</v>
      </c>
      <c r="AA229" s="11">
        <f>'OddsRatio_working_3-way'!X229^(1/3)*COS(('OddsRatio_working_3-way'!Y229+2*PI())/3)</f>
        <v>-0.41190613231300915</v>
      </c>
      <c r="AB229" s="11">
        <f>'OddsRatio_working_3-way'!X229^(1/3)*COS(('OddsRatio_working_3-way'!Y229+4*PI())/3)</f>
        <v>-0.11792953372650523</v>
      </c>
      <c r="AC229" s="11">
        <f>'OddsRatio_working_3-way'!X229^(1/3)*SIN('OddsRatio_working_3-way'!Y229/3)</f>
        <v>0.16972746832936852</v>
      </c>
      <c r="AD229" s="11">
        <f>'OddsRatio_working_3-way'!X229^(1/3)*SIN(('OddsRatio_working_3-way'!Y229+2*PI())/3)</f>
        <v>0.37398741245658301</v>
      </c>
      <c r="AE229" s="11">
        <f>'OddsRatio_working_3-way'!X229^(1/3)*SIN(('OddsRatio_working_3-way'!Y229+4*PI())/3)</f>
        <v>-0.54371488078595165</v>
      </c>
      <c r="AF229" s="11">
        <f>-'OddsRatio_working_3-way'!U229/(3*'OddsRatio_working_3-way'!X229^(1/3))*COS(('OddsRatio_working_3-way'!Y229)/3)</f>
        <v>0.52983566603951437</v>
      </c>
      <c r="AG229" s="11">
        <f>-'OddsRatio_working_3-way'!U229/(3*'OddsRatio_working_3-way'!X229^(1/3))*COS(('OddsRatio_working_3-way'!Y229+2*PI())/3)</f>
        <v>-0.41190613231300921</v>
      </c>
      <c r="AH229" s="11">
        <f>-'OddsRatio_working_3-way'!U229/(3*'OddsRatio_working_3-way'!X229^(1/3))*COS(('OddsRatio_working_3-way'!Y229+4*PI())/3)</f>
        <v>-0.11792953372650526</v>
      </c>
      <c r="AI229" s="11">
        <f>'OddsRatio_working_3-way'!U229/(3*'OddsRatio_working_3-way'!X229^(1/3))*SIN(('OddsRatio_working_3-way'!Y229)/3)</f>
        <v>-0.16972746832936855</v>
      </c>
      <c r="AJ229" s="11">
        <f>'OddsRatio_working_3-way'!U229/(3*'OddsRatio_working_3-way'!X229^(1/3))*SIN(('OddsRatio_working_3-way'!Y229+2*PI())/3)</f>
        <v>-0.37398741245658307</v>
      </c>
      <c r="AK229" s="11">
        <f>'OddsRatio_working_3-way'!U229/(3*'OddsRatio_working_3-way'!X229^(1/3))*SIN(('OddsRatio_working_3-way'!Y229+4*PI())/3)</f>
        <v>0.54371488078595176</v>
      </c>
      <c r="AL229" s="11">
        <f>'OddsRatio_working_3-way'!Z229+'OddsRatio_working_3-way'!AF229</f>
        <v>1.0596713320790285</v>
      </c>
      <c r="AM229" s="11">
        <f>'OddsRatio_working_3-way'!AA229+'OddsRatio_working_3-way'!AG229</f>
        <v>-0.82381226462601842</v>
      </c>
      <c r="AN229" s="11">
        <f>'OddsRatio_working_3-way'!AB229+'OddsRatio_working_3-way'!AH229</f>
        <v>-0.2358590674530105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1.0596713320790285</v>
      </c>
      <c r="AS229" s="11">
        <f>IF(('OddsRatio_working_3-way'!X229=0),IF(Q229&gt;0,-Q229^(1/3),(-Q229)^(1/3)),'OddsRatio_working_3-way'!AM229-'OddsRatio_working_3-way'!R229/3)</f>
        <v>-0.82381226462601842</v>
      </c>
      <c r="AT229" s="11">
        <f>IF(('OddsRatio_working_3-way'!X229=0),IF(Q229&gt;0,-Q229^(1/3),(-Q229)^(1/3)),'OddsRatio_working_3-way'!AN229-'OddsRatio_working_3-way'!R229/3)</f>
        <v>-0.2358590674530105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1.1599999999999999</v>
      </c>
      <c r="B230" s="4">
        <f>IF('True_Odds_Calculator_3-way'!B231="","",'True_Odds_Calculator_3-way'!B231)</f>
        <v>8.7799999999999994</v>
      </c>
      <c r="C230" s="4">
        <f>IF('True_Odds_Calculator_3-way'!C231="","",'True_Odds_Calculator_3-way'!C231)</f>
        <v>19</v>
      </c>
      <c r="D230" s="9">
        <f t="shared" si="52"/>
        <v>0.84888225149573571</v>
      </c>
      <c r="E230" s="9">
        <f t="shared" si="53"/>
        <v>0.10356033128946289</v>
      </c>
      <c r="F230" s="9">
        <f t="shared" si="54"/>
        <v>4.755741721480166E-2</v>
      </c>
      <c r="G230" s="9">
        <f t="shared" si="55"/>
        <v>1.1126230127764642</v>
      </c>
      <c r="H230" s="9">
        <f t="shared" si="56"/>
        <v>1.1780196820442339</v>
      </c>
      <c r="I230" s="9">
        <f t="shared" si="57"/>
        <v>9.6562070394008916</v>
      </c>
      <c r="J230" s="9">
        <f t="shared" si="58"/>
        <v>21.027214229976355</v>
      </c>
      <c r="K230" s="11">
        <f t="shared" si="59"/>
        <v>0.86206896551724144</v>
      </c>
      <c r="L230" s="11">
        <f t="shared" si="60"/>
        <v>0.11389521640091117</v>
      </c>
      <c r="M230" s="11">
        <f t="shared" si="61"/>
        <v>5.2631578947368418E-2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-0.11578864685868318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0.13404908863156245</v>
      </c>
      <c r="Q230" s="11">
        <f>2*'OddsRatio_working_3-way'!K230*'OddsRatio_working_3-way'!L230*'OddsRatio_working_3-way'!M230</f>
        <v>1.0335319092641668E-2</v>
      </c>
      <c r="R230" s="11">
        <f t="shared" si="62"/>
        <v>0</v>
      </c>
      <c r="S230" s="11">
        <f t="shared" si="63"/>
        <v>-1.1577049414453011</v>
      </c>
      <c r="T230" s="11">
        <f t="shared" si="64"/>
        <v>-8.9260211368180492E-2</v>
      </c>
      <c r="U230" s="11">
        <f>'OddsRatio_working_3-way'!S230-'OddsRatio_working_3-way'!R230^2/3</f>
        <v>-1.1577049414453011</v>
      </c>
      <c r="V230" s="11">
        <f>'OddsRatio_working_3-way'!S230*'OddsRatio_working_3-way'!R230/3-2*'OddsRatio_working_3-way'!R230^3/27-'OddsRatio_working_3-way'!T230</f>
        <v>8.9260211368180492E-2</v>
      </c>
      <c r="W230" s="11">
        <f>'OddsRatio_working_3-way'!V230^2+4*'OddsRatio_working_3-way'!U230^3/27</f>
        <v>-0.22190663329168725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0.23972589483886567</v>
      </c>
      <c r="Y230" s="11">
        <f>IF('OddsRatio_working_3-way'!W230&gt;=0,IF('OddsRatio_working_3-way'!V230+SQRT('OddsRatio_working_3-way'!W230)&gt;0,0,PI()),ACOS('OddsRatio_working_3-way'!V230/(2*'OddsRatio_working_3-way'!X230)))</f>
        <v>1.3835323542042246</v>
      </c>
      <c r="Z230" s="11">
        <f>'OddsRatio_working_3-way'!X230^(1/3)*COS('OddsRatio_working_3-way'!Y230/3)</f>
        <v>0.55631150638823212</v>
      </c>
      <c r="AA230" s="11">
        <f>'OddsRatio_working_3-way'!X230^(1/3)*COS(('OddsRatio_working_3-way'!Y230+2*PI())/3)</f>
        <v>-0.51755994333365241</v>
      </c>
      <c r="AB230" s="11">
        <f>'OddsRatio_working_3-way'!X230^(1/3)*COS(('OddsRatio_working_3-way'!Y230+4*PI())/3)</f>
        <v>-3.8751563054580079E-2</v>
      </c>
      <c r="AC230" s="11">
        <f>'OddsRatio_working_3-way'!X230^(1/3)*SIN('OddsRatio_working_3-way'!Y230/3)</f>
        <v>0.27644014724437133</v>
      </c>
      <c r="AD230" s="11">
        <f>'OddsRatio_working_3-way'!X230^(1/3)*SIN(('OddsRatio_working_3-way'!Y230+2*PI())/3)</f>
        <v>0.34355982332761231</v>
      </c>
      <c r="AE230" s="11">
        <f>'OddsRatio_working_3-way'!X230^(1/3)*SIN(('OddsRatio_working_3-way'!Y230+4*PI())/3)</f>
        <v>-0.61999997057198364</v>
      </c>
      <c r="AF230" s="11">
        <f>-'OddsRatio_working_3-way'!U230/(3*'OddsRatio_working_3-way'!X230^(1/3))*COS(('OddsRatio_working_3-way'!Y230)/3)</f>
        <v>0.55631150638823212</v>
      </c>
      <c r="AG230" s="11">
        <f>-'OddsRatio_working_3-way'!U230/(3*'OddsRatio_working_3-way'!X230^(1/3))*COS(('OddsRatio_working_3-way'!Y230+2*PI())/3)</f>
        <v>-0.51755994333365241</v>
      </c>
      <c r="AH230" s="11">
        <f>-'OddsRatio_working_3-way'!U230/(3*'OddsRatio_working_3-way'!X230^(1/3))*COS(('OddsRatio_working_3-way'!Y230+4*PI())/3)</f>
        <v>-3.8751563054580079E-2</v>
      </c>
      <c r="AI230" s="11">
        <f>'OddsRatio_working_3-way'!U230/(3*'OddsRatio_working_3-way'!X230^(1/3))*SIN(('OddsRatio_working_3-way'!Y230)/3)</f>
        <v>-0.27644014724437133</v>
      </c>
      <c r="AJ230" s="11">
        <f>'OddsRatio_working_3-way'!U230/(3*'OddsRatio_working_3-way'!X230^(1/3))*SIN(('OddsRatio_working_3-way'!Y230+2*PI())/3)</f>
        <v>-0.34355982332761231</v>
      </c>
      <c r="AK230" s="11">
        <f>'OddsRatio_working_3-way'!U230/(3*'OddsRatio_working_3-way'!X230^(1/3))*SIN(('OddsRatio_working_3-way'!Y230+4*PI())/3)</f>
        <v>0.61999997057198364</v>
      </c>
      <c r="AL230" s="11">
        <f>'OddsRatio_working_3-way'!Z230+'OddsRatio_working_3-way'!AF230</f>
        <v>1.1126230127764642</v>
      </c>
      <c r="AM230" s="11">
        <f>'OddsRatio_working_3-way'!AA230+'OddsRatio_working_3-way'!AG230</f>
        <v>-1.0351198866673048</v>
      </c>
      <c r="AN230" s="11">
        <f>'OddsRatio_working_3-way'!AB230+'OddsRatio_working_3-way'!AH230</f>
        <v>-7.7503126109160159E-2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1.1126230127764642</v>
      </c>
      <c r="AS230" s="11">
        <f>IF(('OddsRatio_working_3-way'!X230=0),IF(Q230&gt;0,-Q230^(1/3),(-Q230)^(1/3)),'OddsRatio_working_3-way'!AM230-'OddsRatio_working_3-way'!R230/3)</f>
        <v>-1.0351198866673048</v>
      </c>
      <c r="AT230" s="11">
        <f>IF(('OddsRatio_working_3-way'!X230=0),IF(Q230&gt;0,-Q230^(1/3),(-Q230)^(1/3)),'OddsRatio_working_3-way'!AN230-'OddsRatio_working_3-way'!R230/3)</f>
        <v>-7.7503126109160159E-2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3.39</v>
      </c>
      <c r="B231" s="4">
        <f>IF('True_Odds_Calculator_3-way'!B232="","",'True_Odds_Calculator_3-way'!B232)</f>
        <v>3.36</v>
      </c>
      <c r="C231" s="4">
        <f>IF('True_Odds_Calculator_3-way'!C232="","",'True_Odds_Calculator_3-way'!C232)</f>
        <v>2.2999999999999998</v>
      </c>
      <c r="D231" s="9">
        <f t="shared" si="52"/>
        <v>0.28641014821053346</v>
      </c>
      <c r="E231" s="9">
        <f t="shared" si="53"/>
        <v>0.28899876645642864</v>
      </c>
      <c r="F231" s="9">
        <f t="shared" si="54"/>
        <v>0.42459108533303763</v>
      </c>
      <c r="G231" s="9">
        <f t="shared" si="55"/>
        <v>1.0424671109246884</v>
      </c>
      <c r="H231" s="9">
        <f t="shared" si="56"/>
        <v>3.4914963951100058</v>
      </c>
      <c r="I231" s="9">
        <f t="shared" si="57"/>
        <v>3.4602223817822648</v>
      </c>
      <c r="J231" s="9">
        <f t="shared" si="58"/>
        <v>2.3552072442020946</v>
      </c>
      <c r="K231" s="11">
        <f t="shared" si="59"/>
        <v>0.29498525073746312</v>
      </c>
      <c r="L231" s="11">
        <f t="shared" si="60"/>
        <v>0.29761904761904762</v>
      </c>
      <c r="M231" s="11">
        <f t="shared" si="61"/>
        <v>0.43478260869565222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-0.27988939579936101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0.23093436425487215</v>
      </c>
      <c r="Q231" s="11">
        <f>2*'OddsRatio_working_3-way'!K231*'OddsRatio_working_3-way'!L231*'OddsRatio_working_3-way'!M231</f>
        <v>7.6341938596651948E-2</v>
      </c>
      <c r="R231" s="11">
        <f t="shared" si="62"/>
        <v>0</v>
      </c>
      <c r="S231" s="11">
        <f t="shared" si="63"/>
        <v>-0.82509151014930804</v>
      </c>
      <c r="T231" s="11">
        <f t="shared" si="64"/>
        <v>-0.27275752401630016</v>
      </c>
      <c r="U231" s="11">
        <f>'OddsRatio_working_3-way'!S231-'OddsRatio_working_3-way'!R231^2/3</f>
        <v>-0.82509151014930804</v>
      </c>
      <c r="V231" s="11">
        <f>'OddsRatio_working_3-way'!S231*'OddsRatio_working_3-way'!R231/3-2*'OddsRatio_working_3-way'!R231^3/27-'OddsRatio_working_3-way'!T231</f>
        <v>0.27275752401630016</v>
      </c>
      <c r="W231" s="11">
        <f>'OddsRatio_working_3-way'!V231^2+4*'OddsRatio_working_3-way'!U231^3/27</f>
        <v>-8.8185179832827171E-3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0.14423521145232296</v>
      </c>
      <c r="Y231" s="11">
        <f>IF('OddsRatio_working_3-way'!W231&gt;=0,IF('OddsRatio_working_3-way'!V231+SQRT('OddsRatio_working_3-way'!W231)&gt;0,0,PI()),ACOS('OddsRatio_working_3-way'!V231/(2*'OddsRatio_working_3-way'!X231)))</f>
        <v>0.33157655977955902</v>
      </c>
      <c r="Z231" s="11">
        <f>'OddsRatio_working_3-way'!X231^(1/3)*COS('OddsRatio_working_3-way'!Y231/3)</f>
        <v>0.52123355546234418</v>
      </c>
      <c r="AA231" s="11">
        <f>'OddsRatio_working_3-way'!X231^(1/3)*COS(('OddsRatio_working_3-way'!Y231+2*PI())/3)</f>
        <v>-0.31071231677797301</v>
      </c>
      <c r="AB231" s="11">
        <f>'OddsRatio_working_3-way'!X231^(1/3)*COS(('OddsRatio_working_3-way'!Y231+4*PI())/3)</f>
        <v>-0.21052123868437089</v>
      </c>
      <c r="AC231" s="11">
        <f>'OddsRatio_working_3-way'!X231^(1/3)*SIN('OddsRatio_working_3-way'!Y231/3)</f>
        <v>5.7845345907739959E-2</v>
      </c>
      <c r="AD231" s="11">
        <f>'OddsRatio_working_3-way'!X231^(1/3)*SIN(('OddsRatio_working_3-way'!Y231+2*PI())/3)</f>
        <v>0.42247882738140535</v>
      </c>
      <c r="AE231" s="11">
        <f>'OddsRatio_working_3-way'!X231^(1/3)*SIN(('OddsRatio_working_3-way'!Y231+4*PI())/3)</f>
        <v>-0.48032417328914534</v>
      </c>
      <c r="AF231" s="11">
        <f>-'OddsRatio_working_3-way'!U231/(3*'OddsRatio_working_3-way'!X231^(1/3))*COS(('OddsRatio_working_3-way'!Y231)/3)</f>
        <v>0.52123355546234407</v>
      </c>
      <c r="AG231" s="11">
        <f>-'OddsRatio_working_3-way'!U231/(3*'OddsRatio_working_3-way'!X231^(1/3))*COS(('OddsRatio_working_3-way'!Y231+2*PI())/3)</f>
        <v>-0.31071231677797295</v>
      </c>
      <c r="AH231" s="11">
        <f>-'OddsRatio_working_3-way'!U231/(3*'OddsRatio_working_3-way'!X231^(1/3))*COS(('OddsRatio_working_3-way'!Y231+4*PI())/3)</f>
        <v>-0.21052123868437086</v>
      </c>
      <c r="AI231" s="11">
        <f>'OddsRatio_working_3-way'!U231/(3*'OddsRatio_working_3-way'!X231^(1/3))*SIN(('OddsRatio_working_3-way'!Y231)/3)</f>
        <v>-5.7845345907739952E-2</v>
      </c>
      <c r="AJ231" s="11">
        <f>'OddsRatio_working_3-way'!U231/(3*'OddsRatio_working_3-way'!X231^(1/3))*SIN(('OddsRatio_working_3-way'!Y231+2*PI())/3)</f>
        <v>-0.42247882738140524</v>
      </c>
      <c r="AK231" s="11">
        <f>'OddsRatio_working_3-way'!U231/(3*'OddsRatio_working_3-way'!X231^(1/3))*SIN(('OddsRatio_working_3-way'!Y231+4*PI())/3)</f>
        <v>0.48032417328914523</v>
      </c>
      <c r="AL231" s="11">
        <f>'OddsRatio_working_3-way'!Z231+'OddsRatio_working_3-way'!AF231</f>
        <v>1.0424671109246884</v>
      </c>
      <c r="AM231" s="11">
        <f>'OddsRatio_working_3-way'!AA231+'OddsRatio_working_3-way'!AG231</f>
        <v>-0.6214246335559459</v>
      </c>
      <c r="AN231" s="11">
        <f>'OddsRatio_working_3-way'!AB231+'OddsRatio_working_3-way'!AH231</f>
        <v>-0.42104247736874179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1.0424671109246884</v>
      </c>
      <c r="AS231" s="11">
        <f>IF(('OddsRatio_working_3-way'!X231=0),IF(Q231&gt;0,-Q231^(1/3),(-Q231)^(1/3)),'OddsRatio_working_3-way'!AM231-'OddsRatio_working_3-way'!R231/3)</f>
        <v>-0.6214246335559459</v>
      </c>
      <c r="AT231" s="11">
        <f>IF(('OddsRatio_working_3-way'!X231=0),IF(Q231&gt;0,-Q231^(1/3),(-Q231)^(1/3)),'OddsRatio_working_3-way'!AN231-'OddsRatio_working_3-way'!R231/3)</f>
        <v>-0.42104247736874179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1.92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4.45</v>
      </c>
      <c r="D232" s="9">
        <f t="shared" si="52"/>
        <v>0.50958392841027211</v>
      </c>
      <c r="E232" s="9">
        <f t="shared" si="53"/>
        <v>0.27344666894925695</v>
      </c>
      <c r="F232" s="9">
        <f t="shared" si="54"/>
        <v>0.21696940264047077</v>
      </c>
      <c r="G232" s="9">
        <f t="shared" si="55"/>
        <v>1.0460709564430477</v>
      </c>
      <c r="H232" s="9">
        <f t="shared" si="56"/>
        <v>1.962385279927604</v>
      </c>
      <c r="I232" s="9">
        <f t="shared" si="57"/>
        <v>3.6570202293653407</v>
      </c>
      <c r="J232" s="9">
        <f t="shared" si="58"/>
        <v>4.6089447997285147</v>
      </c>
      <c r="K232" s="11">
        <f t="shared" si="59"/>
        <v>0.52083333333333337</v>
      </c>
      <c r="L232" s="11">
        <f t="shared" si="60"/>
        <v>0.2824858757062147</v>
      </c>
      <c r="M232" s="11">
        <f t="shared" si="61"/>
        <v>0.2247191011235955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-0.26654843521868843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0.22846177447681926</v>
      </c>
      <c r="Q232" s="11">
        <f>2*'OddsRatio_working_3-way'!K232*'OddsRatio_working_3-way'!L232*'OddsRatio_working_3-way'!M232</f>
        <v>6.6124970905012806E-2</v>
      </c>
      <c r="R232" s="11">
        <f t="shared" si="62"/>
        <v>0</v>
      </c>
      <c r="S232" s="11">
        <f t="shared" si="63"/>
        <v>-0.85711167011496003</v>
      </c>
      <c r="T232" s="11">
        <f t="shared" si="64"/>
        <v>-0.24807863100288277</v>
      </c>
      <c r="U232" s="11">
        <f>'OddsRatio_working_3-way'!S232-'OddsRatio_working_3-way'!R232^2/3</f>
        <v>-0.85711167011496003</v>
      </c>
      <c r="V232" s="11">
        <f>'OddsRatio_working_3-way'!S232*'OddsRatio_working_3-way'!R232/3-2*'OddsRatio_working_3-way'!R232^3/27-'OddsRatio_working_3-way'!T232</f>
        <v>0.24807863100288277</v>
      </c>
      <c r="W232" s="11">
        <f>'OddsRatio_working_3-way'!V232^2+4*'OddsRatio_working_3-way'!U232^3/27</f>
        <v>-3.1741270332343106E-2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0.15271237465625337</v>
      </c>
      <c r="Y232" s="11">
        <f>IF('OddsRatio_working_3-way'!W232&gt;=0,IF('OddsRatio_working_3-way'!V232+SQRT('OddsRatio_working_3-way'!W232)&gt;0,0,PI()),ACOS('OddsRatio_working_3-way'!V232/(2*'OddsRatio_working_3-way'!X232)))</f>
        <v>0.62281192059291246</v>
      </c>
      <c r="Z232" s="11">
        <f>'OddsRatio_working_3-way'!X232^(1/3)*COS('OddsRatio_working_3-way'!Y232/3)</f>
        <v>0.52303547822152385</v>
      </c>
      <c r="AA232" s="11">
        <f>'OddsRatio_working_3-way'!X232^(1/3)*COS(('OddsRatio_working_3-way'!Y232+2*PI())/3)</f>
        <v>-0.35692913214076877</v>
      </c>
      <c r="AB232" s="11">
        <f>'OddsRatio_working_3-way'!X232^(1/3)*COS(('OddsRatio_working_3-way'!Y232+4*PI())/3)</f>
        <v>-0.16610634608075522</v>
      </c>
      <c r="AC232" s="11">
        <f>'OddsRatio_working_3-way'!X232^(1/3)*SIN('OddsRatio_working_3-way'!Y232/3)</f>
        <v>0.11017158689926318</v>
      </c>
      <c r="AD232" s="11">
        <f>'OddsRatio_working_3-way'!X232^(1/3)*SIN(('OddsRatio_working_3-way'!Y232+2*PI())/3)</f>
        <v>0.39787621777075055</v>
      </c>
      <c r="AE232" s="11">
        <f>'OddsRatio_working_3-way'!X232^(1/3)*SIN(('OddsRatio_working_3-way'!Y232+4*PI())/3)</f>
        <v>-0.50804780467001376</v>
      </c>
      <c r="AF232" s="11">
        <f>-'OddsRatio_working_3-way'!U232/(3*'OddsRatio_working_3-way'!X232^(1/3))*COS(('OddsRatio_working_3-way'!Y232)/3)</f>
        <v>0.52303547822152374</v>
      </c>
      <c r="AG232" s="11">
        <f>-'OddsRatio_working_3-way'!U232/(3*'OddsRatio_working_3-way'!X232^(1/3))*COS(('OddsRatio_working_3-way'!Y232+2*PI())/3)</f>
        <v>-0.35692913214076871</v>
      </c>
      <c r="AH232" s="11">
        <f>-'OddsRatio_working_3-way'!U232/(3*'OddsRatio_working_3-way'!X232^(1/3))*COS(('OddsRatio_working_3-way'!Y232+4*PI())/3)</f>
        <v>-0.1661063460807552</v>
      </c>
      <c r="AI232" s="11">
        <f>'OddsRatio_working_3-way'!U232/(3*'OddsRatio_working_3-way'!X232^(1/3))*SIN(('OddsRatio_working_3-way'!Y232)/3)</f>
        <v>-0.11017158689926317</v>
      </c>
      <c r="AJ232" s="11">
        <f>'OddsRatio_working_3-way'!U232/(3*'OddsRatio_working_3-way'!X232^(1/3))*SIN(('OddsRatio_working_3-way'!Y232+2*PI())/3)</f>
        <v>-0.39787621777075044</v>
      </c>
      <c r="AK232" s="11">
        <f>'OddsRatio_working_3-way'!U232/(3*'OddsRatio_working_3-way'!X232^(1/3))*SIN(('OddsRatio_working_3-way'!Y232+4*PI())/3)</f>
        <v>0.50804780467001365</v>
      </c>
      <c r="AL232" s="11">
        <f>'OddsRatio_working_3-way'!Z232+'OddsRatio_working_3-way'!AF232</f>
        <v>1.0460709564430477</v>
      </c>
      <c r="AM232" s="11">
        <f>'OddsRatio_working_3-way'!AA232+'OddsRatio_working_3-way'!AG232</f>
        <v>-0.71385826428153742</v>
      </c>
      <c r="AN232" s="11">
        <f>'OddsRatio_working_3-way'!AB232+'OddsRatio_working_3-way'!AH232</f>
        <v>-0.33221269216151039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1.0460709564430477</v>
      </c>
      <c r="AS232" s="11">
        <f>IF(('OddsRatio_working_3-way'!X232=0),IF(Q232&gt;0,-Q232^(1/3),(-Q232)^(1/3)),'OddsRatio_working_3-way'!AM232-'OddsRatio_working_3-way'!R232/3)</f>
        <v>-0.71385826428153742</v>
      </c>
      <c r="AT232" s="11">
        <f>IF(('OddsRatio_working_3-way'!X232=0),IF(Q232&gt;0,-Q232^(1/3),(-Q232)^(1/3)),'OddsRatio_working_3-way'!AN232-'OddsRatio_working_3-way'!R232/3)</f>
        <v>-0.33221269216151039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3.13</v>
      </c>
      <c r="B233" s="4">
        <f>IF('True_Odds_Calculator_3-way'!B234="","",'True_Odds_Calculator_3-way'!B234)</f>
        <v>3.72</v>
      </c>
      <c r="C233" s="4">
        <f>IF('True_Odds_Calculator_3-way'!C234="","",'True_Odds_Calculator_3-way'!C234)</f>
        <v>2.27</v>
      </c>
      <c r="D233" s="9">
        <f t="shared" si="52"/>
        <v>0.31000895359384401</v>
      </c>
      <c r="E233" s="9">
        <f t="shared" si="53"/>
        <v>0.2602658334478265</v>
      </c>
      <c r="F233" s="9">
        <f t="shared" si="54"/>
        <v>0.42972521295832972</v>
      </c>
      <c r="G233" s="9">
        <f t="shared" si="55"/>
        <v>1.0449358144379692</v>
      </c>
      <c r="H233" s="9">
        <f t="shared" si="56"/>
        <v>3.2257132847528744</v>
      </c>
      <c r="I233" s="9">
        <f t="shared" si="57"/>
        <v>3.8422254152712765</v>
      </c>
      <c r="J233" s="9">
        <f t="shared" si="58"/>
        <v>2.3270684843362206</v>
      </c>
      <c r="K233" s="11">
        <f t="shared" si="59"/>
        <v>0.31948881789137379</v>
      </c>
      <c r="L233" s="11">
        <f t="shared" si="60"/>
        <v>0.26881720430107525</v>
      </c>
      <c r="M233" s="11">
        <f t="shared" si="61"/>
        <v>0.44052863436123346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-0.27838068157311824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0.23154653563251476</v>
      </c>
      <c r="Q233" s="11">
        <f>2*'OddsRatio_working_3-way'!K233*'OddsRatio_working_3-way'!L233*'OddsRatio_working_3-way'!M233</f>
        <v>7.5668802494285856E-2</v>
      </c>
      <c r="R233" s="11">
        <f t="shared" si="62"/>
        <v>0</v>
      </c>
      <c r="S233" s="11">
        <f t="shared" si="63"/>
        <v>-0.831762226904735</v>
      </c>
      <c r="T233" s="11">
        <f t="shared" si="64"/>
        <v>-0.27181772121069769</v>
      </c>
      <c r="U233" s="11">
        <f>'OddsRatio_working_3-way'!S233-'OddsRatio_working_3-way'!R233^2/3</f>
        <v>-0.831762226904735</v>
      </c>
      <c r="V233" s="11">
        <f>'OddsRatio_working_3-way'!S233*'OddsRatio_working_3-way'!R233/3-2*'OddsRatio_working_3-way'!R233^3/27-'OddsRatio_working_3-way'!T233</f>
        <v>0.27181772121069769</v>
      </c>
      <c r="W233" s="11">
        <f>'OddsRatio_working_3-way'!V233^2+4*'OddsRatio_working_3-way'!U233^3/27</f>
        <v>-1.1365012713043438E-2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0.14598791583314355</v>
      </c>
      <c r="Y233" s="11">
        <f>IF('OddsRatio_working_3-way'!W233&gt;=0,IF('OddsRatio_working_3-way'!V233+SQRT('OddsRatio_working_3-way'!W233)&gt;0,0,PI()),ACOS('OddsRatio_working_3-way'!V233/(2*'OddsRatio_working_3-way'!X233)))</f>
        <v>0.37376389886610184</v>
      </c>
      <c r="Z233" s="11">
        <f>'OddsRatio_working_3-way'!X233^(1/3)*COS('OddsRatio_working_3-way'!Y233/3)</f>
        <v>0.52246790721898473</v>
      </c>
      <c r="AA233" s="11">
        <f>'OddsRatio_working_3-way'!X233^(1/3)*COS(('OddsRatio_working_3-way'!Y233+2*PI())/3)</f>
        <v>-0.31789982668001515</v>
      </c>
      <c r="AB233" s="11">
        <f>'OddsRatio_working_3-way'!X233^(1/3)*COS(('OddsRatio_working_3-way'!Y233+4*PI())/3)</f>
        <v>-0.20456808053896963</v>
      </c>
      <c r="AC233" s="11">
        <f>'OddsRatio_working_3-way'!X233^(1/3)*SIN('OddsRatio_working_3-way'!Y233/3)</f>
        <v>6.5432114142263145E-2</v>
      </c>
      <c r="AD233" s="11">
        <f>'OddsRatio_working_3-way'!X233^(1/3)*SIN(('OddsRatio_working_3-way'!Y233+2*PI())/3)</f>
        <v>0.41975442324260032</v>
      </c>
      <c r="AE233" s="11">
        <f>'OddsRatio_working_3-way'!X233^(1/3)*SIN(('OddsRatio_working_3-way'!Y233+4*PI())/3)</f>
        <v>-0.48518653738486328</v>
      </c>
      <c r="AF233" s="11">
        <f>-'OddsRatio_working_3-way'!U233/(3*'OddsRatio_working_3-way'!X233^(1/3))*COS(('OddsRatio_working_3-way'!Y233)/3)</f>
        <v>0.52246790721898462</v>
      </c>
      <c r="AG233" s="11">
        <f>-'OddsRatio_working_3-way'!U233/(3*'OddsRatio_working_3-way'!X233^(1/3))*COS(('OddsRatio_working_3-way'!Y233+2*PI())/3)</f>
        <v>-0.3178998266800151</v>
      </c>
      <c r="AH233" s="11">
        <f>-'OddsRatio_working_3-way'!U233/(3*'OddsRatio_working_3-way'!X233^(1/3))*COS(('OddsRatio_working_3-way'!Y233+4*PI())/3)</f>
        <v>-0.20456808053896958</v>
      </c>
      <c r="AI233" s="11">
        <f>'OddsRatio_working_3-way'!U233/(3*'OddsRatio_working_3-way'!X233^(1/3))*SIN(('OddsRatio_working_3-way'!Y233)/3)</f>
        <v>-6.5432114142263131E-2</v>
      </c>
      <c r="AJ233" s="11">
        <f>'OddsRatio_working_3-way'!U233/(3*'OddsRatio_working_3-way'!X233^(1/3))*SIN(('OddsRatio_working_3-way'!Y233+2*PI())/3)</f>
        <v>-0.41975442324260026</v>
      </c>
      <c r="AK233" s="11">
        <f>'OddsRatio_working_3-way'!U233/(3*'OddsRatio_working_3-way'!X233^(1/3))*SIN(('OddsRatio_working_3-way'!Y233+4*PI())/3)</f>
        <v>0.48518653738486317</v>
      </c>
      <c r="AL233" s="11">
        <f>'OddsRatio_working_3-way'!Z233+'OddsRatio_working_3-way'!AF233</f>
        <v>1.0449358144379692</v>
      </c>
      <c r="AM233" s="11">
        <f>'OddsRatio_working_3-way'!AA233+'OddsRatio_working_3-way'!AG233</f>
        <v>-0.6357996533600303</v>
      </c>
      <c r="AN233" s="11">
        <f>'OddsRatio_working_3-way'!AB233+'OddsRatio_working_3-way'!AH233</f>
        <v>-0.40913616107793921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1.0449358144379692</v>
      </c>
      <c r="AS233" s="11">
        <f>IF(('OddsRatio_working_3-way'!X233=0),IF(Q233&gt;0,-Q233^(1/3),(-Q233)^(1/3)),'OddsRatio_working_3-way'!AM233-'OddsRatio_working_3-way'!R233/3)</f>
        <v>-0.6357996533600303</v>
      </c>
      <c r="AT233" s="11">
        <f>IF(('OddsRatio_working_3-way'!X233=0),IF(Q233&gt;0,-Q233^(1/3),(-Q233)^(1/3)),'OddsRatio_working_3-way'!AN233-'OddsRatio_working_3-way'!R233/3)</f>
        <v>-0.40913616107793921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2.17</v>
      </c>
      <c r="B234" s="4">
        <f>IF('True_Odds_Calculator_3-way'!B235="","",'True_Odds_Calculator_3-way'!B235)</f>
        <v>3.83</v>
      </c>
      <c r="C234" s="4">
        <f>IF('True_Odds_Calculator_3-way'!C235="","",'True_Odds_Calculator_3-way'!C235)</f>
        <v>3.27</v>
      </c>
      <c r="D234" s="9">
        <f t="shared" si="52"/>
        <v>0.45023781770787008</v>
      </c>
      <c r="E234" s="9">
        <f t="shared" si="53"/>
        <v>0.25294195990698148</v>
      </c>
      <c r="F234" s="9">
        <f t="shared" si="54"/>
        <v>0.29682022238514849</v>
      </c>
      <c r="G234" s="9">
        <f t="shared" si="55"/>
        <v>1.0436311402703327</v>
      </c>
      <c r="H234" s="9">
        <f t="shared" si="56"/>
        <v>2.2210484341162888</v>
      </c>
      <c r="I234" s="9">
        <f t="shared" si="57"/>
        <v>3.9534761269650418</v>
      </c>
      <c r="J234" s="9">
        <f t="shared" si="58"/>
        <v>3.3690426884136562</v>
      </c>
      <c r="K234" s="11">
        <f t="shared" si="59"/>
        <v>0.46082949308755761</v>
      </c>
      <c r="L234" s="11">
        <f t="shared" si="60"/>
        <v>0.2610966057441253</v>
      </c>
      <c r="M234" s="11">
        <f t="shared" si="61"/>
        <v>0.3058103975535168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-0.27656160949339448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0.23070727011593534</v>
      </c>
      <c r="Q234" s="11">
        <f>2*'OddsRatio_working_3-way'!K234*'OddsRatio_working_3-way'!L234*'OddsRatio_working_3-way'!M234</f>
        <v>7.3590835762658791E-2</v>
      </c>
      <c r="R234" s="11">
        <f t="shared" si="62"/>
        <v>0</v>
      </c>
      <c r="S234" s="11">
        <f t="shared" si="63"/>
        <v>-0.8341984649949965</v>
      </c>
      <c r="T234" s="11">
        <f t="shared" si="64"/>
        <v>-0.26609201435247093</v>
      </c>
      <c r="U234" s="11">
        <f>'OddsRatio_working_3-way'!S234-'OddsRatio_working_3-way'!R234^2/3</f>
        <v>-0.8341984649949965</v>
      </c>
      <c r="V234" s="11">
        <f>'OddsRatio_working_3-way'!S234*'OddsRatio_working_3-way'!R234/3-2*'OddsRatio_working_3-way'!R234^3/27-'OddsRatio_working_3-way'!T234</f>
        <v>0.26609201435247093</v>
      </c>
      <c r="W234" s="11">
        <f>'OddsRatio_working_3-way'!V234^2+4*'OddsRatio_working_3-way'!U234^3/27</f>
        <v>-1.5196215173645736E-2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0.14662978489703357</v>
      </c>
      <c r="Y234" s="11">
        <f>IF('OddsRatio_working_3-way'!W234&gt;=0,IF('OddsRatio_working_3-way'!V234+SQRT('OddsRatio_working_3-way'!W234)&gt;0,0,PI()),ACOS('OddsRatio_working_3-way'!V234/(2*'OddsRatio_working_3-way'!X234)))</f>
        <v>0.4338357898773999</v>
      </c>
      <c r="Z234" s="11">
        <f>'OddsRatio_working_3-way'!X234^(1/3)*COS('OddsRatio_working_3-way'!Y234/3)</f>
        <v>0.52181557013516633</v>
      </c>
      <c r="AA234" s="11">
        <f>'OddsRatio_working_3-way'!X234^(1/3)*COS(('OddsRatio_working_3-way'!Y234+2*PI())/3)</f>
        <v>-0.32671811345251534</v>
      </c>
      <c r="AB234" s="11">
        <f>'OddsRatio_working_3-way'!X234^(1/3)*COS(('OddsRatio_working_3-way'!Y234+4*PI())/3)</f>
        <v>-0.19509745668265133</v>
      </c>
      <c r="AC234" s="11">
        <f>'OddsRatio_working_3-way'!X234^(1/3)*SIN('OddsRatio_working_3-way'!Y234/3)</f>
        <v>7.5991221616996507E-2</v>
      </c>
      <c r="AD234" s="11">
        <f>'OddsRatio_working_3-way'!X234^(1/3)*SIN(('OddsRatio_working_3-way'!Y234+2*PI())/3)</f>
        <v>0.41390992901881624</v>
      </c>
      <c r="AE234" s="11">
        <f>'OddsRatio_working_3-way'!X234^(1/3)*SIN(('OddsRatio_working_3-way'!Y234+4*PI())/3)</f>
        <v>-0.48990115063581263</v>
      </c>
      <c r="AF234" s="11">
        <f>-'OddsRatio_working_3-way'!U234/(3*'OddsRatio_working_3-way'!X234^(1/3))*COS(('OddsRatio_working_3-way'!Y234)/3)</f>
        <v>0.52181557013516633</v>
      </c>
      <c r="AG234" s="11">
        <f>-'OddsRatio_working_3-way'!U234/(3*'OddsRatio_working_3-way'!X234^(1/3))*COS(('OddsRatio_working_3-way'!Y234+2*PI())/3)</f>
        <v>-0.32671811345251534</v>
      </c>
      <c r="AH234" s="11">
        <f>-'OddsRatio_working_3-way'!U234/(3*'OddsRatio_working_3-way'!X234^(1/3))*COS(('OddsRatio_working_3-way'!Y234+4*PI())/3)</f>
        <v>-0.19509745668265133</v>
      </c>
      <c r="AI234" s="11">
        <f>'OddsRatio_working_3-way'!U234/(3*'OddsRatio_working_3-way'!X234^(1/3))*SIN(('OddsRatio_working_3-way'!Y234)/3)</f>
        <v>-7.5991221616996507E-2</v>
      </c>
      <c r="AJ234" s="11">
        <f>'OddsRatio_working_3-way'!U234/(3*'OddsRatio_working_3-way'!X234^(1/3))*SIN(('OddsRatio_working_3-way'!Y234+2*PI())/3)</f>
        <v>-0.41390992901881624</v>
      </c>
      <c r="AK234" s="11">
        <f>'OddsRatio_working_3-way'!U234/(3*'OddsRatio_working_3-way'!X234^(1/3))*SIN(('OddsRatio_working_3-way'!Y234+4*PI())/3)</f>
        <v>0.48990115063581263</v>
      </c>
      <c r="AL234" s="11">
        <f>'OddsRatio_working_3-way'!Z234+'OddsRatio_working_3-way'!AF234</f>
        <v>1.0436311402703327</v>
      </c>
      <c r="AM234" s="11">
        <f>'OddsRatio_working_3-way'!AA234+'OddsRatio_working_3-way'!AG234</f>
        <v>-0.65343622690503067</v>
      </c>
      <c r="AN234" s="11">
        <f>'OddsRatio_working_3-way'!AB234+'OddsRatio_working_3-way'!AH234</f>
        <v>-0.39019491336530265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1.0436311402703327</v>
      </c>
      <c r="AS234" s="11">
        <f>IF(('OddsRatio_working_3-way'!X234=0),IF(Q234&gt;0,-Q234^(1/3),(-Q234)^(1/3)),'OddsRatio_working_3-way'!AM234-'OddsRatio_working_3-way'!R234/3)</f>
        <v>-0.65343622690503067</v>
      </c>
      <c r="AT234" s="11">
        <f>IF(('OddsRatio_working_3-way'!X234=0),IF(Q234&gt;0,-Q234^(1/3),(-Q234)^(1/3)),'OddsRatio_working_3-way'!AN234-'OddsRatio_working_3-way'!R234/3)</f>
        <v>-0.39019491336530265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1.72</v>
      </c>
      <c r="B186" s="4">
        <f>IF('True_Odds_Calculator_2-way'!B187="","",'True_Odds_Calculator_2-way'!B187)</f>
        <v>2.21</v>
      </c>
      <c r="C186" s="4">
        <f t="shared" si="8"/>
        <v>3.3884036620014824E-2</v>
      </c>
      <c r="D186" s="4">
        <f t="shared" si="10"/>
        <v>1.7716256524981358</v>
      </c>
      <c r="E186" s="4">
        <f t="shared" si="11"/>
        <v>2.2959652089876781</v>
      </c>
      <c r="G186" s="4">
        <f t="shared" si="9"/>
        <v>1.0338840366200148</v>
      </c>
    </row>
    <row r="187" spans="1:7" x14ac:dyDescent="0.2">
      <c r="A187" s="4">
        <f>IF('True_Odds_Calculator_2-way'!A188="","",'True_Odds_Calculator_2-way'!A188)</f>
        <v>1.88</v>
      </c>
      <c r="B187" s="4">
        <f>IF('True_Odds_Calculator_2-way'!B188="","",'True_Odds_Calculator_2-way'!B188)</f>
        <v>2.0099999999999998</v>
      </c>
      <c r="C187" s="4">
        <f t="shared" si="8"/>
        <v>2.9427331427966497E-2</v>
      </c>
      <c r="D187" s="4">
        <f t="shared" si="10"/>
        <v>1.9334834220221038</v>
      </c>
      <c r="E187" s="4">
        <f t="shared" si="11"/>
        <v>2.0712563034422273</v>
      </c>
      <c r="G187" s="4">
        <f t="shared" si="9"/>
        <v>1.0294273314279665</v>
      </c>
    </row>
    <row r="188" spans="1:7" x14ac:dyDescent="0.2">
      <c r="A188" s="4">
        <f>IF('True_Odds_Calculator_2-way'!A189="","",'True_Odds_Calculator_2-way'!A189)</f>
        <v>1.86</v>
      </c>
      <c r="B188" s="4">
        <f>IF('True_Odds_Calculator_2-way'!B189="","",'True_Odds_Calculator_2-way'!B189)</f>
        <v>2.0099999999999998</v>
      </c>
      <c r="C188" s="4">
        <f t="shared" si="8"/>
        <v>3.5146846413095734E-2</v>
      </c>
      <c r="D188" s="4">
        <f t="shared" si="10"/>
        <v>1.9228514118191637</v>
      </c>
      <c r="E188" s="4">
        <f t="shared" si="11"/>
        <v>2.0835980605249955</v>
      </c>
      <c r="G188" s="4">
        <f t="shared" si="9"/>
        <v>1.0351468464130957</v>
      </c>
    </row>
    <row r="189" spans="1:7" x14ac:dyDescent="0.2">
      <c r="A189" s="4">
        <f>IF('True_Odds_Calculator_2-way'!A190="","",'True_Odds_Calculator_2-way'!A190)</f>
        <v>2.16</v>
      </c>
      <c r="B189" s="4">
        <f>IF('True_Odds_Calculator_2-way'!B190="","",'True_Odds_Calculator_2-way'!B190)</f>
        <v>1.74</v>
      </c>
      <c r="C189" s="4">
        <f t="shared" si="8"/>
        <v>3.7675606641123682E-2</v>
      </c>
      <c r="D189" s="4">
        <f t="shared" si="10"/>
        <v>2.2516175413371671</v>
      </c>
      <c r="E189" s="4">
        <f t="shared" si="11"/>
        <v>1.7989661114302122</v>
      </c>
      <c r="G189" s="4">
        <f t="shared" si="9"/>
        <v>1.0376756066411237</v>
      </c>
    </row>
    <row r="190" spans="1:7" x14ac:dyDescent="0.2">
      <c r="A190" s="4">
        <f>IF('True_Odds_Calculator_2-way'!A191="","",'True_Odds_Calculator_2-way'!A191)</f>
        <v>2.16</v>
      </c>
      <c r="B190" s="4">
        <f>IF('True_Odds_Calculator_2-way'!B191="","",'True_Odds_Calculator_2-way'!B191)</f>
        <v>1.74</v>
      </c>
      <c r="C190" s="4">
        <f t="shared" si="8"/>
        <v>3.7675606641123682E-2</v>
      </c>
      <c r="D190" s="4">
        <f t="shared" si="10"/>
        <v>2.2516175413371671</v>
      </c>
      <c r="E190" s="4">
        <f t="shared" si="11"/>
        <v>1.7989661114302122</v>
      </c>
      <c r="G190" s="4">
        <f t="shared" si="9"/>
        <v>1.0376756066411237</v>
      </c>
    </row>
    <row r="191" spans="1:7" x14ac:dyDescent="0.2">
      <c r="A191" s="4">
        <f>IF('True_Odds_Calculator_2-way'!A192="","",'True_Odds_Calculator_2-way'!A192)</f>
        <v>1.75</v>
      </c>
      <c r="B191" s="4">
        <f>IF('True_Odds_Calculator_2-way'!B192="","",'True_Odds_Calculator_2-way'!B192)</f>
        <v>2.04</v>
      </c>
      <c r="C191" s="4">
        <f t="shared" si="8"/>
        <v>6.1624649859943981E-2</v>
      </c>
      <c r="D191" s="4">
        <f t="shared" si="10"/>
        <v>1.8497409326424872</v>
      </c>
      <c r="E191" s="4">
        <f t="shared" si="11"/>
        <v>2.1768292682926829</v>
      </c>
      <c r="G191" s="4">
        <f t="shared" si="9"/>
        <v>1.061624649859944</v>
      </c>
    </row>
    <row r="192" spans="1:7" x14ac:dyDescent="0.2">
      <c r="A192" s="4">
        <f>IF('True_Odds_Calculator_2-way'!A193="","",'True_Odds_Calculator_2-way'!A193)</f>
        <v>2.35</v>
      </c>
      <c r="B192" s="4">
        <f>IF('True_Odds_Calculator_2-way'!B193="","",'True_Odds_Calculator_2-way'!B193)</f>
        <v>1.63</v>
      </c>
      <c r="C192" s="4">
        <f t="shared" si="8"/>
        <v>3.9028847408954404E-2</v>
      </c>
      <c r="D192" s="4">
        <f t="shared" si="10"/>
        <v>2.4629480790869636</v>
      </c>
      <c r="E192" s="4">
        <f t="shared" si="11"/>
        <v>1.6835512581035048</v>
      </c>
      <c r="G192" s="4">
        <f t="shared" si="9"/>
        <v>1.0390288474089544</v>
      </c>
    </row>
    <row r="193" spans="1:7" x14ac:dyDescent="0.2">
      <c r="A193" s="4">
        <f>IF('True_Odds_Calculator_2-way'!A194="","",'True_Odds_Calculator_2-way'!A194)</f>
        <v>2.35</v>
      </c>
      <c r="B193" s="4">
        <f>IF('True_Odds_Calculator_2-way'!B194="","",'True_Odds_Calculator_2-way'!B194)</f>
        <v>1.63</v>
      </c>
      <c r="C193" s="4">
        <f t="shared" si="8"/>
        <v>3.9028847408954404E-2</v>
      </c>
      <c r="D193" s="4">
        <f t="shared" si="10"/>
        <v>2.4629480790869636</v>
      </c>
      <c r="E193" s="4">
        <f t="shared" si="11"/>
        <v>1.6835512581035048</v>
      </c>
      <c r="G193" s="4">
        <f t="shared" si="9"/>
        <v>1.0390288474089544</v>
      </c>
    </row>
    <row r="194" spans="1:7" x14ac:dyDescent="0.2">
      <c r="A194" s="4">
        <f>IF('True_Odds_Calculator_2-way'!A195="","",'True_Odds_Calculator_2-way'!A195)</f>
        <v>1.74</v>
      </c>
      <c r="B194" s="4">
        <f>IF('True_Odds_Calculator_2-way'!B195="","",'True_Odds_Calculator_2-way'!B195)</f>
        <v>2.17</v>
      </c>
      <c r="C194" s="4">
        <f t="shared" ref="C194:C257" si="12">IF(A194="","",((1/A194)+(1/B194))-1)</f>
        <v>3.5542136765718491E-2</v>
      </c>
      <c r="D194" s="4">
        <f t="shared" si="10"/>
        <v>1.7955204717295163</v>
      </c>
      <c r="E194" s="4">
        <f t="shared" si="11"/>
        <v>2.2570386753541753</v>
      </c>
      <c r="G194" s="4">
        <f t="shared" ref="G194:G257" si="13">IF(A194="","",C194+1)</f>
        <v>1.0355421367657185</v>
      </c>
    </row>
    <row r="195" spans="1:7" x14ac:dyDescent="0.2">
      <c r="A195" s="4">
        <f>IF('True_Odds_Calculator_2-way'!A196="","",'True_Odds_Calculator_2-way'!A196)</f>
        <v>2.35</v>
      </c>
      <c r="B195" s="4">
        <f>IF('True_Odds_Calculator_2-way'!B196="","",'True_Odds_Calculator_2-way'!B196)</f>
        <v>1.63</v>
      </c>
      <c r="C195" s="4">
        <f t="shared" si="12"/>
        <v>3.9028847408954404E-2</v>
      </c>
      <c r="D195" s="4">
        <f t="shared" ref="D195:D258" si="14">IF(A195="","",(2*A195)/(2-($C195*A195)))</f>
        <v>2.4629480790869636</v>
      </c>
      <c r="E195" s="4">
        <f t="shared" ref="E195:E258" si="15">IF(B195="","",(2*B195)/(2-($C195*B195)))</f>
        <v>1.6835512581035048</v>
      </c>
      <c r="G195" s="4">
        <f t="shared" si="13"/>
        <v>1.0390288474089544</v>
      </c>
    </row>
    <row r="196" spans="1:7" x14ac:dyDescent="0.2">
      <c r="A196" s="4">
        <f>IF('True_Odds_Calculator_2-way'!A197="","",'True_Odds_Calculator_2-way'!A197)</f>
        <v>2.2999999999999998</v>
      </c>
      <c r="B196" s="4">
        <f>IF('True_Odds_Calculator_2-way'!B197="","",'True_Odds_Calculator_2-way'!B197)</f>
        <v>1.66</v>
      </c>
      <c r="C196" s="4">
        <f t="shared" si="12"/>
        <v>3.7192247249869137E-2</v>
      </c>
      <c r="D196" s="4">
        <f t="shared" si="14"/>
        <v>2.402769037130271</v>
      </c>
      <c r="E196" s="4">
        <f t="shared" si="15"/>
        <v>1.7128757290264693</v>
      </c>
      <c r="G196" s="4">
        <f t="shared" si="13"/>
        <v>1.0371922472498691</v>
      </c>
    </row>
    <row r="197" spans="1:7" x14ac:dyDescent="0.2">
      <c r="A197" s="4">
        <f>IF('True_Odds_Calculator_2-way'!A198="","",'True_Odds_Calculator_2-way'!A198)</f>
        <v>2.21</v>
      </c>
      <c r="B197" s="4">
        <f>IF('True_Odds_Calculator_2-way'!B198="","",'True_Odds_Calculator_2-way'!B198)</f>
        <v>1.7</v>
      </c>
      <c r="C197" s="4">
        <f t="shared" si="12"/>
        <v>4.0723981900452566E-2</v>
      </c>
      <c r="D197" s="4">
        <f t="shared" si="14"/>
        <v>2.3141361256544504</v>
      </c>
      <c r="E197" s="4">
        <f t="shared" si="15"/>
        <v>1.760956175298805</v>
      </c>
      <c r="G197" s="4">
        <f t="shared" si="13"/>
        <v>1.0407239819004526</v>
      </c>
    </row>
    <row r="198" spans="1:7" x14ac:dyDescent="0.2">
      <c r="A198" s="4">
        <f>IF('True_Odds_Calculator_2-way'!A199="","",'True_Odds_Calculator_2-way'!A199)</f>
        <v>2.08</v>
      </c>
      <c r="B198" s="4">
        <f>IF('True_Odds_Calculator_2-way'!B199="","",'True_Odds_Calculator_2-way'!B199)</f>
        <v>1.79</v>
      </c>
      <c r="C198" s="4">
        <f t="shared" si="12"/>
        <v>3.9428448646325664E-2</v>
      </c>
      <c r="D198" s="4">
        <f t="shared" si="14"/>
        <v>2.1689385995572641</v>
      </c>
      <c r="E198" s="4">
        <f t="shared" si="15"/>
        <v>1.8554769261437256</v>
      </c>
      <c r="G198" s="4">
        <f t="shared" si="13"/>
        <v>1.0394284486463257</v>
      </c>
    </row>
    <row r="199" spans="1:7" x14ac:dyDescent="0.2">
      <c r="A199" s="4">
        <f>IF('True_Odds_Calculator_2-way'!A200="","",'True_Odds_Calculator_2-way'!A200)</f>
        <v>2.2999999999999998</v>
      </c>
      <c r="B199" s="4">
        <f>IF('True_Odds_Calculator_2-way'!B200="","",'True_Odds_Calculator_2-way'!B200)</f>
        <v>1.66</v>
      </c>
      <c r="C199" s="4">
        <f t="shared" si="12"/>
        <v>3.7192247249869137E-2</v>
      </c>
      <c r="D199" s="4">
        <f t="shared" si="14"/>
        <v>2.402769037130271</v>
      </c>
      <c r="E199" s="4">
        <f t="shared" si="15"/>
        <v>1.7128757290264693</v>
      </c>
      <c r="G199" s="4">
        <f t="shared" si="13"/>
        <v>1.0371922472498691</v>
      </c>
    </row>
    <row r="200" spans="1:7" x14ac:dyDescent="0.2">
      <c r="A200" s="4">
        <f>IF('True_Odds_Calculator_2-way'!A201="","",'True_Odds_Calculator_2-way'!A201)</f>
        <v>1.89</v>
      </c>
      <c r="B200" s="4">
        <f>IF('True_Odds_Calculator_2-way'!B201="","",'True_Odds_Calculator_2-way'!B201)</f>
        <v>1.92</v>
      </c>
      <c r="C200" s="4">
        <f t="shared" si="12"/>
        <v>4.9933862433862553E-2</v>
      </c>
      <c r="D200" s="4">
        <f t="shared" si="14"/>
        <v>1.9836011807149887</v>
      </c>
      <c r="E200" s="4">
        <f t="shared" si="15"/>
        <v>2.0166722240746919</v>
      </c>
      <c r="G200" s="4">
        <f t="shared" si="13"/>
        <v>1.0499338624338626</v>
      </c>
    </row>
    <row r="201" spans="1:7" x14ac:dyDescent="0.2">
      <c r="A201" s="4">
        <f>IF('True_Odds_Calculator_2-way'!A202="","",'True_Odds_Calculator_2-way'!A202)</f>
        <v>1.68</v>
      </c>
      <c r="B201" s="4">
        <f>IF('True_Odds_Calculator_2-way'!B202="","",'True_Odds_Calculator_2-way'!B202)</f>
        <v>2.19</v>
      </c>
      <c r="C201" s="4">
        <f t="shared" si="12"/>
        <v>5.1859099804305364E-2</v>
      </c>
      <c r="D201" s="4">
        <f t="shared" si="14"/>
        <v>1.7565167573761102</v>
      </c>
      <c r="E201" s="4">
        <f t="shared" si="15"/>
        <v>2.3218477849299508</v>
      </c>
      <c r="G201" s="4">
        <f t="shared" si="13"/>
        <v>1.0518590998043054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</v>
      </c>
      <c r="C202" s="4">
        <f t="shared" si="12"/>
        <v>5.0903119868637159E-2</v>
      </c>
      <c r="D202" s="4">
        <f t="shared" si="14"/>
        <v>1.8206278026905831</v>
      </c>
      <c r="E202" s="4">
        <f t="shared" si="15"/>
        <v>2.2185792349726778</v>
      </c>
      <c r="G202" s="4">
        <f t="shared" si="13"/>
        <v>1.0509031198686372</v>
      </c>
    </row>
    <row r="203" spans="1:7" x14ac:dyDescent="0.2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1.76</v>
      </c>
      <c r="C203" s="4">
        <f t="shared" si="12"/>
        <v>5.3618711385701623E-2</v>
      </c>
      <c r="D203" s="4">
        <f t="shared" si="14"/>
        <v>2.1804185710849171</v>
      </c>
      <c r="E203" s="4">
        <f t="shared" si="15"/>
        <v>1.8471571224780923</v>
      </c>
      <c r="G203" s="4">
        <f t="shared" si="13"/>
        <v>1.0536187113857016</v>
      </c>
    </row>
    <row r="204" spans="1:7" x14ac:dyDescent="0.2">
      <c r="A204" s="4">
        <f>IF('True_Odds_Calculator_2-way'!A205="","",'True_Odds_Calculator_2-way'!A205)</f>
        <v>2.21</v>
      </c>
      <c r="B204" s="4">
        <f>IF('True_Odds_Calculator_2-way'!B205="","",'True_Odds_Calculator_2-way'!B205)</f>
        <v>1.67</v>
      </c>
      <c r="C204" s="4">
        <f t="shared" si="12"/>
        <v>5.1291082992386272E-2</v>
      </c>
      <c r="D204" s="4">
        <f t="shared" si="14"/>
        <v>2.3427809693084076</v>
      </c>
      <c r="E204" s="4">
        <f t="shared" si="15"/>
        <v>1.7447230954688349</v>
      </c>
      <c r="G204" s="4">
        <f t="shared" si="13"/>
        <v>1.0512910829923863</v>
      </c>
    </row>
    <row r="205" spans="1:7" x14ac:dyDescent="0.2">
      <c r="A205" s="4">
        <f>IF('True_Odds_Calculator_2-way'!A206="","",'True_Odds_Calculator_2-way'!A206)</f>
        <v>1.97</v>
      </c>
      <c r="B205" s="4">
        <f>IF('True_Odds_Calculator_2-way'!B206="","",'True_Odds_Calculator_2-way'!B206)</f>
        <v>1.85</v>
      </c>
      <c r="C205" s="4">
        <f t="shared" si="12"/>
        <v>4.8154753738510081E-2</v>
      </c>
      <c r="D205" s="4">
        <f t="shared" si="14"/>
        <v>2.0680947652149242</v>
      </c>
      <c r="E205" s="4">
        <f t="shared" si="15"/>
        <v>1.9362465134812061</v>
      </c>
      <c r="G205" s="4">
        <f t="shared" si="13"/>
        <v>1.0481547537385101</v>
      </c>
    </row>
    <row r="206" spans="1:7" x14ac:dyDescent="0.2">
      <c r="A206" s="4">
        <f>IF('True_Odds_Calculator_2-way'!A207="","",'True_Odds_Calculator_2-way'!A207)</f>
        <v>2.2599999999999998</v>
      </c>
      <c r="B206" s="4">
        <f>IF('True_Odds_Calculator_2-way'!B207="","",'True_Odds_Calculator_2-way'!B207)</f>
        <v>1.64</v>
      </c>
      <c r="C206" s="4">
        <f t="shared" si="12"/>
        <v>5.2233973667170197E-2</v>
      </c>
      <c r="D206" s="4">
        <f t="shared" si="14"/>
        <v>2.4017625712804556</v>
      </c>
      <c r="E206" s="4">
        <f t="shared" si="15"/>
        <v>1.7133875739644968</v>
      </c>
      <c r="G206" s="4">
        <f t="shared" si="13"/>
        <v>1.0522339736671702</v>
      </c>
    </row>
    <row r="207" spans="1:7" x14ac:dyDescent="0.2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</v>
      </c>
      <c r="C207" s="4">
        <f t="shared" si="12"/>
        <v>5.0903119868637159E-2</v>
      </c>
      <c r="D207" s="4">
        <f t="shared" si="14"/>
        <v>1.8206278026905831</v>
      </c>
      <c r="E207" s="4">
        <f t="shared" si="15"/>
        <v>2.2185792349726778</v>
      </c>
      <c r="G207" s="4">
        <f t="shared" si="13"/>
        <v>1.0509031198686372</v>
      </c>
    </row>
    <row r="208" spans="1:7" x14ac:dyDescent="0.2">
      <c r="A208" s="4">
        <f>IF('True_Odds_Calculator_2-way'!A209="","",'True_Odds_Calculator_2-way'!A209)</f>
        <v>2.2999999999999998</v>
      </c>
      <c r="B208" s="4">
        <f>IF('True_Odds_Calculator_2-way'!B209="","",'True_Odds_Calculator_2-way'!B209)</f>
        <v>1.67</v>
      </c>
      <c r="C208" s="4">
        <f t="shared" si="12"/>
        <v>3.3585003905233002E-2</v>
      </c>
      <c r="D208" s="4">
        <f t="shared" si="14"/>
        <v>2.3924011211460603</v>
      </c>
      <c r="E208" s="4">
        <f t="shared" si="15"/>
        <v>1.7181838514873629</v>
      </c>
      <c r="G208" s="4">
        <f t="shared" si="13"/>
        <v>1.033585003905233</v>
      </c>
    </row>
    <row r="209" spans="1:7" x14ac:dyDescent="0.2">
      <c r="A209" s="4">
        <f>IF('True_Odds_Calculator_2-way'!A210="","",'True_Odds_Calculator_2-way'!A210)</f>
        <v>2.12</v>
      </c>
      <c r="B209" s="4">
        <f>IF('True_Odds_Calculator_2-way'!B210="","",'True_Odds_Calculator_2-way'!B210)</f>
        <v>1.78</v>
      </c>
      <c r="C209" s="4">
        <f t="shared" si="12"/>
        <v>3.3495866016535869E-2</v>
      </c>
      <c r="D209" s="4">
        <f t="shared" si="14"/>
        <v>2.1980428704566637</v>
      </c>
      <c r="E209" s="4">
        <f t="shared" si="15"/>
        <v>1.8346946713341112</v>
      </c>
      <c r="G209" s="4">
        <f t="shared" si="13"/>
        <v>1.0334958660165359</v>
      </c>
    </row>
    <row r="210" spans="1:7" x14ac:dyDescent="0.2">
      <c r="A210" s="4">
        <f>IF('True_Odds_Calculator_2-way'!A211="","",'True_Odds_Calculator_2-way'!A211)</f>
        <v>2.4</v>
      </c>
      <c r="B210" s="4">
        <f>IF('True_Odds_Calculator_2-way'!B211="","",'True_Odds_Calculator_2-way'!B211)</f>
        <v>1.62</v>
      </c>
      <c r="C210" s="4">
        <f t="shared" si="12"/>
        <v>3.3950617283950546E-2</v>
      </c>
      <c r="D210" s="4">
        <f t="shared" si="14"/>
        <v>2.5019305019305014</v>
      </c>
      <c r="E210" s="4">
        <f t="shared" si="15"/>
        <v>1.6658097686375322</v>
      </c>
      <c r="G210" s="4">
        <f t="shared" si="13"/>
        <v>1.0339506172839505</v>
      </c>
    </row>
    <row r="211" spans="1:7" x14ac:dyDescent="0.2">
      <c r="A211" s="4">
        <f>IF('True_Odds_Calculator_2-way'!A212="","",'True_Odds_Calculator_2-way'!A212)</f>
        <v>1.8</v>
      </c>
      <c r="B211" s="4">
        <f>IF('True_Odds_Calculator_2-way'!B212="","",'True_Odds_Calculator_2-way'!B212)</f>
        <v>2.0299999999999998</v>
      </c>
      <c r="C211" s="4">
        <f t="shared" si="12"/>
        <v>4.816639299397929E-2</v>
      </c>
      <c r="D211" s="4">
        <f t="shared" si="14"/>
        <v>1.8815653964984556</v>
      </c>
      <c r="E211" s="4">
        <f t="shared" si="15"/>
        <v>2.1343457943925235</v>
      </c>
      <c r="G211" s="4">
        <f t="shared" si="13"/>
        <v>1.0481663929939793</v>
      </c>
    </row>
    <row r="212" spans="1:7" x14ac:dyDescent="0.2">
      <c r="A212" s="4">
        <f>IF('True_Odds_Calculator_2-way'!A213="","",'True_Odds_Calculator_2-way'!A213)</f>
        <v>1.87</v>
      </c>
      <c r="B212" s="4">
        <f>IF('True_Odds_Calculator_2-way'!B213="","",'True_Odds_Calculator_2-way'!B213)</f>
        <v>1.95</v>
      </c>
      <c r="C212" s="4">
        <f t="shared" si="12"/>
        <v>4.7579871109282745E-2</v>
      </c>
      <c r="D212" s="4">
        <f t="shared" si="14"/>
        <v>1.9570642694217093</v>
      </c>
      <c r="E212" s="4">
        <f t="shared" si="15"/>
        <v>2.0448619094350202</v>
      </c>
      <c r="G212" s="4">
        <f t="shared" si="13"/>
        <v>1.0475798711092827</v>
      </c>
    </row>
    <row r="213" spans="1:7" x14ac:dyDescent="0.2">
      <c r="A213" s="4">
        <f>IF('True_Odds_Calculator_2-way'!A214="","",'True_Odds_Calculator_2-way'!A214)</f>
        <v>2.37</v>
      </c>
      <c r="B213" s="4">
        <f>IF('True_Odds_Calculator_2-way'!B214="","",'True_Odds_Calculator_2-way'!B214)</f>
        <v>1.58</v>
      </c>
      <c r="C213" s="4">
        <f t="shared" si="12"/>
        <v>5.4852320675105481E-2</v>
      </c>
      <c r="D213" s="4">
        <f t="shared" si="14"/>
        <v>2.53475935828877</v>
      </c>
      <c r="E213" s="4">
        <f t="shared" si="15"/>
        <v>1.6515679442508711</v>
      </c>
      <c r="G213" s="4">
        <f t="shared" si="13"/>
        <v>1.0548523206751055</v>
      </c>
    </row>
    <row r="214" spans="1:7" x14ac:dyDescent="0.2">
      <c r="A214" s="4">
        <f>IF('True_Odds_Calculator_2-way'!A215="","",'True_Odds_Calculator_2-way'!A215)</f>
        <v>2.3199999999999998</v>
      </c>
      <c r="B214" s="4">
        <f>IF('True_Odds_Calculator_2-way'!B215="","",'True_Odds_Calculator_2-way'!B215)</f>
        <v>1.61</v>
      </c>
      <c r="C214" s="4">
        <f t="shared" si="12"/>
        <v>5.2152495180980862E-2</v>
      </c>
      <c r="D214" s="4">
        <f t="shared" si="14"/>
        <v>2.4693904535237334</v>
      </c>
      <c r="E214" s="4">
        <f t="shared" si="15"/>
        <v>1.6805543057680195</v>
      </c>
      <c r="G214" s="4">
        <f t="shared" si="13"/>
        <v>1.0521524951809809</v>
      </c>
    </row>
    <row r="215" spans="1:7" x14ac:dyDescent="0.2">
      <c r="A215" s="4">
        <f>IF('True_Odds_Calculator_2-way'!A216="","",'True_Odds_Calculator_2-way'!A216)</f>
        <v>1.96</v>
      </c>
      <c r="B215" s="4">
        <f>IF('True_Odds_Calculator_2-way'!B216="","",'True_Odds_Calculator_2-way'!B216)</f>
        <v>1.86</v>
      </c>
      <c r="C215" s="4">
        <f t="shared" si="12"/>
        <v>4.7838490234803466E-2</v>
      </c>
      <c r="D215" s="4">
        <f t="shared" si="14"/>
        <v>2.0564079422382671</v>
      </c>
      <c r="E215" s="4">
        <f t="shared" si="15"/>
        <v>1.9466040153780435</v>
      </c>
      <c r="G215" s="4">
        <f t="shared" si="13"/>
        <v>1.0478384902348035</v>
      </c>
    </row>
    <row r="216" spans="1:7" x14ac:dyDescent="0.2">
      <c r="A216" s="4">
        <f>IF('True_Odds_Calculator_2-way'!A217="","",'True_Odds_Calculator_2-way'!A217)</f>
        <v>1.94</v>
      </c>
      <c r="B216" s="4">
        <f>IF('True_Odds_Calculator_2-way'!B217="","",'True_Odds_Calculator_2-way'!B217)</f>
        <v>1.88</v>
      </c>
      <c r="C216" s="4">
        <f t="shared" si="12"/>
        <v>4.7378811142794408E-2</v>
      </c>
      <c r="D216" s="4">
        <f t="shared" si="14"/>
        <v>2.033452274754683</v>
      </c>
      <c r="E216" s="4">
        <f t="shared" si="15"/>
        <v>1.9676305567544234</v>
      </c>
      <c r="G216" s="4">
        <f t="shared" si="13"/>
        <v>1.0473788111427944</v>
      </c>
    </row>
    <row r="217" spans="1:7" x14ac:dyDescent="0.2">
      <c r="A217" s="4">
        <f>IF('True_Odds_Calculator_2-way'!A218="","",'True_Odds_Calculator_2-way'!A218)</f>
        <v>1.98</v>
      </c>
      <c r="B217" s="4">
        <f>IF('True_Odds_Calculator_2-way'!B218="","",'True_Odds_Calculator_2-way'!B218)</f>
        <v>1.84</v>
      </c>
      <c r="C217" s="4">
        <f t="shared" si="12"/>
        <v>4.852876592007016E-2</v>
      </c>
      <c r="D217" s="4">
        <f t="shared" si="14"/>
        <v>2.0799269239552407</v>
      </c>
      <c r="E217" s="4">
        <f t="shared" si="15"/>
        <v>1.925988581095369</v>
      </c>
      <c r="G217" s="4">
        <f t="shared" si="13"/>
        <v>1.0485287659200702</v>
      </c>
    </row>
    <row r="218" spans="1:7" x14ac:dyDescent="0.2">
      <c r="A218" s="4">
        <f>IF('True_Odds_Calculator_2-way'!A219="","",'True_Odds_Calculator_2-way'!A219)</f>
        <v>1.72</v>
      </c>
      <c r="B218" s="4">
        <f>IF('True_Odds_Calculator_2-way'!B219="","",'True_Odds_Calculator_2-way'!B219)</f>
        <v>2.12</v>
      </c>
      <c r="C218" s="4">
        <f t="shared" si="12"/>
        <v>5.3093462044756512E-2</v>
      </c>
      <c r="D218" s="4">
        <f t="shared" si="14"/>
        <v>1.8022933965994465</v>
      </c>
      <c r="E218" s="4">
        <f t="shared" si="15"/>
        <v>2.2464268112370629</v>
      </c>
      <c r="G218" s="4">
        <f t="shared" si="13"/>
        <v>1.0530934620447565</v>
      </c>
    </row>
    <row r="219" spans="1:7" x14ac:dyDescent="0.2">
      <c r="A219" s="4">
        <f>IF('True_Odds_Calculator_2-way'!A220="","",'True_Odds_Calculator_2-way'!A220)</f>
        <v>1.55</v>
      </c>
      <c r="B219" s="4">
        <f>IF('True_Odds_Calculator_2-way'!B220="","",'True_Odds_Calculator_2-way'!B220)</f>
        <v>2.3199999999999998</v>
      </c>
      <c r="C219" s="4">
        <f t="shared" si="12"/>
        <v>7.619577308120129E-2</v>
      </c>
      <c r="D219" s="4">
        <f t="shared" si="14"/>
        <v>1.647274393037105</v>
      </c>
      <c r="E219" s="4">
        <f t="shared" si="15"/>
        <v>2.5449398443029012</v>
      </c>
      <c r="G219" s="4">
        <f t="shared" si="13"/>
        <v>1.0761957730812013</v>
      </c>
    </row>
    <row r="220" spans="1:7" x14ac:dyDescent="0.2">
      <c r="A220" s="4">
        <f>IF('True_Odds_Calculator_2-way'!A221="","",'True_Odds_Calculator_2-way'!A221)</f>
        <v>1.68</v>
      </c>
      <c r="B220" s="4">
        <f>IF('True_Odds_Calculator_2-way'!B221="","",'True_Odds_Calculator_2-way'!B221)</f>
        <v>2.2799999999999998</v>
      </c>
      <c r="C220" s="4">
        <f t="shared" si="12"/>
        <v>3.383458646616555E-2</v>
      </c>
      <c r="D220" s="4">
        <f t="shared" si="14"/>
        <v>1.7291440953412784</v>
      </c>
      <c r="E220" s="4">
        <f t="shared" si="15"/>
        <v>2.3714710252600297</v>
      </c>
      <c r="G220" s="4">
        <f t="shared" si="13"/>
        <v>1.0338345864661656</v>
      </c>
    </row>
    <row r="221" spans="1:7" x14ac:dyDescent="0.2">
      <c r="A221" s="4">
        <f>IF('True_Odds_Calculator_2-way'!A222="","",'True_Odds_Calculator_2-way'!A222)</f>
        <v>2.6</v>
      </c>
      <c r="B221" s="4">
        <f>IF('True_Odds_Calculator_2-way'!B222="","",'True_Odds_Calculator_2-way'!B222)</f>
        <v>1.47</v>
      </c>
      <c r="C221" s="4">
        <f t="shared" si="12"/>
        <v>6.4887493458921863E-2</v>
      </c>
      <c r="D221" s="4">
        <f t="shared" si="14"/>
        <v>2.8395245170876668</v>
      </c>
      <c r="E221" s="4">
        <f t="shared" si="15"/>
        <v>1.5436187399030692</v>
      </c>
      <c r="G221" s="4">
        <f t="shared" si="13"/>
        <v>1.0648874934589219</v>
      </c>
    </row>
    <row r="222" spans="1:7" x14ac:dyDescent="0.2">
      <c r="A222" s="4">
        <f>IF('True_Odds_Calculator_2-way'!A223="","",'True_Odds_Calculator_2-way'!A223)</f>
        <v>2.34</v>
      </c>
      <c r="B222" s="4">
        <f>IF('True_Odds_Calculator_2-way'!B223="","",'True_Odds_Calculator_2-way'!B223)</f>
        <v>1.66</v>
      </c>
      <c r="C222" s="4">
        <f t="shared" si="12"/>
        <v>2.9760065904644417E-2</v>
      </c>
      <c r="D222" s="4">
        <f t="shared" si="14"/>
        <v>2.4244164274123086</v>
      </c>
      <c r="E222" s="4">
        <f t="shared" si="15"/>
        <v>1.7020418894049603</v>
      </c>
      <c r="G222" s="4">
        <f t="shared" si="13"/>
        <v>1.0297600659046444</v>
      </c>
    </row>
    <row r="223" spans="1:7" x14ac:dyDescent="0.2">
      <c r="A223" s="4">
        <f>IF('True_Odds_Calculator_2-way'!A224="","",'True_Odds_Calculator_2-way'!A224)</f>
        <v>1.91</v>
      </c>
      <c r="B223" s="4">
        <f>IF('True_Odds_Calculator_2-way'!B224="","",'True_Odds_Calculator_2-way'!B224)</f>
        <v>1.98</v>
      </c>
      <c r="C223" s="4">
        <f t="shared" si="12"/>
        <v>2.861071447458885E-2</v>
      </c>
      <c r="D223" s="4">
        <f t="shared" si="14"/>
        <v>1.9636533568721115</v>
      </c>
      <c r="E223" s="4">
        <f t="shared" si="15"/>
        <v>2.0377175494369308</v>
      </c>
      <c r="G223" s="4">
        <f t="shared" si="13"/>
        <v>1.0286107144745888</v>
      </c>
    </row>
    <row r="224" spans="1:7" x14ac:dyDescent="0.2">
      <c r="A224" s="4">
        <f>IF('True_Odds_Calculator_2-way'!A225="","",'True_Odds_Calculator_2-way'!A225)</f>
        <v>1.87</v>
      </c>
      <c r="B224" s="4">
        <f>IF('True_Odds_Calculator_2-way'!B225="","",'True_Odds_Calculator_2-way'!B225)</f>
        <v>2.02</v>
      </c>
      <c r="C224" s="4">
        <f t="shared" si="12"/>
        <v>2.9808863239265015E-2</v>
      </c>
      <c r="D224" s="4">
        <f t="shared" si="14"/>
        <v>1.9236135865967305</v>
      </c>
      <c r="E224" s="4">
        <f t="shared" si="15"/>
        <v>2.082703865027292</v>
      </c>
      <c r="G224" s="4">
        <f t="shared" si="13"/>
        <v>1.029808863239265</v>
      </c>
    </row>
    <row r="225" spans="1:7" x14ac:dyDescent="0.2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1.95</v>
      </c>
      <c r="C225" s="4">
        <f t="shared" si="12"/>
        <v>3.0955227846419575E-2</v>
      </c>
      <c r="D225" s="4">
        <f t="shared" si="14"/>
        <v>1.9894277785119598</v>
      </c>
      <c r="E225" s="4">
        <f t="shared" si="15"/>
        <v>2.0106851876586083</v>
      </c>
      <c r="G225" s="4">
        <f t="shared" si="13"/>
        <v>1.0309552278464196</v>
      </c>
    </row>
    <row r="226" spans="1:7" x14ac:dyDescent="0.2">
      <c r="A226" s="4">
        <f>IF('True_Odds_Calculator_2-way'!A227="","",'True_Odds_Calculator_2-way'!A227)</f>
        <v>1.87</v>
      </c>
      <c r="B226" s="4">
        <f>IF('True_Odds_Calculator_2-way'!B227="","",'True_Odds_Calculator_2-way'!B227)</f>
        <v>2.0299999999999998</v>
      </c>
      <c r="C226" s="4">
        <f t="shared" si="12"/>
        <v>2.737019572719368E-2</v>
      </c>
      <c r="D226" s="4">
        <f t="shared" si="14"/>
        <v>1.9191122570208035</v>
      </c>
      <c r="E226" s="4">
        <f t="shared" si="15"/>
        <v>2.0880063804625832</v>
      </c>
      <c r="G226" s="4">
        <f t="shared" si="13"/>
        <v>1.0273701957271937</v>
      </c>
    </row>
    <row r="227" spans="1:7" x14ac:dyDescent="0.2">
      <c r="A227" s="4">
        <f>IF('True_Odds_Calculator_2-way'!A228="","",'True_Odds_Calculator_2-way'!A228)</f>
        <v>1.8</v>
      </c>
      <c r="B227" s="4">
        <f>IF('True_Odds_Calculator_2-way'!B228="","",'True_Odds_Calculator_2-way'!B228)</f>
        <v>2.09</v>
      </c>
      <c r="C227" s="4">
        <f t="shared" si="12"/>
        <v>3.4024455077086735E-2</v>
      </c>
      <c r="D227" s="4">
        <f t="shared" si="14"/>
        <v>1.8568608094768018</v>
      </c>
      <c r="E227" s="4">
        <f t="shared" si="15"/>
        <v>2.1670506912442398</v>
      </c>
      <c r="G227" s="4">
        <f t="shared" si="13"/>
        <v>1.0340244550770867</v>
      </c>
    </row>
    <row r="228" spans="1:7" x14ac:dyDescent="0.2">
      <c r="A228" s="4">
        <f>IF('True_Odds_Calculator_2-way'!A229="","",'True_Odds_Calculator_2-way'!A229)</f>
        <v>1.65</v>
      </c>
      <c r="B228" s="4">
        <f>IF('True_Odds_Calculator_2-way'!B229="","",'True_Odds_Calculator_2-way'!B229)</f>
        <v>2.33</v>
      </c>
      <c r="C228" s="4">
        <f t="shared" si="12"/>
        <v>3.5245155416829377E-2</v>
      </c>
      <c r="D228" s="4">
        <f t="shared" si="14"/>
        <v>1.6994142999226434</v>
      </c>
      <c r="E228" s="4">
        <f t="shared" si="15"/>
        <v>2.4297677358192451</v>
      </c>
      <c r="G228" s="4">
        <f t="shared" si="13"/>
        <v>1.0352451554168294</v>
      </c>
    </row>
    <row r="229" spans="1:7" x14ac:dyDescent="0.2">
      <c r="A229" s="4">
        <f>IF('True_Odds_Calculator_2-way'!A230="","",'True_Odds_Calculator_2-way'!A230)</f>
        <v>1.89</v>
      </c>
      <c r="B229" s="4">
        <f>IF('True_Odds_Calculator_2-way'!B230="","",'True_Odds_Calculator_2-way'!B230)</f>
        <v>2</v>
      </c>
      <c r="C229" s="4">
        <f t="shared" si="12"/>
        <v>2.9100529100529293E-2</v>
      </c>
      <c r="D229" s="4">
        <f t="shared" si="14"/>
        <v>1.9434447300771212</v>
      </c>
      <c r="E229" s="4">
        <f t="shared" si="15"/>
        <v>2.0599455040871937</v>
      </c>
      <c r="G229" s="4">
        <f t="shared" si="13"/>
        <v>1.0291005291005293</v>
      </c>
    </row>
    <row r="230" spans="1:7" x14ac:dyDescent="0.2">
      <c r="A230" s="4">
        <f>IF('True_Odds_Calculator_2-way'!A231="","",'True_Odds_Calculator_2-way'!A231)</f>
        <v>1.36</v>
      </c>
      <c r="B230" s="4">
        <f>IF('True_Odds_Calculator_2-way'!B231="","",'True_Odds_Calculator_2-way'!B231)</f>
        <v>3.31</v>
      </c>
      <c r="C230" s="4">
        <f t="shared" si="12"/>
        <v>3.7408921272436446E-2</v>
      </c>
      <c r="D230" s="4">
        <f t="shared" si="14"/>
        <v>1.3954987909975822</v>
      </c>
      <c r="E230" s="4">
        <f t="shared" si="15"/>
        <v>3.5284527355384858</v>
      </c>
      <c r="G230" s="4">
        <f t="shared" si="13"/>
        <v>1.0374089212724364</v>
      </c>
    </row>
    <row r="231" spans="1:7" x14ac:dyDescent="0.2">
      <c r="A231" s="4">
        <f>IF('True_Odds_Calculator_2-way'!A232="","",'True_Odds_Calculator_2-way'!A232)</f>
        <v>2.12</v>
      </c>
      <c r="B231" s="4">
        <f>IF('True_Odds_Calculator_2-way'!B232="","",'True_Odds_Calculator_2-way'!B232)</f>
        <v>1.78</v>
      </c>
      <c r="C231" s="4">
        <f t="shared" si="12"/>
        <v>3.3495866016535869E-2</v>
      </c>
      <c r="D231" s="4">
        <f t="shared" si="14"/>
        <v>2.1980428704566637</v>
      </c>
      <c r="E231" s="4">
        <f t="shared" si="15"/>
        <v>1.8346946713341112</v>
      </c>
      <c r="G231" s="4">
        <f t="shared" si="13"/>
        <v>1.0334958660165359</v>
      </c>
    </row>
    <row r="232" spans="1:7" x14ac:dyDescent="0.2">
      <c r="A232" s="4">
        <f>IF('True_Odds_Calculator_2-way'!A233="","",'True_Odds_Calculator_2-way'!A233)</f>
        <v>2.08</v>
      </c>
      <c r="B232" s="4">
        <f>IF('True_Odds_Calculator_2-way'!B233="","",'True_Odds_Calculator_2-way'!B233)</f>
        <v>1.81</v>
      </c>
      <c r="C232" s="4">
        <f t="shared" si="12"/>
        <v>3.3255418614534626E-2</v>
      </c>
      <c r="D232" s="4">
        <f t="shared" si="14"/>
        <v>2.1545152798443401</v>
      </c>
      <c r="E232" s="4">
        <f t="shared" si="15"/>
        <v>1.8661643699811639</v>
      </c>
      <c r="G232" s="4">
        <f t="shared" si="13"/>
        <v>1.0332554186145346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2.2599999999999998</v>
      </c>
      <c r="C233" s="4">
        <f t="shared" si="12"/>
        <v>3.4193852437555794E-2</v>
      </c>
      <c r="D233" s="4">
        <f t="shared" si="14"/>
        <v>1.740283410033262</v>
      </c>
      <c r="E233" s="4">
        <f t="shared" si="15"/>
        <v>2.3508340001231001</v>
      </c>
      <c r="G233" s="4">
        <f t="shared" si="13"/>
        <v>1.0341938524375558</v>
      </c>
    </row>
    <row r="234" spans="1:7" x14ac:dyDescent="0.2">
      <c r="A234" s="4">
        <f>IF('True_Odds_Calculator_2-way'!A235="","",'True_Odds_Calculator_2-way'!A235)</f>
        <v>1.81</v>
      </c>
      <c r="B234" s="4">
        <f>IF('True_Odds_Calculator_2-way'!B235="","",'True_Odds_Calculator_2-way'!B235)</f>
        <v>2.08</v>
      </c>
      <c r="C234" s="4">
        <f t="shared" si="12"/>
        <v>3.3255418614534626E-2</v>
      </c>
      <c r="D234" s="4">
        <f t="shared" si="14"/>
        <v>1.8661643699811639</v>
      </c>
      <c r="E234" s="4">
        <f t="shared" si="15"/>
        <v>2.1545152798443401</v>
      </c>
      <c r="G234" s="4">
        <f t="shared" si="13"/>
        <v>1.0332554186145346</v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3.27</v>
      </c>
      <c r="B186" s="4">
        <f>IF('True_Odds_Calculator_3-way'!B187="","",'True_Odds_Calculator_3-way'!B187)</f>
        <v>3.63</v>
      </c>
      <c r="C186" s="4">
        <f>IF('True_Odds_Calculator_3-way'!C187="","",'True_Odds_Calculator_3-way'!C187)</f>
        <v>2.2400000000000002</v>
      </c>
      <c r="D186" s="4">
        <f t="shared" si="10"/>
        <v>2.772106264600005E-2</v>
      </c>
      <c r="E186" s="4">
        <f t="shared" si="11"/>
        <v>3.3718847282889066</v>
      </c>
      <c r="F186" s="4">
        <f t="shared" si="12"/>
        <v>3.7559850760858575</v>
      </c>
      <c r="G186" s="4">
        <f t="shared" si="13"/>
        <v>2.2873443533640598</v>
      </c>
      <c r="I186" s="4">
        <f t="shared" si="14"/>
        <v>1.027721062646</v>
      </c>
    </row>
    <row r="187" spans="1:9" x14ac:dyDescent="0.2">
      <c r="A187" s="4">
        <f>IF('True_Odds_Calculator_3-way'!A188="","",'True_Odds_Calculator_3-way'!A188)</f>
        <v>1.61</v>
      </c>
      <c r="B187" s="4">
        <f>IF('True_Odds_Calculator_3-way'!B188="","",'True_Odds_Calculator_3-way'!B188)</f>
        <v>4.1900000000000004</v>
      </c>
      <c r="C187" s="4">
        <f>IF('True_Odds_Calculator_3-way'!C188="","",'True_Odds_Calculator_3-way'!C188)</f>
        <v>5.88</v>
      </c>
      <c r="D187" s="4">
        <f t="shared" si="10"/>
        <v>2.9849524120117987E-2</v>
      </c>
      <c r="E187" s="4">
        <f t="shared" si="11"/>
        <v>1.6362108620343156</v>
      </c>
      <c r="F187" s="4">
        <f t="shared" si="12"/>
        <v>4.3722796173717651</v>
      </c>
      <c r="G187" s="4">
        <f t="shared" si="13"/>
        <v>6.2453867733350563</v>
      </c>
      <c r="I187" s="4">
        <f t="shared" si="14"/>
        <v>1.029849524120118</v>
      </c>
    </row>
    <row r="188" spans="1:9" x14ac:dyDescent="0.2">
      <c r="A188" s="4">
        <f>IF('True_Odds_Calculator_3-way'!A189="","",'True_Odds_Calculator_3-way'!A189)</f>
        <v>3.5</v>
      </c>
      <c r="B188" s="4">
        <f>IF('True_Odds_Calculator_3-way'!B189="","",'True_Odds_Calculator_3-way'!B189)</f>
        <v>3.59</v>
      </c>
      <c r="C188" s="4">
        <f>IF('True_Odds_Calculator_3-way'!C189="","",'True_Odds_Calculator_3-way'!C189)</f>
        <v>2.13</v>
      </c>
      <c r="D188" s="4">
        <f t="shared" si="10"/>
        <v>3.374938582282927E-2</v>
      </c>
      <c r="E188" s="4">
        <f t="shared" si="11"/>
        <v>3.6434585705307247</v>
      </c>
      <c r="F188" s="4">
        <f t="shared" si="12"/>
        <v>3.7410905448064575</v>
      </c>
      <c r="G188" s="4">
        <f t="shared" si="13"/>
        <v>2.182292225838673</v>
      </c>
      <c r="I188" s="4">
        <f t="shared" si="14"/>
        <v>1.0337493858228293</v>
      </c>
    </row>
    <row r="189" spans="1:9" x14ac:dyDescent="0.2">
      <c r="A189" s="4">
        <f>IF('True_Odds_Calculator_3-way'!A190="","",'True_Odds_Calculator_3-way'!A190)</f>
        <v>2.3199999999999998</v>
      </c>
      <c r="B189" s="4">
        <f>IF('True_Odds_Calculator_3-way'!B190="","",'True_Odds_Calculator_3-way'!B190)</f>
        <v>3.37</v>
      </c>
      <c r="C189" s="4">
        <f>IF('True_Odds_Calculator_3-way'!C190="","",'True_Odds_Calculator_3-way'!C190)</f>
        <v>3.27</v>
      </c>
      <c r="D189" s="4">
        <f t="shared" si="10"/>
        <v>3.358078535664788E-2</v>
      </c>
      <c r="E189" s="4">
        <f t="shared" si="11"/>
        <v>2.3818547203008285</v>
      </c>
      <c r="F189" s="4">
        <f t="shared" si="12"/>
        <v>3.5021079722317139</v>
      </c>
      <c r="G189" s="4">
        <f t="shared" si="13"/>
        <v>3.3942395400950263</v>
      </c>
      <c r="I189" s="4">
        <f t="shared" si="14"/>
        <v>1.0335807853566479</v>
      </c>
    </row>
    <row r="190" spans="1:9" x14ac:dyDescent="0.2">
      <c r="A190" s="4">
        <f>IF('True_Odds_Calculator_3-way'!A191="","",'True_Odds_Calculator_3-way'!A191)</f>
        <v>2.58</v>
      </c>
      <c r="B190" s="4">
        <f>IF('True_Odds_Calculator_3-way'!B191="","",'True_Odds_Calculator_3-way'!B191)</f>
        <v>3.29</v>
      </c>
      <c r="C190" s="4">
        <f>IF('True_Odds_Calculator_3-way'!C191="","",'True_Odds_Calculator_3-way'!C191)</f>
        <v>2.92</v>
      </c>
      <c r="D190" s="4">
        <f t="shared" si="10"/>
        <v>3.4014020430618741E-2</v>
      </c>
      <c r="E190" s="4">
        <f t="shared" si="11"/>
        <v>2.6577444949742191</v>
      </c>
      <c r="F190" s="4">
        <f t="shared" si="12"/>
        <v>3.4174789445082179</v>
      </c>
      <c r="G190" s="4">
        <f t="shared" si="13"/>
        <v>3.0199824998789677</v>
      </c>
      <c r="I190" s="4">
        <f t="shared" si="14"/>
        <v>1.0340140204306187</v>
      </c>
    </row>
    <row r="191" spans="1:9" x14ac:dyDescent="0.2">
      <c r="A191" s="4">
        <f>IF('True_Odds_Calculator_3-way'!A192="","",'True_Odds_Calculator_3-way'!A192)</f>
        <v>1.67</v>
      </c>
      <c r="B191" s="4">
        <f>IF('True_Odds_Calculator_3-way'!B192="","",'True_Odds_Calculator_3-way'!B192)</f>
        <v>4.0599999999999996</v>
      </c>
      <c r="C191" s="4">
        <f>IF('True_Odds_Calculator_3-way'!C192="","",'True_Odds_Calculator_3-way'!C192)</f>
        <v>4.49</v>
      </c>
      <c r="D191" s="4">
        <f t="shared" si="10"/>
        <v>6.7824963149282658E-2</v>
      </c>
      <c r="E191" s="4">
        <f t="shared" si="11"/>
        <v>1.735526352745218</v>
      </c>
      <c r="F191" s="4">
        <f t="shared" si="12"/>
        <v>4.4703306856384142</v>
      </c>
      <c r="G191" s="4">
        <f t="shared" si="13"/>
        <v>4.9972807753729827</v>
      </c>
      <c r="I191" s="4">
        <f t="shared" si="14"/>
        <v>1.0678249631492827</v>
      </c>
    </row>
    <row r="192" spans="1:9" x14ac:dyDescent="0.2">
      <c r="A192" s="4">
        <f>IF('True_Odds_Calculator_3-way'!A193="","",'True_Odds_Calculator_3-way'!A193)</f>
        <v>4.0599999999999996</v>
      </c>
      <c r="B192" s="4">
        <f>IF('True_Odds_Calculator_3-way'!B193="","",'True_Odds_Calculator_3-way'!B193)</f>
        <v>3.33</v>
      </c>
      <c r="C192" s="4">
        <f>IF('True_Odds_Calculator_3-way'!C193="","",'True_Odds_Calculator_3-way'!C193)</f>
        <v>2.0499999999999998</v>
      </c>
      <c r="D192" s="4">
        <f t="shared" si="10"/>
        <v>3.4410597068292637E-2</v>
      </c>
      <c r="E192" s="4">
        <f t="shared" si="11"/>
        <v>4.2583050416910151</v>
      </c>
      <c r="F192" s="4">
        <f t="shared" si="12"/>
        <v>3.4622430126806716</v>
      </c>
      <c r="G192" s="4">
        <f t="shared" si="13"/>
        <v>2.0993642580144418</v>
      </c>
      <c r="I192" s="4">
        <f t="shared" si="14"/>
        <v>1.0344105970682926</v>
      </c>
    </row>
    <row r="193" spans="1:9" x14ac:dyDescent="0.2">
      <c r="A193" s="4">
        <f>IF('True_Odds_Calculator_3-way'!A194="","",'True_Odds_Calculator_3-way'!A194)</f>
        <v>2.11</v>
      </c>
      <c r="B193" s="4">
        <f>IF('True_Odds_Calculator_3-way'!B194="","",'True_Odds_Calculator_3-way'!B194)</f>
        <v>3.31</v>
      </c>
      <c r="C193" s="4">
        <f>IF('True_Odds_Calculator_3-way'!C194="","",'True_Odds_Calculator_3-way'!C194)</f>
        <v>3.89</v>
      </c>
      <c r="D193" s="4">
        <f t="shared" si="10"/>
        <v>3.31178616548371E-2</v>
      </c>
      <c r="E193" s="4">
        <f t="shared" si="11"/>
        <v>2.1603201117558766</v>
      </c>
      <c r="F193" s="4">
        <f t="shared" si="12"/>
        <v>3.4355345731016369</v>
      </c>
      <c r="G193" s="4">
        <f t="shared" si="13"/>
        <v>4.0645429665824526</v>
      </c>
      <c r="I193" s="4">
        <f t="shared" si="14"/>
        <v>1.0331178616548371</v>
      </c>
    </row>
    <row r="194" spans="1:9" x14ac:dyDescent="0.2">
      <c r="A194" s="4">
        <f>IF('True_Odds_Calculator_3-way'!A195="","",'True_Odds_Calculator_3-way'!A195)</f>
        <v>1.46</v>
      </c>
      <c r="B194" s="4">
        <f>IF('True_Odds_Calculator_3-way'!B195="","",'True_Odds_Calculator_3-way'!B195)</f>
        <v>4.66</v>
      </c>
      <c r="C194" s="4">
        <f>IF('True_Odds_Calculator_3-way'!C195="","",'True_Odds_Calculator_3-way'!C195)</f>
        <v>7.29</v>
      </c>
      <c r="D194" s="4">
        <f t="shared" si="10"/>
        <v>3.6697992775712063E-2</v>
      </c>
      <c r="E194" s="4">
        <f t="shared" si="11"/>
        <v>1.4865493095673106</v>
      </c>
      <c r="F194" s="4">
        <f t="shared" si="12"/>
        <v>4.9416975943309822</v>
      </c>
      <c r="G194" s="4">
        <f t="shared" si="13"/>
        <v>8.003742742854957</v>
      </c>
      <c r="I194" s="4">
        <f t="shared" si="14"/>
        <v>1.0366979927757121</v>
      </c>
    </row>
    <row r="195" spans="1:9" x14ac:dyDescent="0.2">
      <c r="A195" s="4">
        <f>IF('True_Odds_Calculator_3-way'!A196="","",'True_Odds_Calculator_3-way'!A196)</f>
        <v>1.61</v>
      </c>
      <c r="B195" s="4">
        <f>IF('True_Odds_Calculator_3-way'!B196="","",'True_Odds_Calculator_3-way'!B196)</f>
        <v>3.83</v>
      </c>
      <c r="C195" s="4">
        <f>IF('True_Odds_Calculator_3-way'!C196="","",'True_Odds_Calculator_3-way'!C196)</f>
        <v>6.46</v>
      </c>
      <c r="D195" s="4">
        <f t="shared" ref="D195:D258" si="15">IF(A195="","",((1/A195)+(1/B195)+(1/C195))-1)</f>
        <v>3.7013379776392519E-2</v>
      </c>
      <c r="E195" s="4">
        <f t="shared" ref="E195:E258" si="16">IF(A195="","",(3*A195)/(3-($D195*A195)))</f>
        <v>1.6426289299838883</v>
      </c>
      <c r="F195" s="4">
        <f t="shared" ref="F195:F258" si="17">IF(B195="","",(3*B195)/(3-($D195*B195)))</f>
        <v>4.0199580871490994</v>
      </c>
      <c r="G195" s="4">
        <f t="shared" ref="G195:G258" si="18">IF(C195="","",(3*C195)/(3-($D195*C195)))</f>
        <v>7.0194665358120947</v>
      </c>
      <c r="I195" s="4">
        <f t="shared" ref="I195:I258" si="19">IF(A195="","",D195+1)</f>
        <v>1.0370133797763925</v>
      </c>
    </row>
    <row r="196" spans="1:9" x14ac:dyDescent="0.2">
      <c r="A196" s="4">
        <f>IF('True_Odds_Calculator_3-way'!A197="","",'True_Odds_Calculator_3-way'!A197)</f>
        <v>4.3</v>
      </c>
      <c r="B196" s="4">
        <f>IF('True_Odds_Calculator_3-way'!B197="","",'True_Odds_Calculator_3-way'!B197)</f>
        <v>3.41</v>
      </c>
      <c r="C196" s="4">
        <f>IF('True_Odds_Calculator_3-way'!C197="","",'True_Odds_Calculator_3-way'!C197)</f>
        <v>1.96</v>
      </c>
      <c r="D196" s="4">
        <f t="shared" si="15"/>
        <v>3.6017353132346219E-2</v>
      </c>
      <c r="E196" s="4">
        <f t="shared" si="16"/>
        <v>4.53407082996769</v>
      </c>
      <c r="F196" s="4">
        <f t="shared" si="17"/>
        <v>3.5555638033591661</v>
      </c>
      <c r="G196" s="4">
        <f t="shared" si="18"/>
        <v>2.0072328739569048</v>
      </c>
      <c r="I196" s="4">
        <f t="shared" si="19"/>
        <v>1.0360173531323462</v>
      </c>
    </row>
    <row r="197" spans="1:9" x14ac:dyDescent="0.2">
      <c r="A197" s="4">
        <f>IF('True_Odds_Calculator_3-way'!A198="","",'True_Odds_Calculator_3-way'!A198)</f>
        <v>2.0099999999999998</v>
      </c>
      <c r="B197" s="4">
        <f>IF('True_Odds_Calculator_3-way'!B198="","",'True_Odds_Calculator_3-way'!B198)</f>
        <v>3.46</v>
      </c>
      <c r="C197" s="4">
        <f>IF('True_Odds_Calculator_3-way'!C198="","",'True_Odds_Calculator_3-way'!C198)</f>
        <v>4.04</v>
      </c>
      <c r="D197" s="4">
        <f t="shared" si="15"/>
        <v>3.4054531326655368E-2</v>
      </c>
      <c r="E197" s="4">
        <f t="shared" si="16"/>
        <v>2.0569320644757489</v>
      </c>
      <c r="F197" s="4">
        <f t="shared" si="17"/>
        <v>3.6014514203834631</v>
      </c>
      <c r="G197" s="4">
        <f t="shared" si="18"/>
        <v>4.2341799239904958</v>
      </c>
      <c r="I197" s="4">
        <f t="shared" si="19"/>
        <v>1.0340545313266554</v>
      </c>
    </row>
    <row r="198" spans="1: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3.72</v>
      </c>
      <c r="C198" s="4">
        <f>IF('True_Odds_Calculator_3-way'!C199="","",'True_Odds_Calculator_3-way'!C199)</f>
        <v>5.1100000000000003</v>
      </c>
      <c r="D198" s="4">
        <f t="shared" si="15"/>
        <v>3.5940491972308086E-2</v>
      </c>
      <c r="E198" s="4">
        <f t="shared" si="16"/>
        <v>1.7874749247743229</v>
      </c>
      <c r="F198" s="4">
        <f t="shared" si="17"/>
        <v>3.8935194035557252</v>
      </c>
      <c r="G198" s="4">
        <f t="shared" si="18"/>
        <v>5.4432269395235195</v>
      </c>
      <c r="I198" s="4">
        <f t="shared" si="19"/>
        <v>1.0359404919723081</v>
      </c>
    </row>
    <row r="199" spans="1:9" x14ac:dyDescent="0.2">
      <c r="A199" s="4">
        <f>IF('True_Odds_Calculator_3-way'!A200="","",'True_Odds_Calculator_3-way'!A200)</f>
        <v>2.06</v>
      </c>
      <c r="B199" s="4">
        <f>IF('True_Odds_Calculator_3-way'!B200="","",'True_Odds_Calculator_3-way'!B200)</f>
        <v>3.43</v>
      </c>
      <c r="C199" s="4">
        <f>IF('True_Odds_Calculator_3-way'!C200="","",'True_Odds_Calculator_3-way'!C200)</f>
        <v>3.87</v>
      </c>
      <c r="D199" s="4">
        <f t="shared" si="15"/>
        <v>3.5380015524794084E-2</v>
      </c>
      <c r="E199" s="4">
        <f t="shared" si="16"/>
        <v>2.1112923211688961</v>
      </c>
      <c r="F199" s="4">
        <f t="shared" si="17"/>
        <v>3.5745965448997539</v>
      </c>
      <c r="G199" s="4">
        <f t="shared" si="18"/>
        <v>4.0550744920426371</v>
      </c>
      <c r="I199" s="4">
        <f t="shared" si="19"/>
        <v>1.0353800155247941</v>
      </c>
    </row>
    <row r="200" spans="1:9" x14ac:dyDescent="0.2">
      <c r="A200" s="4">
        <f>IF('True_Odds_Calculator_3-way'!A201="","",'True_Odds_Calculator_3-way'!A201)</f>
        <v>1.67</v>
      </c>
      <c r="B200" s="4">
        <f>IF('True_Odds_Calculator_3-way'!B201="","",'True_Odds_Calculator_3-way'!B201)</f>
        <v>3.88</v>
      </c>
      <c r="C200" s="4">
        <f>IF('True_Odds_Calculator_3-way'!C201="","",'True_Odds_Calculator_3-way'!C201)</f>
        <v>5.03</v>
      </c>
      <c r="D200" s="4">
        <f t="shared" si="15"/>
        <v>5.5341511030121637E-2</v>
      </c>
      <c r="E200" s="4">
        <f t="shared" si="16"/>
        <v>1.7230826175994822</v>
      </c>
      <c r="F200" s="4">
        <f t="shared" si="17"/>
        <v>4.1791206478483112</v>
      </c>
      <c r="G200" s="4">
        <f t="shared" si="18"/>
        <v>5.5444670307287396</v>
      </c>
      <c r="I200" s="4">
        <f t="shared" si="19"/>
        <v>1.0553415110301216</v>
      </c>
    </row>
    <row r="201" spans="1:9" x14ac:dyDescent="0.2">
      <c r="A201" s="4">
        <f>IF('True_Odds_Calculator_3-way'!A202="","",'True_Odds_Calculator_3-way'!A202)</f>
        <v>11.02</v>
      </c>
      <c r="B201" s="4">
        <f>IF('True_Odds_Calculator_3-way'!B202="","",'True_Odds_Calculator_3-way'!B202)</f>
        <v>5.64</v>
      </c>
      <c r="C201" s="4">
        <f>IF('True_Odds_Calculator_3-way'!C202="","",'True_Odds_Calculator_3-way'!C202)</f>
        <v>1.27</v>
      </c>
      <c r="D201" s="4">
        <f t="shared" si="15"/>
        <v>5.5450640975550414E-2</v>
      </c>
      <c r="E201" s="4">
        <f t="shared" si="16"/>
        <v>13.838808807386112</v>
      </c>
      <c r="F201" s="4">
        <f t="shared" si="17"/>
        <v>6.2963800187911163</v>
      </c>
      <c r="G201" s="4">
        <f t="shared" si="18"/>
        <v>1.3005287479687111</v>
      </c>
      <c r="I201" s="4">
        <f t="shared" si="19"/>
        <v>1.0554506409755504</v>
      </c>
    </row>
    <row r="202" spans="1:9" x14ac:dyDescent="0.2">
      <c r="A202" s="4">
        <f>IF('True_Odds_Calculator_3-way'!A203="","",'True_Odds_Calculator_3-way'!A203)</f>
        <v>1.35</v>
      </c>
      <c r="B202" s="4">
        <f>IF('True_Odds_Calculator_3-way'!B203="","",'True_Odds_Calculator_3-way'!B203)</f>
        <v>4.99</v>
      </c>
      <c r="C202" s="4">
        <f>IF('True_Odds_Calculator_3-way'!C203="","",'True_Odds_Calculator_3-way'!C203)</f>
        <v>8.4</v>
      </c>
      <c r="D202" s="4">
        <f t="shared" si="15"/>
        <v>6.0189161391566159E-2</v>
      </c>
      <c r="E202" s="4">
        <f t="shared" si="16"/>
        <v>1.3875828516920996</v>
      </c>
      <c r="F202" s="4">
        <f t="shared" si="17"/>
        <v>5.5451507638637096</v>
      </c>
      <c r="G202" s="4">
        <f t="shared" si="18"/>
        <v>10.102585160322787</v>
      </c>
      <c r="I202" s="4">
        <f t="shared" si="19"/>
        <v>1.0601891613915662</v>
      </c>
    </row>
    <row r="203" spans="1:9" x14ac:dyDescent="0.2">
      <c r="A203" s="4">
        <f>IF('True_Odds_Calculator_3-way'!A204="","",'True_Odds_Calculator_3-way'!A204)</f>
        <v>1.84</v>
      </c>
      <c r="B203" s="4">
        <f>IF('True_Odds_Calculator_3-way'!B204="","",'True_Odds_Calculator_3-way'!B204)</f>
        <v>3.52</v>
      </c>
      <c r="C203" s="4">
        <f>IF('True_Odds_Calculator_3-way'!C204="","",'True_Odds_Calculator_3-way'!C204)</f>
        <v>4.4400000000000004</v>
      </c>
      <c r="D203" s="4">
        <f t="shared" si="15"/>
        <v>5.2794395185699505E-2</v>
      </c>
      <c r="E203" s="4">
        <f t="shared" si="16"/>
        <v>1.9015740367171787</v>
      </c>
      <c r="F203" s="4">
        <f t="shared" si="17"/>
        <v>3.7524469139376664</v>
      </c>
      <c r="G203" s="4">
        <f t="shared" si="18"/>
        <v>4.8163271139567954</v>
      </c>
      <c r="I203" s="4">
        <f t="shared" si="19"/>
        <v>1.0527943951856995</v>
      </c>
    </row>
    <row r="204" spans="1:9" x14ac:dyDescent="0.2">
      <c r="A204" s="4">
        <f>IF('True_Odds_Calculator_3-way'!A205="","",'True_Odds_Calculator_3-way'!A205)</f>
        <v>2.34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3.12</v>
      </c>
      <c r="D204" s="4">
        <f t="shared" si="15"/>
        <v>5.0893550893550854E-2</v>
      </c>
      <c r="E204" s="4">
        <f t="shared" si="16"/>
        <v>2.4367308299147994</v>
      </c>
      <c r="F204" s="4">
        <f t="shared" si="17"/>
        <v>3.495699411498415</v>
      </c>
      <c r="G204" s="4">
        <f t="shared" si="18"/>
        <v>3.2943686006825934</v>
      </c>
      <c r="I204" s="4">
        <f t="shared" si="19"/>
        <v>1.0508935508935509</v>
      </c>
    </row>
    <row r="205" spans="1:9" x14ac:dyDescent="0.2">
      <c r="A205" s="4">
        <f>IF('True_Odds_Calculator_3-way'!A206="","",'True_Odds_Calculator_3-way'!A206)</f>
        <v>3.07</v>
      </c>
      <c r="B205" s="4">
        <f>IF('True_Odds_Calculator_3-way'!B206="","",'True_Odds_Calculator_3-way'!B206)</f>
        <v>3.41</v>
      </c>
      <c r="C205" s="4">
        <f>IF('True_Odds_Calculator_3-way'!C206="","",'True_Odds_Calculator_3-way'!C206)</f>
        <v>2.3199999999999998</v>
      </c>
      <c r="D205" s="4">
        <f t="shared" si="15"/>
        <v>5.0022513746231345E-2</v>
      </c>
      <c r="E205" s="4">
        <f t="shared" si="16"/>
        <v>3.235630998685358</v>
      </c>
      <c r="F205" s="4">
        <f t="shared" si="17"/>
        <v>3.61557786700505</v>
      </c>
      <c r="G205" s="4">
        <f t="shared" si="18"/>
        <v>2.4133585486412188</v>
      </c>
      <c r="I205" s="4">
        <f t="shared" si="19"/>
        <v>1.0500225137462313</v>
      </c>
    </row>
    <row r="206" spans="1:9" x14ac:dyDescent="0.2">
      <c r="A206" s="4">
        <f>IF('True_Odds_Calculator_3-way'!A207="","",'True_Odds_Calculator_3-way'!A207)</f>
        <v>3.32</v>
      </c>
      <c r="B206" s="4">
        <f>IF('True_Odds_Calculator_3-way'!B207="","",'True_Odds_Calculator_3-way'!B207)</f>
        <v>3.27</v>
      </c>
      <c r="C206" s="4">
        <f>IF('True_Odds_Calculator_3-way'!C207="","",'True_Odds_Calculator_3-way'!C207)</f>
        <v>2.2599999999999998</v>
      </c>
      <c r="D206" s="4">
        <f t="shared" si="15"/>
        <v>4.9493092936820027E-2</v>
      </c>
      <c r="E206" s="4">
        <f t="shared" si="16"/>
        <v>3.5123814053879068</v>
      </c>
      <c r="F206" s="4">
        <f t="shared" si="17"/>
        <v>3.4564676915956527</v>
      </c>
      <c r="G206" s="4">
        <f t="shared" si="18"/>
        <v>2.3475270694843391</v>
      </c>
      <c r="I206" s="4">
        <f t="shared" si="19"/>
        <v>1.04949309293682</v>
      </c>
    </row>
    <row r="207" spans="1: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4.1100000000000003</v>
      </c>
      <c r="C207" s="4">
        <f>IF('True_Odds_Calculator_3-way'!C208="","",'True_Odds_Calculator_3-way'!C208)</f>
        <v>5.42</v>
      </c>
      <c r="D207" s="4">
        <f t="shared" si="15"/>
        <v>5.6741665061603053E-2</v>
      </c>
      <c r="E207" s="4">
        <f t="shared" si="16"/>
        <v>1.6392987670347419</v>
      </c>
      <c r="F207" s="4">
        <f t="shared" si="17"/>
        <v>4.4564250166648094</v>
      </c>
      <c r="G207" s="4">
        <f t="shared" si="18"/>
        <v>6.0390865383139865</v>
      </c>
      <c r="I207" s="4">
        <f t="shared" si="19"/>
        <v>1.0567416650616031</v>
      </c>
    </row>
    <row r="208" spans="1:9" x14ac:dyDescent="0.2">
      <c r="A208" s="4">
        <f>IF('True_Odds_Calculator_3-way'!A209="","",'True_Odds_Calculator_3-way'!A209)</f>
        <v>1.96</v>
      </c>
      <c r="B208" s="4">
        <f>IF('True_Odds_Calculator_3-way'!B209="","",'True_Odds_Calculator_3-way'!B209)</f>
        <v>3.38</v>
      </c>
      <c r="C208" s="4">
        <f>IF('True_Odds_Calculator_3-way'!C209="","",'True_Odds_Calculator_3-way'!C209)</f>
        <v>4.47</v>
      </c>
      <c r="D208" s="4">
        <f t="shared" si="15"/>
        <v>2.977571633077214E-2</v>
      </c>
      <c r="E208" s="4">
        <f t="shared" si="16"/>
        <v>1.9988852502570873</v>
      </c>
      <c r="F208" s="4">
        <f t="shared" si="17"/>
        <v>3.4973258646927223</v>
      </c>
      <c r="G208" s="4">
        <f t="shared" si="18"/>
        <v>4.6775220906438788</v>
      </c>
      <c r="I208" s="4">
        <f t="shared" si="19"/>
        <v>1.0297757163307721</v>
      </c>
    </row>
    <row r="209" spans="1:9" x14ac:dyDescent="0.2">
      <c r="A209" s="4">
        <f>IF('True_Odds_Calculator_3-way'!A210="","",'True_Odds_Calculator_3-way'!A210)</f>
        <v>1.93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4.66</v>
      </c>
      <c r="D209" s="4">
        <f t="shared" si="15"/>
        <v>2.9462894748528701E-2</v>
      </c>
      <c r="E209" s="4">
        <f t="shared" si="16"/>
        <v>1.9672889033281675</v>
      </c>
      <c r="F209" s="4">
        <f t="shared" si="17"/>
        <v>3.4853535321399089</v>
      </c>
      <c r="G209" s="4">
        <f t="shared" si="18"/>
        <v>4.8834966244176883</v>
      </c>
      <c r="I209" s="4">
        <f t="shared" si="19"/>
        <v>1.0294628947485287</v>
      </c>
    </row>
    <row r="210" spans="1:9" x14ac:dyDescent="0.2">
      <c r="A210" s="4">
        <f>IF('True_Odds_Calculator_3-way'!A211="","",'True_Odds_Calculator_3-way'!A211)</f>
        <v>2.2400000000000002</v>
      </c>
      <c r="B210" s="4">
        <f>IF('True_Odds_Calculator_3-way'!B211="","",'True_Odds_Calculator_3-way'!B211)</f>
        <v>3.23</v>
      </c>
      <c r="C210" s="4">
        <f>IF('True_Odds_Calculator_3-way'!C211="","",'True_Odds_Calculator_3-way'!C211)</f>
        <v>3.69</v>
      </c>
      <c r="D210" s="4">
        <f t="shared" si="15"/>
        <v>2.7028804675485851E-2</v>
      </c>
      <c r="E210" s="4">
        <f t="shared" si="16"/>
        <v>2.286137705223493</v>
      </c>
      <c r="F210" s="4">
        <f t="shared" si="17"/>
        <v>3.3268136473119125</v>
      </c>
      <c r="G210" s="4">
        <f t="shared" si="18"/>
        <v>3.8168942910184658</v>
      </c>
      <c r="I210" s="4">
        <f t="shared" si="19"/>
        <v>1.0270288046754859</v>
      </c>
    </row>
    <row r="211" spans="1:9" x14ac:dyDescent="0.2">
      <c r="A211" s="4">
        <f>IF('True_Odds_Calculator_3-way'!A212="","",'True_Odds_Calculator_3-way'!A212)</f>
        <v>2.27</v>
      </c>
      <c r="B211" s="4">
        <f>IF('True_Odds_Calculator_3-way'!B212="","",'True_Odds_Calculator_3-way'!B212)</f>
        <v>3.35</v>
      </c>
      <c r="C211" s="4">
        <f>IF('True_Odds_Calculator_3-way'!C212="","",'True_Odds_Calculator_3-way'!C212)</f>
        <v>3.22</v>
      </c>
      <c r="D211" s="4">
        <f t="shared" si="15"/>
        <v>4.9595103258980755E-2</v>
      </c>
      <c r="E211" s="4">
        <f t="shared" si="16"/>
        <v>2.3585076247512169</v>
      </c>
      <c r="F211" s="4">
        <f t="shared" si="17"/>
        <v>3.5464041104983686</v>
      </c>
      <c r="G211" s="4">
        <f t="shared" si="18"/>
        <v>3.4010446736413433</v>
      </c>
      <c r="I211" s="4">
        <f t="shared" si="19"/>
        <v>1.0495951032589808</v>
      </c>
    </row>
    <row r="212" spans="1:9" x14ac:dyDescent="0.2">
      <c r="A212" s="4">
        <f>IF('True_Odds_Calculator_3-way'!A213="","",'True_Odds_Calculator_3-way'!A213)</f>
        <v>3.03</v>
      </c>
      <c r="B212" s="4">
        <f>IF('True_Odds_Calculator_3-way'!B213="","",'True_Odds_Calculator_3-way'!B213)</f>
        <v>3.55</v>
      </c>
      <c r="C212" s="4">
        <f>IF('True_Odds_Calculator_3-way'!C213="","",'True_Odds_Calculator_3-way'!C213)</f>
        <v>2.2799999999999998</v>
      </c>
      <c r="D212" s="4">
        <f t="shared" si="15"/>
        <v>5.0319635373470728E-2</v>
      </c>
      <c r="E212" s="4">
        <f t="shared" si="16"/>
        <v>3.1922386054793668</v>
      </c>
      <c r="F212" s="4">
        <f t="shared" si="17"/>
        <v>3.7747682021351259</v>
      </c>
      <c r="G212" s="4">
        <f t="shared" si="18"/>
        <v>2.3706610060376176</v>
      </c>
      <c r="I212" s="4">
        <f t="shared" si="19"/>
        <v>1.0503196353734707</v>
      </c>
    </row>
    <row r="213" spans="1:9" x14ac:dyDescent="0.2">
      <c r="A213" s="4">
        <f>IF('True_Odds_Calculator_3-way'!A214="","",'True_Odds_Calculator_3-way'!A214)</f>
        <v>2.94</v>
      </c>
      <c r="B213" s="4">
        <f>IF('True_Odds_Calculator_3-way'!B214="","",'True_Odds_Calculator_3-way'!B214)</f>
        <v>3.06</v>
      </c>
      <c r="C213" s="4">
        <f>IF('True_Odds_Calculator_3-way'!C214="","",'True_Odds_Calculator_3-way'!C214)</f>
        <v>2.62</v>
      </c>
      <c r="D213" s="4">
        <f t="shared" si="15"/>
        <v>4.8612829355660914E-2</v>
      </c>
      <c r="E213" s="4">
        <f t="shared" si="16"/>
        <v>3.0870697721202807</v>
      </c>
      <c r="F213" s="4">
        <f t="shared" si="17"/>
        <v>3.219646445716184</v>
      </c>
      <c r="G213" s="4">
        <f t="shared" si="18"/>
        <v>2.7361644194363524</v>
      </c>
      <c r="I213" s="4">
        <f t="shared" si="19"/>
        <v>1.0486128293556609</v>
      </c>
    </row>
    <row r="214" spans="1:9" x14ac:dyDescent="0.2">
      <c r="A214" s="4">
        <f>IF('True_Odds_Calculator_3-way'!A215="","",'True_Odds_Calculator_3-way'!A215)</f>
        <v>1.92</v>
      </c>
      <c r="B214" s="4">
        <f>IF('True_Odds_Calculator_3-way'!B215="","",'True_Odds_Calculator_3-way'!B215)</f>
        <v>3.58</v>
      </c>
      <c r="C214" s="4">
        <f>IF('True_Odds_Calculator_3-way'!C215="","",'True_Odds_Calculator_3-way'!C215)</f>
        <v>3.97</v>
      </c>
      <c r="D214" s="4">
        <f t="shared" si="15"/>
        <v>5.2052111037623749E-2</v>
      </c>
      <c r="E214" s="4">
        <f t="shared" si="16"/>
        <v>1.9861658398959348</v>
      </c>
      <c r="F214" s="4">
        <f t="shared" si="17"/>
        <v>3.8171012242763385</v>
      </c>
      <c r="G214" s="4">
        <f t="shared" si="18"/>
        <v>4.2636929496022784</v>
      </c>
      <c r="I214" s="4">
        <f t="shared" si="19"/>
        <v>1.0520521110376237</v>
      </c>
    </row>
    <row r="215" spans="1:9" x14ac:dyDescent="0.2">
      <c r="A215" s="4">
        <f>IF('True_Odds_Calculator_3-way'!A216="","",'True_Odds_Calculator_3-way'!A216)</f>
        <v>2.15</v>
      </c>
      <c r="B215" s="4">
        <f>IF('True_Odds_Calculator_3-way'!B216="","",'True_Odds_Calculator_3-way'!B216)</f>
        <v>3.53</v>
      </c>
      <c r="C215" s="4">
        <f>IF('True_Odds_Calculator_3-way'!C216="","",'True_Odds_Calculator_3-way'!C216)</f>
        <v>3.3</v>
      </c>
      <c r="D215" s="4">
        <f t="shared" si="15"/>
        <v>5.1432701080240451E-2</v>
      </c>
      <c r="E215" s="4">
        <f t="shared" si="16"/>
        <v>2.2322821486770934</v>
      </c>
      <c r="F215" s="4">
        <f t="shared" si="17"/>
        <v>3.7573942896006121</v>
      </c>
      <c r="G215" s="4">
        <f t="shared" si="18"/>
        <v>3.4978969150875097</v>
      </c>
      <c r="I215" s="4">
        <f t="shared" si="19"/>
        <v>1.0514327010802405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3.68</v>
      </c>
      <c r="C216" s="4">
        <f>IF('True_Odds_Calculator_3-way'!C217="","",'True_Odds_Calculator_3-way'!C217)</f>
        <v>4.2300000000000004</v>
      </c>
      <c r="D216" s="4">
        <f t="shared" si="15"/>
        <v>5.4593837251819322E-2</v>
      </c>
      <c r="E216" s="4">
        <f t="shared" si="16"/>
        <v>1.8930425589998512</v>
      </c>
      <c r="F216" s="4">
        <f t="shared" si="17"/>
        <v>3.9441323950807088</v>
      </c>
      <c r="G216" s="4">
        <f t="shared" si="18"/>
        <v>4.582769251757238</v>
      </c>
      <c r="I216" s="4">
        <f t="shared" si="19"/>
        <v>1.0545938372518193</v>
      </c>
    </row>
    <row r="217" spans="1:9" x14ac:dyDescent="0.2">
      <c r="A217" s="4">
        <f>IF('True_Odds_Calculator_3-way'!A218="","",'True_Odds_Calculator_3-way'!A218)</f>
        <v>3.53</v>
      </c>
      <c r="B217" s="4">
        <f>IF('True_Odds_Calculator_3-way'!B218="","",'True_Odds_Calculator_3-way'!B218)</f>
        <v>3.76</v>
      </c>
      <c r="C217" s="4">
        <f>IF('True_Odds_Calculator_3-way'!C218="","",'True_Odds_Calculator_3-way'!C218)</f>
        <v>1.99</v>
      </c>
      <c r="D217" s="4">
        <f t="shared" si="15"/>
        <v>5.1756128602750806E-2</v>
      </c>
      <c r="E217" s="4">
        <f t="shared" si="16"/>
        <v>3.7589169576035708</v>
      </c>
      <c r="F217" s="4">
        <f t="shared" si="17"/>
        <v>4.0208213579368852</v>
      </c>
      <c r="G217" s="4">
        <f t="shared" si="18"/>
        <v>2.0607487295901952</v>
      </c>
      <c r="I217" s="4">
        <f t="shared" si="19"/>
        <v>1.0517561286027508</v>
      </c>
    </row>
    <row r="218" spans="1:9" x14ac:dyDescent="0.2">
      <c r="A218" s="4">
        <f>IF('True_Odds_Calculator_3-way'!A219="","",'True_Odds_Calculator_3-way'!A219)</f>
        <v>1.83</v>
      </c>
      <c r="B218" s="4">
        <f>IF('True_Odds_Calculator_3-way'!B219="","",'True_Odds_Calculator_3-way'!B219)</f>
        <v>4.08</v>
      </c>
      <c r="C218" s="4">
        <f>IF('True_Odds_Calculator_3-way'!C219="","",'True_Odds_Calculator_3-way'!C219)</f>
        <v>3.82</v>
      </c>
      <c r="D218" s="4">
        <f t="shared" si="15"/>
        <v>5.3326231359422049E-2</v>
      </c>
      <c r="E218" s="4">
        <f t="shared" si="16"/>
        <v>1.8915295674351014</v>
      </c>
      <c r="F218" s="4">
        <f t="shared" si="17"/>
        <v>4.3990341192322306</v>
      </c>
      <c r="G218" s="4">
        <f t="shared" si="18"/>
        <v>4.0982818098530096</v>
      </c>
      <c r="I218" s="4">
        <f t="shared" si="19"/>
        <v>1.053326231359422</v>
      </c>
    </row>
    <row r="219" spans="1:9" x14ac:dyDescent="0.2">
      <c r="A219" s="4">
        <f>IF('True_Odds_Calculator_3-way'!A220="","",'True_Odds_Calculator_3-way'!A220)</f>
        <v>1.72</v>
      </c>
      <c r="B219" s="4">
        <f>IF('True_Odds_Calculator_3-way'!B220="","",'True_Odds_Calculator_3-way'!B220)</f>
        <v>4.25</v>
      </c>
      <c r="C219" s="4">
        <f>IF('True_Odds_Calculator_3-way'!C220="","",'True_Odds_Calculator_3-way'!C220)</f>
        <v>4.66</v>
      </c>
      <c r="D219" s="4">
        <f t="shared" si="15"/>
        <v>3.1281741162379806E-2</v>
      </c>
      <c r="E219" s="4">
        <f t="shared" si="16"/>
        <v>1.7514113255663299</v>
      </c>
      <c r="F219" s="4">
        <f t="shared" si="17"/>
        <v>4.4470757180156664</v>
      </c>
      <c r="G219" s="4">
        <f t="shared" si="18"/>
        <v>4.8979985046298964</v>
      </c>
      <c r="I219" s="4">
        <f t="shared" si="19"/>
        <v>1.0312817411623798</v>
      </c>
    </row>
    <row r="220" spans="1:9" x14ac:dyDescent="0.2">
      <c r="A220" s="4">
        <f>IF('True_Odds_Calculator_3-way'!A221="","",'True_Odds_Calculator_3-way'!A221)</f>
        <v>1.61</v>
      </c>
      <c r="B220" s="4">
        <f>IF('True_Odds_Calculator_3-way'!B221="","",'True_Odds_Calculator_3-way'!B221)</f>
        <v>4.05</v>
      </c>
      <c r="C220" s="4">
        <f>IF('True_Odds_Calculator_3-way'!C221="","",'True_Odds_Calculator_3-way'!C221)</f>
        <v>6.19</v>
      </c>
      <c r="D220" s="4">
        <f t="shared" si="15"/>
        <v>2.9582481199160737E-2</v>
      </c>
      <c r="E220" s="4">
        <f t="shared" si="16"/>
        <v>1.6359725888827588</v>
      </c>
      <c r="F220" s="4">
        <f t="shared" si="17"/>
        <v>4.2184703049555115</v>
      </c>
      <c r="G220" s="4">
        <f t="shared" si="18"/>
        <v>6.5923897080140756</v>
      </c>
      <c r="I220" s="4">
        <f t="shared" si="19"/>
        <v>1.0295824811991607</v>
      </c>
    </row>
    <row r="221" spans="1:9" x14ac:dyDescent="0.2">
      <c r="A221" s="4">
        <f>IF('True_Odds_Calculator_3-way'!A222="","",'True_Odds_Calculator_3-way'!A222)</f>
        <v>2.65</v>
      </c>
      <c r="B221" s="4">
        <f>IF('True_Odds_Calculator_3-way'!B222="","",'True_Odds_Calculator_3-way'!B222)</f>
        <v>2.9</v>
      </c>
      <c r="C221" s="4">
        <f>IF('True_Odds_Calculator_3-way'!C222="","",'True_Odds_Calculator_3-way'!C222)</f>
        <v>2.85</v>
      </c>
      <c r="D221" s="4">
        <f t="shared" si="15"/>
        <v>7.3063269755390348E-2</v>
      </c>
      <c r="E221" s="4">
        <f t="shared" si="16"/>
        <v>2.8328285495640171</v>
      </c>
      <c r="F221" s="4">
        <f t="shared" si="17"/>
        <v>3.1203860903014395</v>
      </c>
      <c r="G221" s="4">
        <f t="shared" si="18"/>
        <v>3.0625735559724538</v>
      </c>
      <c r="I221" s="4">
        <f t="shared" si="19"/>
        <v>1.0730632697553903</v>
      </c>
    </row>
    <row r="222" spans="1:9" x14ac:dyDescent="0.2">
      <c r="A222" s="4">
        <f>IF('True_Odds_Calculator_3-way'!A223="","",'True_Odds_Calculator_3-way'!A223)</f>
        <v>1.9</v>
      </c>
      <c r="B222" s="4">
        <f>IF('True_Odds_Calculator_3-way'!B223="","",'True_Odds_Calculator_3-way'!B223)</f>
        <v>3.19</v>
      </c>
      <c r="C222" s="4">
        <f>IF('True_Odds_Calculator_3-way'!C223="","",'True_Odds_Calculator_3-way'!C223)</f>
        <v>5.4</v>
      </c>
      <c r="D222" s="4">
        <f t="shared" si="15"/>
        <v>2.4980598483320682E-2</v>
      </c>
      <c r="E222" s="4">
        <f t="shared" si="16"/>
        <v>1.9305432124010031</v>
      </c>
      <c r="F222" s="4">
        <f t="shared" si="17"/>
        <v>3.277047232531439</v>
      </c>
      <c r="G222" s="4">
        <f t="shared" si="18"/>
        <v>5.654243495686825</v>
      </c>
      <c r="I222" s="4">
        <f t="shared" si="19"/>
        <v>1.0249805984833207</v>
      </c>
    </row>
    <row r="223" spans="1:9" x14ac:dyDescent="0.2">
      <c r="A223" s="4">
        <f>IF('True_Odds_Calculator_3-way'!A224="","",'True_Odds_Calculator_3-way'!A224)</f>
        <v>3.34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2.2000000000000002</v>
      </c>
      <c r="D223" s="4">
        <f t="shared" si="15"/>
        <v>2.8671926875519782E-2</v>
      </c>
      <c r="E223" s="4">
        <f t="shared" si="16"/>
        <v>3.4501331205239518</v>
      </c>
      <c r="F223" s="4">
        <f t="shared" si="17"/>
        <v>3.7711945977651116</v>
      </c>
      <c r="G223" s="4">
        <f t="shared" si="18"/>
        <v>2.2472508760452055</v>
      </c>
      <c r="I223" s="4">
        <f t="shared" si="19"/>
        <v>1.0286719268755198</v>
      </c>
    </row>
    <row r="224" spans="1:9" x14ac:dyDescent="0.2">
      <c r="A224" s="4">
        <f>IF('True_Odds_Calculator_3-way'!A225="","",'True_Odds_Calculator_3-way'!A225)</f>
        <v>2.08</v>
      </c>
      <c r="B224" s="4">
        <f>IF('True_Odds_Calculator_3-way'!B225="","",'True_Odds_Calculator_3-way'!B225)</f>
        <v>3.58</v>
      </c>
      <c r="C224" s="4">
        <f>IF('True_Odds_Calculator_3-way'!C225="","",'True_Odds_Calculator_3-way'!C225)</f>
        <v>3.74</v>
      </c>
      <c r="D224" s="4">
        <f t="shared" si="15"/>
        <v>2.7478518852163125E-2</v>
      </c>
      <c r="E224" s="4">
        <f t="shared" si="16"/>
        <v>2.1203973287269058</v>
      </c>
      <c r="F224" s="4">
        <f t="shared" si="17"/>
        <v>3.7013718030778908</v>
      </c>
      <c r="G224" s="4">
        <f t="shared" si="18"/>
        <v>3.8726641258229373</v>
      </c>
      <c r="I224" s="4">
        <f t="shared" si="19"/>
        <v>1.0274785188521631</v>
      </c>
    </row>
    <row r="225" spans="1:9" x14ac:dyDescent="0.2">
      <c r="A225" s="4">
        <f>IF('True_Odds_Calculator_3-way'!A226="","",'True_Odds_Calculator_3-way'!A226)</f>
        <v>1.72</v>
      </c>
      <c r="B225" s="4">
        <f>IF('True_Odds_Calculator_3-way'!B226="","",'True_Odds_Calculator_3-way'!B226)</f>
        <v>4.0199999999999996</v>
      </c>
      <c r="C225" s="4">
        <f>IF('True_Odds_Calculator_3-way'!C226="","",'True_Odds_Calculator_3-way'!C226)</f>
        <v>4.9800000000000004</v>
      </c>
      <c r="D225" s="4">
        <f t="shared" si="15"/>
        <v>3.0954780594087739E-2</v>
      </c>
      <c r="E225" s="4">
        <f t="shared" si="16"/>
        <v>1.7510770785480128</v>
      </c>
      <c r="F225" s="4">
        <f t="shared" si="17"/>
        <v>4.1939630980777336</v>
      </c>
      <c r="G225" s="4">
        <f t="shared" si="18"/>
        <v>5.2497585036004937</v>
      </c>
      <c r="I225" s="4">
        <f t="shared" si="19"/>
        <v>1.0309547805940877</v>
      </c>
    </row>
    <row r="226" spans="1:9" x14ac:dyDescent="0.2">
      <c r="A226" s="4">
        <f>IF('True_Odds_Calculator_3-way'!A227="","",'True_Odds_Calculator_3-way'!A227)</f>
        <v>1.52</v>
      </c>
      <c r="B226" s="4">
        <f>IF('True_Odds_Calculator_3-way'!B227="","",'True_Odds_Calculator_3-way'!B227)</f>
        <v>4.43</v>
      </c>
      <c r="C226" s="4">
        <f>IF('True_Odds_Calculator_3-way'!C227="","",'True_Odds_Calculator_3-way'!C227)</f>
        <v>6.75</v>
      </c>
      <c r="D226" s="4">
        <f t="shared" si="15"/>
        <v>3.1776519301765838E-2</v>
      </c>
      <c r="E226" s="4">
        <f t="shared" si="16"/>
        <v>1.5448726082897519</v>
      </c>
      <c r="F226" s="4">
        <f t="shared" si="17"/>
        <v>4.6481045279301325</v>
      </c>
      <c r="G226" s="4">
        <f t="shared" si="18"/>
        <v>7.2697678138245418</v>
      </c>
      <c r="I226" s="4">
        <f t="shared" si="19"/>
        <v>1.0317765193017658</v>
      </c>
    </row>
    <row r="227" spans="1:9" x14ac:dyDescent="0.2">
      <c r="A227" s="4">
        <f>IF('True_Odds_Calculator_3-way'!A228="","",'True_Odds_Calculator_3-way'!A228)</f>
        <v>4.8</v>
      </c>
      <c r="B227" s="4">
        <f>IF('True_Odds_Calculator_3-way'!B228="","",'True_Odds_Calculator_3-way'!B228)</f>
        <v>3.87</v>
      </c>
      <c r="C227" s="4">
        <f>IF('True_Odds_Calculator_3-way'!C228="","",'True_Odds_Calculator_3-way'!C228)</f>
        <v>1.78</v>
      </c>
      <c r="D227" s="4">
        <f t="shared" si="15"/>
        <v>2.852901895885962E-2</v>
      </c>
      <c r="E227" s="4">
        <f t="shared" si="16"/>
        <v>5.0295824865838368</v>
      </c>
      <c r="F227" s="4">
        <f t="shared" si="17"/>
        <v>4.017867297887129</v>
      </c>
      <c r="G227" s="4">
        <f t="shared" si="18"/>
        <v>1.8106492544996158</v>
      </c>
      <c r="I227" s="4">
        <f t="shared" si="19"/>
        <v>1.0285290189588596</v>
      </c>
    </row>
    <row r="228" spans="1:9" x14ac:dyDescent="0.2">
      <c r="A228" s="4">
        <f>IF('True_Odds_Calculator_3-way'!A229="","",'True_Odds_Calculator_3-way'!A229)</f>
        <v>1.61</v>
      </c>
      <c r="B228" s="4">
        <f>IF('True_Odds_Calculator_3-way'!B229="","",'True_Odds_Calculator_3-way'!B229)</f>
        <v>4.0999999999999996</v>
      </c>
      <c r="C228" s="4">
        <f>IF('True_Odds_Calculator_3-way'!C229="","",'True_Odds_Calculator_3-way'!C229)</f>
        <v>5.94</v>
      </c>
      <c r="D228" s="4">
        <f t="shared" si="15"/>
        <v>3.3370619796918799E-2</v>
      </c>
      <c r="E228" s="4">
        <f t="shared" si="16"/>
        <v>1.6393591173341411</v>
      </c>
      <c r="F228" s="4">
        <f t="shared" si="17"/>
        <v>4.2959220268690004</v>
      </c>
      <c r="G228" s="4">
        <f t="shared" si="18"/>
        <v>6.3602457806466122</v>
      </c>
      <c r="I228" s="4">
        <f t="shared" si="19"/>
        <v>1.0333706197969188</v>
      </c>
    </row>
    <row r="229" spans="1:9" x14ac:dyDescent="0.2">
      <c r="A229" s="4">
        <f>IF('True_Odds_Calculator_3-way'!A230="","",'True_Odds_Calculator_3-way'!A230)</f>
        <v>6.25</v>
      </c>
      <c r="B229" s="4">
        <f>IF('True_Odds_Calculator_3-way'!B230="","",'True_Odds_Calculator_3-way'!B230)</f>
        <v>4.1900000000000004</v>
      </c>
      <c r="C229" s="4">
        <f>IF('True_Odds_Calculator_3-way'!C230="","",'True_Odds_Calculator_3-way'!C230)</f>
        <v>1.58</v>
      </c>
      <c r="D229" s="4">
        <f t="shared" si="15"/>
        <v>3.1574876891936832E-2</v>
      </c>
      <c r="E229" s="4">
        <f t="shared" si="16"/>
        <v>6.6900801168471755</v>
      </c>
      <c r="F229" s="4">
        <f t="shared" si="17"/>
        <v>4.3833017580349285</v>
      </c>
      <c r="G229" s="4">
        <f t="shared" si="18"/>
        <v>1.6067188265514483</v>
      </c>
      <c r="I229" s="4">
        <f t="shared" si="19"/>
        <v>1.0315748768919368</v>
      </c>
    </row>
    <row r="230" spans="1:9" x14ac:dyDescent="0.2">
      <c r="A230" s="4">
        <f>IF('True_Odds_Calculator_3-way'!A231="","",'True_Odds_Calculator_3-way'!A231)</f>
        <v>1.1599999999999999</v>
      </c>
      <c r="B230" s="4">
        <f>IF('True_Odds_Calculator_3-way'!B231="","",'True_Odds_Calculator_3-way'!B231)</f>
        <v>8.7799999999999994</v>
      </c>
      <c r="C230" s="4">
        <f>IF('True_Odds_Calculator_3-way'!C231="","",'True_Odds_Calculator_3-way'!C231)</f>
        <v>19</v>
      </c>
      <c r="D230" s="4">
        <f t="shared" si="15"/>
        <v>2.8595760865520958E-2</v>
      </c>
      <c r="E230" s="4">
        <f t="shared" si="16"/>
        <v>1.1729695566856</v>
      </c>
      <c r="F230" s="4">
        <f t="shared" si="17"/>
        <v>9.581912772503399</v>
      </c>
      <c r="G230" s="4">
        <f t="shared" si="18"/>
        <v>23.20203990280087</v>
      </c>
      <c r="I230" s="4">
        <f t="shared" si="19"/>
        <v>1.028595760865521</v>
      </c>
    </row>
    <row r="231" spans="1:9" x14ac:dyDescent="0.2">
      <c r="A231" s="4">
        <f>IF('True_Odds_Calculator_3-way'!A232="","",'True_Odds_Calculator_3-way'!A232)</f>
        <v>3.39</v>
      </c>
      <c r="B231" s="4">
        <f>IF('True_Odds_Calculator_3-way'!B232="","",'True_Odds_Calculator_3-way'!B232)</f>
        <v>3.36</v>
      </c>
      <c r="C231" s="4">
        <f>IF('True_Odds_Calculator_3-way'!C232="","",'True_Odds_Calculator_3-way'!C232)</f>
        <v>2.2999999999999998</v>
      </c>
      <c r="D231" s="4">
        <f t="shared" si="15"/>
        <v>2.7386907052163068E-2</v>
      </c>
      <c r="E231" s="4">
        <f t="shared" si="16"/>
        <v>3.4982614129825187</v>
      </c>
      <c r="F231" s="4">
        <f t="shared" si="17"/>
        <v>3.4663237115366301</v>
      </c>
      <c r="G231" s="4">
        <f t="shared" si="18"/>
        <v>2.3493279671139713</v>
      </c>
      <c r="I231" s="4">
        <f t="shared" si="19"/>
        <v>1.0273869070521631</v>
      </c>
    </row>
    <row r="232" spans="1:9" x14ac:dyDescent="0.2">
      <c r="A232" s="4">
        <f>IF('True_Odds_Calculator_3-way'!A233="","",'True_Odds_Calculator_3-way'!A233)</f>
        <v>1.92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4.45</v>
      </c>
      <c r="D232" s="4">
        <f t="shared" si="15"/>
        <v>2.803831016314362E-2</v>
      </c>
      <c r="E232" s="4">
        <f t="shared" si="16"/>
        <v>1.9550830234927268</v>
      </c>
      <c r="F232" s="4">
        <f t="shared" si="17"/>
        <v>3.6611292142175835</v>
      </c>
      <c r="G232" s="4">
        <f t="shared" si="18"/>
        <v>4.6431075878246038</v>
      </c>
      <c r="I232" s="4">
        <f t="shared" si="19"/>
        <v>1.0280383101631436</v>
      </c>
    </row>
    <row r="233" spans="1:9" x14ac:dyDescent="0.2">
      <c r="A233" s="4">
        <f>IF('True_Odds_Calculator_3-way'!A234="","",'True_Odds_Calculator_3-way'!A234)</f>
        <v>3.13</v>
      </c>
      <c r="B233" s="4">
        <f>IF('True_Odds_Calculator_3-way'!B234="","",'True_Odds_Calculator_3-way'!B234)</f>
        <v>3.72</v>
      </c>
      <c r="C233" s="4">
        <f>IF('True_Odds_Calculator_3-way'!C234="","",'True_Odds_Calculator_3-way'!C234)</f>
        <v>2.27</v>
      </c>
      <c r="D233" s="4">
        <f t="shared" si="15"/>
        <v>2.8834656553682336E-2</v>
      </c>
      <c r="E233" s="4">
        <f t="shared" si="16"/>
        <v>3.2270841093135858</v>
      </c>
      <c r="F233" s="4">
        <f t="shared" si="17"/>
        <v>3.8579405650864973</v>
      </c>
      <c r="G233" s="4">
        <f t="shared" si="18"/>
        <v>2.3206320690485129</v>
      </c>
      <c r="I233" s="4">
        <f t="shared" si="19"/>
        <v>1.0288346565536823</v>
      </c>
    </row>
    <row r="234" spans="1:9" x14ac:dyDescent="0.2">
      <c r="A234" s="4">
        <f>IF('True_Odds_Calculator_3-way'!A235="","",'True_Odds_Calculator_3-way'!A235)</f>
        <v>2.17</v>
      </c>
      <c r="B234" s="4">
        <f>IF('True_Odds_Calculator_3-way'!B235="","",'True_Odds_Calculator_3-way'!B235)</f>
        <v>3.83</v>
      </c>
      <c r="C234" s="4">
        <f>IF('True_Odds_Calculator_3-way'!C235="","",'True_Odds_Calculator_3-way'!C235)</f>
        <v>3.27</v>
      </c>
      <c r="D234" s="4">
        <f t="shared" si="15"/>
        <v>2.7736496385199594E-2</v>
      </c>
      <c r="E234" s="4">
        <f t="shared" si="16"/>
        <v>2.2144274656295719</v>
      </c>
      <c r="F234" s="4">
        <f t="shared" si="17"/>
        <v>3.9705999791466753</v>
      </c>
      <c r="G234" s="4">
        <f t="shared" si="18"/>
        <v>3.3719432211513745</v>
      </c>
      <c r="I234" s="4">
        <f t="shared" si="19"/>
        <v>1.0277364963851996</v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1.72</v>
      </c>
      <c r="B186" s="4">
        <f>IF('True_Odds_Calculator_2-way'!B187="","",'True_Odds_Calculator_2-way'!B187)</f>
        <v>2.21</v>
      </c>
      <c r="C186" s="4">
        <f t="shared" si="22"/>
        <v>0.58139534883720934</v>
      </c>
      <c r="D186">
        <f t="shared" si="23"/>
        <v>0.45248868778280543</v>
      </c>
      <c r="E186">
        <f t="shared" si="24"/>
        <v>3.3884036620014824E-2</v>
      </c>
      <c r="F186">
        <f t="shared" si="25"/>
        <v>-0.2291907818583605</v>
      </c>
      <c r="G186">
        <v>0</v>
      </c>
      <c r="H186">
        <f t="shared" si="26"/>
        <v>0.26307481847837527</v>
      </c>
      <c r="I186">
        <f t="shared" si="27"/>
        <v>-1.0713739108887084</v>
      </c>
      <c r="J186">
        <f t="shared" si="28"/>
        <v>1.0713739108887084</v>
      </c>
      <c r="K186">
        <f t="shared" si="29"/>
        <v>0.56452867108930049</v>
      </c>
      <c r="L186">
        <f t="shared" si="30"/>
        <v>0.43547132891069945</v>
      </c>
      <c r="M186">
        <f t="shared" si="31"/>
        <v>1.7713892158398703</v>
      </c>
      <c r="N186">
        <f t="shared" si="32"/>
        <v>2.2963624321753371</v>
      </c>
    </row>
    <row r="187" spans="1:14" x14ac:dyDescent="0.25">
      <c r="A187" s="4">
        <f>IF('True_Odds_Calculator_2-way'!A188="","",'True_Odds_Calculator_2-way'!A188)</f>
        <v>1.88</v>
      </c>
      <c r="B187" s="4">
        <f>IF('True_Odds_Calculator_2-way'!B188="","",'True_Odds_Calculator_2-way'!B188)</f>
        <v>2.0099999999999998</v>
      </c>
      <c r="C187" s="4">
        <f t="shared" si="22"/>
        <v>0.53191489361702127</v>
      </c>
      <c r="D187">
        <f t="shared" si="23"/>
        <v>0.49751243781094534</v>
      </c>
      <c r="E187">
        <f t="shared" si="24"/>
        <v>2.9427331427966497E-2</v>
      </c>
      <c r="F187">
        <f t="shared" si="25"/>
        <v>-0.23520694400338749</v>
      </c>
      <c r="G187">
        <v>0</v>
      </c>
      <c r="H187">
        <f t="shared" si="26"/>
        <v>0.26463427543135393</v>
      </c>
      <c r="I187">
        <f t="shared" si="27"/>
        <v>-1.060713208766217</v>
      </c>
      <c r="J187">
        <f t="shared" si="28"/>
        <v>1.060713208766217</v>
      </c>
      <c r="K187">
        <f t="shared" si="29"/>
        <v>0.5172161542198922</v>
      </c>
      <c r="L187">
        <f t="shared" si="30"/>
        <v>0.48278384578010813</v>
      </c>
      <c r="M187">
        <f t="shared" si="31"/>
        <v>1.9334276237142709</v>
      </c>
      <c r="N187">
        <f t="shared" si="32"/>
        <v>2.0713203408538785</v>
      </c>
    </row>
    <row r="188" spans="1:14" x14ac:dyDescent="0.25">
      <c r="A188" s="4">
        <f>IF('True_Odds_Calculator_2-way'!A189="","",'True_Odds_Calculator_2-way'!A189)</f>
        <v>1.86</v>
      </c>
      <c r="B188" s="4">
        <f>IF('True_Odds_Calculator_2-way'!B189="","",'True_Odds_Calculator_2-way'!B189)</f>
        <v>2.0099999999999998</v>
      </c>
      <c r="C188" s="4">
        <f t="shared" si="22"/>
        <v>0.5376344086021505</v>
      </c>
      <c r="D188">
        <f t="shared" si="23"/>
        <v>0.49751243781094534</v>
      </c>
      <c r="E188">
        <f t="shared" si="24"/>
        <v>3.5146846413095734E-2</v>
      </c>
      <c r="F188">
        <f t="shared" si="25"/>
        <v>-0.2323329588616061</v>
      </c>
      <c r="G188">
        <v>0</v>
      </c>
      <c r="H188">
        <f t="shared" si="26"/>
        <v>0.26747980527470178</v>
      </c>
      <c r="I188">
        <f t="shared" si="27"/>
        <v>-1.0729761966090035</v>
      </c>
      <c r="J188">
        <f t="shared" si="28"/>
        <v>1.0729761966090035</v>
      </c>
      <c r="K188">
        <f t="shared" si="29"/>
        <v>0.52008583750279591</v>
      </c>
      <c r="L188">
        <f t="shared" si="30"/>
        <v>0.47991416249720437</v>
      </c>
      <c r="M188">
        <f t="shared" si="31"/>
        <v>1.9227595290837431</v>
      </c>
      <c r="N188">
        <f t="shared" si="32"/>
        <v>2.0837059585750928</v>
      </c>
    </row>
    <row r="189" spans="1:14" x14ac:dyDescent="0.25">
      <c r="A189" s="4">
        <f>IF('True_Odds_Calculator_2-way'!A190="","",'True_Odds_Calculator_2-way'!A190)</f>
        <v>2.16</v>
      </c>
      <c r="B189" s="4">
        <f>IF('True_Odds_Calculator_2-way'!B190="","",'True_Odds_Calculator_2-way'!B190)</f>
        <v>1.74</v>
      </c>
      <c r="C189" s="4">
        <f t="shared" si="22"/>
        <v>0.46296296296296291</v>
      </c>
      <c r="D189">
        <f t="shared" si="23"/>
        <v>0.57471264367816088</v>
      </c>
      <c r="E189">
        <f t="shared" si="24"/>
        <v>3.7675606641123682E-2</v>
      </c>
      <c r="F189">
        <f t="shared" si="25"/>
        <v>-0.22839506172839519</v>
      </c>
      <c r="G189">
        <v>0</v>
      </c>
      <c r="H189">
        <f t="shared" si="26"/>
        <v>0.26607066836951887</v>
      </c>
      <c r="I189">
        <f t="shared" si="27"/>
        <v>-1.0793322294408634</v>
      </c>
      <c r="J189">
        <f t="shared" si="28"/>
        <v>1.0793322294408634</v>
      </c>
      <c r="K189">
        <f t="shared" si="29"/>
        <v>0.44404472798104189</v>
      </c>
      <c r="L189">
        <f t="shared" si="30"/>
        <v>0.55595527201895822</v>
      </c>
      <c r="M189">
        <f t="shared" si="31"/>
        <v>2.2520253861514017</v>
      </c>
      <c r="N189">
        <f t="shared" si="32"/>
        <v>1.7987058497862392</v>
      </c>
    </row>
    <row r="190" spans="1:14" x14ac:dyDescent="0.25">
      <c r="A190" s="4">
        <f>IF('True_Odds_Calculator_2-way'!A191="","",'True_Odds_Calculator_2-way'!A191)</f>
        <v>2.16</v>
      </c>
      <c r="B190" s="4">
        <f>IF('True_Odds_Calculator_2-way'!B191="","",'True_Odds_Calculator_2-way'!B191)</f>
        <v>1.74</v>
      </c>
      <c r="C190" s="4">
        <f t="shared" si="22"/>
        <v>0.46296296296296291</v>
      </c>
      <c r="D190">
        <f t="shared" si="23"/>
        <v>0.57471264367816088</v>
      </c>
      <c r="E190">
        <f t="shared" si="24"/>
        <v>3.7675606641123682E-2</v>
      </c>
      <c r="F190">
        <f t="shared" si="25"/>
        <v>-0.22839506172839519</v>
      </c>
      <c r="G190">
        <v>0</v>
      </c>
      <c r="H190">
        <f t="shared" si="26"/>
        <v>0.26607066836951887</v>
      </c>
      <c r="I190">
        <f t="shared" si="27"/>
        <v>-1.0793322294408634</v>
      </c>
      <c r="J190">
        <f t="shared" si="28"/>
        <v>1.0793322294408634</v>
      </c>
      <c r="K190">
        <f t="shared" si="29"/>
        <v>0.44404472798104189</v>
      </c>
      <c r="L190">
        <f t="shared" si="30"/>
        <v>0.55595527201895822</v>
      </c>
      <c r="M190">
        <f t="shared" si="31"/>
        <v>2.2520253861514017</v>
      </c>
      <c r="N190">
        <f t="shared" si="32"/>
        <v>1.7987058497862392</v>
      </c>
    </row>
    <row r="191" spans="1:14" x14ac:dyDescent="0.25">
      <c r="A191" s="4">
        <f>IF('True_Odds_Calculator_2-way'!A192="","",'True_Odds_Calculator_2-way'!A192)</f>
        <v>1.75</v>
      </c>
      <c r="B191" s="4">
        <f>IF('True_Odds_Calculator_2-way'!B192="","",'True_Odds_Calculator_2-way'!B192)</f>
        <v>2.04</v>
      </c>
      <c r="C191" s="4">
        <f t="shared" si="22"/>
        <v>0.5714285714285714</v>
      </c>
      <c r="D191">
        <f t="shared" si="23"/>
        <v>0.49019607843137253</v>
      </c>
      <c r="E191">
        <f t="shared" si="24"/>
        <v>6.1624649859943981E-2</v>
      </c>
      <c r="F191">
        <f t="shared" si="25"/>
        <v>-0.21848739495798308</v>
      </c>
      <c r="G191">
        <v>0</v>
      </c>
      <c r="H191">
        <f t="shared" si="26"/>
        <v>0.28011204481792712</v>
      </c>
      <c r="I191">
        <f t="shared" si="27"/>
        <v>-1.1322770341445958</v>
      </c>
      <c r="J191">
        <f t="shared" si="28"/>
        <v>1.1322770341445958</v>
      </c>
      <c r="K191">
        <f t="shared" si="29"/>
        <v>0.54077211505936307</v>
      </c>
      <c r="L191">
        <f t="shared" si="30"/>
        <v>0.45922788494063682</v>
      </c>
      <c r="M191">
        <f t="shared" si="31"/>
        <v>1.8492077756084471</v>
      </c>
      <c r="N191">
        <f t="shared" si="32"/>
        <v>2.1775681155103799</v>
      </c>
    </row>
    <row r="192" spans="1:14" x14ac:dyDescent="0.25">
      <c r="A192" s="4">
        <f>IF('True_Odds_Calculator_2-way'!A193="","",'True_Odds_Calculator_2-way'!A193)</f>
        <v>2.35</v>
      </c>
      <c r="B192" s="4">
        <f>IF('True_Odds_Calculator_2-way'!B193="","",'True_Odds_Calculator_2-way'!B193)</f>
        <v>1.63</v>
      </c>
      <c r="C192" s="4">
        <f t="shared" si="22"/>
        <v>0.42553191489361702</v>
      </c>
      <c r="D192">
        <f t="shared" si="23"/>
        <v>0.61349693251533743</v>
      </c>
      <c r="E192">
        <f t="shared" si="24"/>
        <v>3.9028847408954404E-2</v>
      </c>
      <c r="F192">
        <f t="shared" si="25"/>
        <v>-0.22203367706565724</v>
      </c>
      <c r="G192">
        <v>0</v>
      </c>
      <c r="H192">
        <f t="shared" si="26"/>
        <v>0.2610625244746117</v>
      </c>
      <c r="I192">
        <f t="shared" si="27"/>
        <v>-1.0843334143872592</v>
      </c>
      <c r="J192">
        <f t="shared" si="28"/>
        <v>1.0843334143872592</v>
      </c>
      <c r="K192">
        <f t="shared" si="29"/>
        <v>0.4058688457449498</v>
      </c>
      <c r="L192">
        <f t="shared" si="30"/>
        <v>0.59413115425505014</v>
      </c>
      <c r="M192">
        <f t="shared" si="31"/>
        <v>2.4638501094227996</v>
      </c>
      <c r="N192">
        <f t="shared" si="32"/>
        <v>1.6831300510639733</v>
      </c>
    </row>
    <row r="193" spans="1:14" x14ac:dyDescent="0.25">
      <c r="A193" s="4">
        <f>IF('True_Odds_Calculator_2-way'!A194="","",'True_Odds_Calculator_2-way'!A194)</f>
        <v>2.35</v>
      </c>
      <c r="B193" s="4">
        <f>IF('True_Odds_Calculator_2-way'!B194="","",'True_Odds_Calculator_2-way'!B194)</f>
        <v>1.63</v>
      </c>
      <c r="C193" s="4">
        <f t="shared" si="22"/>
        <v>0.42553191489361702</v>
      </c>
      <c r="D193">
        <f t="shared" si="23"/>
        <v>0.61349693251533743</v>
      </c>
      <c r="E193">
        <f t="shared" si="24"/>
        <v>3.9028847408954404E-2</v>
      </c>
      <c r="F193">
        <f t="shared" si="25"/>
        <v>-0.22203367706565724</v>
      </c>
      <c r="G193">
        <v>0</v>
      </c>
      <c r="H193">
        <f t="shared" si="26"/>
        <v>0.2610625244746117</v>
      </c>
      <c r="I193">
        <f t="shared" si="27"/>
        <v>-1.0843334143872592</v>
      </c>
      <c r="J193">
        <f t="shared" si="28"/>
        <v>1.0843334143872592</v>
      </c>
      <c r="K193">
        <f t="shared" si="29"/>
        <v>0.4058688457449498</v>
      </c>
      <c r="L193">
        <f t="shared" si="30"/>
        <v>0.59413115425505014</v>
      </c>
      <c r="M193">
        <f t="shared" si="31"/>
        <v>2.4638501094227996</v>
      </c>
      <c r="N193">
        <f t="shared" si="32"/>
        <v>1.6831300510639733</v>
      </c>
    </row>
    <row r="194" spans="1:14" x14ac:dyDescent="0.25">
      <c r="A194" s="4">
        <f>IF('True_Odds_Calculator_2-way'!A195="","",'True_Odds_Calculator_2-way'!A195)</f>
        <v>1.74</v>
      </c>
      <c r="B194" s="4">
        <f>IF('True_Odds_Calculator_2-way'!B195="","",'True_Odds_Calculator_2-way'!B195)</f>
        <v>2.17</v>
      </c>
      <c r="C194" s="4">
        <f t="shared" si="22"/>
        <v>0.57471264367816088</v>
      </c>
      <c r="D194">
        <f t="shared" si="23"/>
        <v>0.46082949308755761</v>
      </c>
      <c r="E194">
        <f t="shared" si="24"/>
        <v>3.5542136765718491E-2</v>
      </c>
      <c r="F194">
        <f t="shared" si="25"/>
        <v>-0.22930239949149844</v>
      </c>
      <c r="G194">
        <v>0</v>
      </c>
      <c r="H194">
        <f t="shared" si="26"/>
        <v>0.26484453625721699</v>
      </c>
      <c r="I194">
        <f t="shared" si="27"/>
        <v>-1.0747098003652684</v>
      </c>
      <c r="J194">
        <f t="shared" si="28"/>
        <v>1.0747098003652684</v>
      </c>
      <c r="K194">
        <f t="shared" si="29"/>
        <v>0.55701454614825729</v>
      </c>
      <c r="L194">
        <f t="shared" si="30"/>
        <v>0.44298545385174265</v>
      </c>
      <c r="M194">
        <f t="shared" si="31"/>
        <v>1.7952852522702987</v>
      </c>
      <c r="N194">
        <f t="shared" si="32"/>
        <v>2.2574104664273644</v>
      </c>
    </row>
    <row r="195" spans="1:14" x14ac:dyDescent="0.25">
      <c r="A195" s="4">
        <f>IF('True_Odds_Calculator_2-way'!A196="","",'True_Odds_Calculator_2-way'!A196)</f>
        <v>2.35</v>
      </c>
      <c r="B195" s="4">
        <f>IF('True_Odds_Calculator_2-way'!B196="","",'True_Odds_Calculator_2-way'!B196)</f>
        <v>1.63</v>
      </c>
      <c r="C195" s="4">
        <f t="shared" ref="C195:C258" si="33">1/A195</f>
        <v>0.42553191489361702</v>
      </c>
      <c r="D195">
        <f t="shared" ref="D195:D258" si="34">1/B195</f>
        <v>0.61349693251533743</v>
      </c>
      <c r="E195">
        <f t="shared" ref="E195:E258" si="35">C195+D195-1</f>
        <v>3.9028847408954404E-2</v>
      </c>
      <c r="F195">
        <f t="shared" ref="F195:F258" si="36">C195+D195-(C195*D195)-1</f>
        <v>-0.22203367706565724</v>
      </c>
      <c r="G195">
        <v>0</v>
      </c>
      <c r="H195">
        <f t="shared" ref="H195:H258" si="37">C195*D195</f>
        <v>0.2610625244746117</v>
      </c>
      <c r="I195">
        <f t="shared" ref="I195:I258" si="38">((-4*F195*H195)^0.5)/(2*F195)</f>
        <v>-1.0843334143872592</v>
      </c>
      <c r="J195">
        <f t="shared" ref="J195:J258" si="39">(-((-4*F195*H195)^0.5))/(2*F195)</f>
        <v>1.0843334143872592</v>
      </c>
      <c r="K195">
        <f t="shared" ref="K195:K258" si="40">IF(A195="","",(C195/($J195+C195-($J195*C195))))</f>
        <v>0.4058688457449498</v>
      </c>
      <c r="L195">
        <f t="shared" ref="L195:L258" si="41">IF(B195="","",(D195/($J195+D195-($J195*D195))))</f>
        <v>0.59413115425505014</v>
      </c>
      <c r="M195">
        <f t="shared" ref="M195:M258" si="42">IF(A195="","",1/K195)</f>
        <v>2.4638501094227996</v>
      </c>
      <c r="N195">
        <f t="shared" ref="N195:N258" si="43">IF(B195="","",1/L195)</f>
        <v>1.6831300510639733</v>
      </c>
    </row>
    <row r="196" spans="1:14" x14ac:dyDescent="0.25">
      <c r="A196" s="4">
        <f>IF('True_Odds_Calculator_2-way'!A197="","",'True_Odds_Calculator_2-way'!A197)</f>
        <v>2.2999999999999998</v>
      </c>
      <c r="B196" s="4">
        <f>IF('True_Odds_Calculator_2-way'!B197="","",'True_Odds_Calculator_2-way'!B197)</f>
        <v>1.66</v>
      </c>
      <c r="C196" s="4">
        <f t="shared" si="33"/>
        <v>0.43478260869565222</v>
      </c>
      <c r="D196">
        <f t="shared" si="34"/>
        <v>0.60240963855421692</v>
      </c>
      <c r="E196">
        <f t="shared" si="35"/>
        <v>3.7192247249869137E-2</v>
      </c>
      <c r="F196">
        <f t="shared" si="36"/>
        <v>-0.22472498690413822</v>
      </c>
      <c r="G196">
        <v>0</v>
      </c>
      <c r="H196">
        <f t="shared" si="37"/>
        <v>0.26191723415400736</v>
      </c>
      <c r="I196">
        <f t="shared" si="38"/>
        <v>-1.0795837927188263</v>
      </c>
      <c r="J196">
        <f t="shared" si="39"/>
        <v>1.0795837927188263</v>
      </c>
      <c r="K196">
        <f t="shared" si="40"/>
        <v>0.41606702211367647</v>
      </c>
      <c r="L196">
        <f t="shared" si="41"/>
        <v>0.58393297788632348</v>
      </c>
      <c r="M196">
        <f t="shared" si="42"/>
        <v>2.4034589305344736</v>
      </c>
      <c r="N196">
        <f t="shared" si="43"/>
        <v>1.7125253031944256</v>
      </c>
    </row>
    <row r="197" spans="1:14" x14ac:dyDescent="0.25">
      <c r="A197" s="4">
        <f>IF('True_Odds_Calculator_2-way'!A198="","",'True_Odds_Calculator_2-way'!A198)</f>
        <v>2.21</v>
      </c>
      <c r="B197" s="4">
        <f>IF('True_Odds_Calculator_2-way'!B198="","",'True_Odds_Calculator_2-way'!B198)</f>
        <v>1.7</v>
      </c>
      <c r="C197" s="4">
        <f t="shared" si="33"/>
        <v>0.45248868778280543</v>
      </c>
      <c r="D197">
        <f t="shared" si="34"/>
        <v>0.58823529411764708</v>
      </c>
      <c r="E197">
        <f t="shared" si="35"/>
        <v>4.0723981900452566E-2</v>
      </c>
      <c r="F197">
        <f t="shared" si="36"/>
        <v>-0.2254458344423742</v>
      </c>
      <c r="G197">
        <v>0</v>
      </c>
      <c r="H197">
        <f t="shared" si="37"/>
        <v>0.26616981634282671</v>
      </c>
      <c r="I197">
        <f t="shared" si="38"/>
        <v>-1.0865714630312671</v>
      </c>
      <c r="J197">
        <f t="shared" si="39"/>
        <v>1.0865714630312671</v>
      </c>
      <c r="K197">
        <f t="shared" si="40"/>
        <v>0.43201182193624138</v>
      </c>
      <c r="L197">
        <f t="shared" si="41"/>
        <v>0.56798817806375879</v>
      </c>
      <c r="M197">
        <f t="shared" si="42"/>
        <v>2.3147514702678329</v>
      </c>
      <c r="N197">
        <f t="shared" si="43"/>
        <v>1.7606000241218864</v>
      </c>
    </row>
    <row r="198" spans="1:14" x14ac:dyDescent="0.25">
      <c r="A198" s="4">
        <f>IF('True_Odds_Calculator_2-way'!A199="","",'True_Odds_Calculator_2-way'!A199)</f>
        <v>2.08</v>
      </c>
      <c r="B198" s="4">
        <f>IF('True_Odds_Calculator_2-way'!B199="","",'True_Odds_Calculator_2-way'!B199)</f>
        <v>1.79</v>
      </c>
      <c r="C198" s="4">
        <f t="shared" si="33"/>
        <v>0.48076923076923073</v>
      </c>
      <c r="D198">
        <f t="shared" si="34"/>
        <v>0.55865921787709494</v>
      </c>
      <c r="E198">
        <f t="shared" si="35"/>
        <v>3.9428448646325664E-2</v>
      </c>
      <c r="F198">
        <f t="shared" si="36"/>
        <v>-0.22915771379458527</v>
      </c>
      <c r="G198">
        <v>0</v>
      </c>
      <c r="H198">
        <f t="shared" si="37"/>
        <v>0.26858616244091099</v>
      </c>
      <c r="I198">
        <f t="shared" si="38"/>
        <v>-1.0826163374360513</v>
      </c>
      <c r="J198">
        <f t="shared" si="39"/>
        <v>1.0826163374360513</v>
      </c>
      <c r="K198">
        <f t="shared" si="40"/>
        <v>0.46099399689806597</v>
      </c>
      <c r="L198">
        <f t="shared" si="41"/>
        <v>0.53900600310193403</v>
      </c>
      <c r="M198">
        <f t="shared" si="42"/>
        <v>2.1692256444309357</v>
      </c>
      <c r="N198">
        <f t="shared" si="43"/>
        <v>1.8552669065744805</v>
      </c>
    </row>
    <row r="199" spans="1:14" x14ac:dyDescent="0.25">
      <c r="A199" s="4">
        <f>IF('True_Odds_Calculator_2-way'!A200="","",'True_Odds_Calculator_2-way'!A200)</f>
        <v>2.2999999999999998</v>
      </c>
      <c r="B199" s="4">
        <f>IF('True_Odds_Calculator_2-way'!B200="","",'True_Odds_Calculator_2-way'!B200)</f>
        <v>1.66</v>
      </c>
      <c r="C199" s="4">
        <f t="shared" si="33"/>
        <v>0.43478260869565222</v>
      </c>
      <c r="D199">
        <f t="shared" si="34"/>
        <v>0.60240963855421692</v>
      </c>
      <c r="E199">
        <f t="shared" si="35"/>
        <v>3.7192247249869137E-2</v>
      </c>
      <c r="F199">
        <f t="shared" si="36"/>
        <v>-0.22472498690413822</v>
      </c>
      <c r="G199">
        <v>0</v>
      </c>
      <c r="H199">
        <f t="shared" si="37"/>
        <v>0.26191723415400736</v>
      </c>
      <c r="I199">
        <f t="shared" si="38"/>
        <v>-1.0795837927188263</v>
      </c>
      <c r="J199">
        <f t="shared" si="39"/>
        <v>1.0795837927188263</v>
      </c>
      <c r="K199">
        <f t="shared" si="40"/>
        <v>0.41606702211367647</v>
      </c>
      <c r="L199">
        <f t="shared" si="41"/>
        <v>0.58393297788632348</v>
      </c>
      <c r="M199">
        <f t="shared" si="42"/>
        <v>2.4034589305344736</v>
      </c>
      <c r="N199">
        <f t="shared" si="43"/>
        <v>1.7125253031944256</v>
      </c>
    </row>
    <row r="200" spans="1:14" x14ac:dyDescent="0.25">
      <c r="A200" s="4">
        <f>IF('True_Odds_Calculator_2-way'!A201="","",'True_Odds_Calculator_2-way'!A201)</f>
        <v>1.89</v>
      </c>
      <c r="B200" s="4">
        <f>IF('True_Odds_Calculator_2-way'!B201="","",'True_Odds_Calculator_2-way'!B201)</f>
        <v>1.92</v>
      </c>
      <c r="C200" s="4">
        <f t="shared" si="33"/>
        <v>0.52910052910052918</v>
      </c>
      <c r="D200">
        <f t="shared" si="34"/>
        <v>0.52083333333333337</v>
      </c>
      <c r="E200">
        <f t="shared" si="35"/>
        <v>4.9933862433862553E-2</v>
      </c>
      <c r="F200">
        <f t="shared" si="36"/>
        <v>-0.22563932980599644</v>
      </c>
      <c r="G200">
        <v>0</v>
      </c>
      <c r="H200">
        <f t="shared" si="37"/>
        <v>0.27557319223985899</v>
      </c>
      <c r="I200">
        <f t="shared" si="38"/>
        <v>-1.1051241842563382</v>
      </c>
      <c r="J200">
        <f t="shared" si="39"/>
        <v>1.1051241842563382</v>
      </c>
      <c r="K200">
        <f t="shared" si="40"/>
        <v>0.50414393103034882</v>
      </c>
      <c r="L200">
        <f t="shared" si="41"/>
        <v>0.49585606896965112</v>
      </c>
      <c r="M200">
        <f t="shared" si="42"/>
        <v>1.9835605239881411</v>
      </c>
      <c r="N200">
        <f t="shared" si="43"/>
        <v>2.016714249515831</v>
      </c>
    </row>
    <row r="201" spans="1:14" x14ac:dyDescent="0.25">
      <c r="A201" s="4">
        <f>IF('True_Odds_Calculator_2-way'!A202="","",'True_Odds_Calculator_2-way'!A202)</f>
        <v>1.68</v>
      </c>
      <c r="B201" s="4">
        <f>IF('True_Odds_Calculator_2-way'!B202="","",'True_Odds_Calculator_2-way'!B202)</f>
        <v>2.19</v>
      </c>
      <c r="C201" s="4">
        <f t="shared" si="33"/>
        <v>0.59523809523809523</v>
      </c>
      <c r="D201">
        <f t="shared" si="34"/>
        <v>0.45662100456621008</v>
      </c>
      <c r="E201">
        <f t="shared" si="35"/>
        <v>5.1859099804305364E-2</v>
      </c>
      <c r="F201">
        <f t="shared" si="36"/>
        <v>-0.21993911719939119</v>
      </c>
      <c r="G201">
        <v>0</v>
      </c>
      <c r="H201">
        <f t="shared" si="37"/>
        <v>0.2717982170036965</v>
      </c>
      <c r="I201">
        <f t="shared" si="38"/>
        <v>-1.1116602147330212</v>
      </c>
      <c r="J201">
        <f t="shared" si="39"/>
        <v>1.1116602147330212</v>
      </c>
      <c r="K201">
        <f t="shared" si="40"/>
        <v>0.56949912595693952</v>
      </c>
      <c r="L201">
        <f t="shared" si="41"/>
        <v>0.43050087404306048</v>
      </c>
      <c r="M201">
        <f t="shared" si="42"/>
        <v>1.7559289460184546</v>
      </c>
      <c r="N201">
        <f t="shared" si="43"/>
        <v>2.3228756555322949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</v>
      </c>
      <c r="C202" s="4">
        <f t="shared" si="33"/>
        <v>0.57471264367816088</v>
      </c>
      <c r="D202">
        <f t="shared" si="34"/>
        <v>0.47619047619047616</v>
      </c>
      <c r="E202">
        <f t="shared" si="35"/>
        <v>5.0903119868637159E-2</v>
      </c>
      <c r="F202">
        <f t="shared" si="36"/>
        <v>-0.22276956759715372</v>
      </c>
      <c r="G202">
        <v>0</v>
      </c>
      <c r="H202">
        <f t="shared" si="37"/>
        <v>0.27367268746579088</v>
      </c>
      <c r="I202">
        <f t="shared" si="38"/>
        <v>-1.1083777463036817</v>
      </c>
      <c r="J202">
        <f t="shared" si="39"/>
        <v>1.1083777463036817</v>
      </c>
      <c r="K202">
        <f t="shared" si="40"/>
        <v>0.5493903180800086</v>
      </c>
      <c r="L202">
        <f t="shared" si="41"/>
        <v>0.45060968191999123</v>
      </c>
      <c r="M202">
        <f t="shared" si="42"/>
        <v>1.8201995322647246</v>
      </c>
      <c r="N202">
        <f t="shared" si="43"/>
        <v>2.2192155209340503</v>
      </c>
    </row>
    <row r="203" spans="1:14" x14ac:dyDescent="0.25">
      <c r="A203" s="4">
        <f>IF('True_Odds_Calculator_2-way'!A204="","",'True_Odds_Calculator_2-way'!A204)</f>
        <v>2.06</v>
      </c>
      <c r="B203" s="4">
        <f>IF('True_Odds_Calculator_2-way'!B204="","",'True_Odds_Calculator_2-way'!B204)</f>
        <v>1.76</v>
      </c>
      <c r="C203" s="4">
        <f t="shared" si="33"/>
        <v>0.4854368932038835</v>
      </c>
      <c r="D203">
        <f t="shared" si="34"/>
        <v>0.56818181818181823</v>
      </c>
      <c r="E203">
        <f t="shared" si="35"/>
        <v>5.3618711385701623E-2</v>
      </c>
      <c r="F203">
        <f t="shared" si="36"/>
        <v>-0.222197705207414</v>
      </c>
      <c r="G203">
        <v>0</v>
      </c>
      <c r="H203">
        <f t="shared" si="37"/>
        <v>0.27581641659311568</v>
      </c>
      <c r="I203">
        <f t="shared" si="38"/>
        <v>-1.1141412945539659</v>
      </c>
      <c r="J203">
        <f t="shared" si="39"/>
        <v>1.1141412945539659</v>
      </c>
      <c r="K203">
        <f t="shared" si="40"/>
        <v>0.45850742297558345</v>
      </c>
      <c r="L203">
        <f t="shared" si="41"/>
        <v>0.54149257702441678</v>
      </c>
      <c r="M203">
        <f t="shared" si="42"/>
        <v>2.1809897722272038</v>
      </c>
      <c r="N203">
        <f t="shared" si="43"/>
        <v>1.8467473838610133</v>
      </c>
    </row>
    <row r="204" spans="1:14" x14ac:dyDescent="0.25">
      <c r="A204" s="4">
        <f>IF('True_Odds_Calculator_2-way'!A205="","",'True_Odds_Calculator_2-way'!A205)</f>
        <v>2.21</v>
      </c>
      <c r="B204" s="4">
        <f>IF('True_Odds_Calculator_2-way'!B205="","",'True_Odds_Calculator_2-way'!B205)</f>
        <v>1.67</v>
      </c>
      <c r="C204" s="4">
        <f t="shared" si="33"/>
        <v>0.45248868778280543</v>
      </c>
      <c r="D204">
        <f t="shared" si="34"/>
        <v>0.5988023952095809</v>
      </c>
      <c r="E204">
        <f t="shared" si="35"/>
        <v>5.1291082992386272E-2</v>
      </c>
      <c r="F204">
        <f t="shared" si="36"/>
        <v>-0.2196602270571979</v>
      </c>
      <c r="G204">
        <v>0</v>
      </c>
      <c r="H204">
        <f t="shared" si="37"/>
        <v>0.27095131004958412</v>
      </c>
      <c r="I204">
        <f t="shared" si="38"/>
        <v>-1.1106313123300473</v>
      </c>
      <c r="J204">
        <f t="shared" si="39"/>
        <v>1.1106313123300473</v>
      </c>
      <c r="K204">
        <f t="shared" si="40"/>
        <v>0.42664593501105469</v>
      </c>
      <c r="L204">
        <f t="shared" si="41"/>
        <v>0.57335406498894548</v>
      </c>
      <c r="M204">
        <f t="shared" si="42"/>
        <v>2.343863887919357</v>
      </c>
      <c r="N204">
        <f t="shared" si="43"/>
        <v>1.7441229792611315</v>
      </c>
    </row>
    <row r="205" spans="1:14" x14ac:dyDescent="0.25">
      <c r="A205" s="4">
        <f>IF('True_Odds_Calculator_2-way'!A206="","",'True_Odds_Calculator_2-way'!A206)</f>
        <v>1.97</v>
      </c>
      <c r="B205" s="4">
        <f>IF('True_Odds_Calculator_2-way'!B206="","",'True_Odds_Calculator_2-way'!B206)</f>
        <v>1.85</v>
      </c>
      <c r="C205" s="4">
        <f t="shared" si="33"/>
        <v>0.50761421319796951</v>
      </c>
      <c r="D205">
        <f t="shared" si="34"/>
        <v>0.54054054054054046</v>
      </c>
      <c r="E205">
        <f t="shared" si="35"/>
        <v>4.8154753738510081E-2</v>
      </c>
      <c r="F205">
        <f t="shared" si="36"/>
        <v>-0.22623130744958153</v>
      </c>
      <c r="G205">
        <v>0</v>
      </c>
      <c r="H205">
        <f t="shared" si="37"/>
        <v>0.27438606118809161</v>
      </c>
      <c r="I205">
        <f t="shared" si="38"/>
        <v>-1.1012975422342641</v>
      </c>
      <c r="J205">
        <f t="shared" si="39"/>
        <v>1.1012975422342641</v>
      </c>
      <c r="K205">
        <f t="shared" si="40"/>
        <v>0.48349852976792396</v>
      </c>
      <c r="L205">
        <f t="shared" si="41"/>
        <v>0.51650147023207593</v>
      </c>
      <c r="M205">
        <f t="shared" si="42"/>
        <v>2.0682586159672365</v>
      </c>
      <c r="N205">
        <f t="shared" si="43"/>
        <v>1.936102910899125</v>
      </c>
    </row>
    <row r="206" spans="1:14" x14ac:dyDescent="0.25">
      <c r="A206" s="4">
        <f>IF('True_Odds_Calculator_2-way'!A207="","",'True_Odds_Calculator_2-way'!A207)</f>
        <v>2.2599999999999998</v>
      </c>
      <c r="B206" s="4">
        <f>IF('True_Odds_Calculator_2-way'!B207="","",'True_Odds_Calculator_2-way'!B207)</f>
        <v>1.64</v>
      </c>
      <c r="C206" s="4">
        <f t="shared" si="33"/>
        <v>0.44247787610619471</v>
      </c>
      <c r="D206">
        <f t="shared" si="34"/>
        <v>0.6097560975609756</v>
      </c>
      <c r="E206">
        <f t="shared" si="35"/>
        <v>5.2233973667170197E-2</v>
      </c>
      <c r="F206">
        <f t="shared" si="36"/>
        <v>-0.21756960932441194</v>
      </c>
      <c r="G206">
        <v>0</v>
      </c>
      <c r="H206">
        <f t="shared" si="37"/>
        <v>0.26980358299158214</v>
      </c>
      <c r="I206">
        <f t="shared" si="38"/>
        <v>-1.1135885079684347</v>
      </c>
      <c r="J206">
        <f t="shared" si="39"/>
        <v>1.1135885079684347</v>
      </c>
      <c r="K206">
        <f t="shared" si="40"/>
        <v>0.41612544004152574</v>
      </c>
      <c r="L206">
        <f t="shared" si="41"/>
        <v>0.58387455995847437</v>
      </c>
      <c r="M206">
        <f t="shared" si="42"/>
        <v>2.4031215200402278</v>
      </c>
      <c r="N206">
        <f t="shared" si="43"/>
        <v>1.7126966450997982</v>
      </c>
    </row>
    <row r="207" spans="1:14" x14ac:dyDescent="0.25">
      <c r="A207" s="4">
        <f>IF('True_Odds_Calculator_2-way'!A208="","",'True_Odds_Calculator_2-way'!A208)</f>
        <v>1.74</v>
      </c>
      <c r="B207" s="4">
        <f>IF('True_Odds_Calculator_2-way'!B208="","",'True_Odds_Calculator_2-way'!B208)</f>
        <v>2.1</v>
      </c>
      <c r="C207" s="4">
        <f t="shared" si="33"/>
        <v>0.57471264367816088</v>
      </c>
      <c r="D207">
        <f t="shared" si="34"/>
        <v>0.47619047619047616</v>
      </c>
      <c r="E207">
        <f t="shared" si="35"/>
        <v>5.0903119868637159E-2</v>
      </c>
      <c r="F207">
        <f t="shared" si="36"/>
        <v>-0.22276956759715372</v>
      </c>
      <c r="G207">
        <v>0</v>
      </c>
      <c r="H207">
        <f t="shared" si="37"/>
        <v>0.27367268746579088</v>
      </c>
      <c r="I207">
        <f t="shared" si="38"/>
        <v>-1.1083777463036817</v>
      </c>
      <c r="J207">
        <f t="shared" si="39"/>
        <v>1.1083777463036817</v>
      </c>
      <c r="K207">
        <f t="shared" si="40"/>
        <v>0.5493903180800086</v>
      </c>
      <c r="L207">
        <f t="shared" si="41"/>
        <v>0.45060968191999123</v>
      </c>
      <c r="M207">
        <f t="shared" si="42"/>
        <v>1.8201995322647246</v>
      </c>
      <c r="N207">
        <f t="shared" si="43"/>
        <v>2.2192155209340503</v>
      </c>
    </row>
    <row r="208" spans="1:14" x14ac:dyDescent="0.25">
      <c r="A208" s="4">
        <f>IF('True_Odds_Calculator_2-way'!A209="","",'True_Odds_Calculator_2-way'!A209)</f>
        <v>2.2999999999999998</v>
      </c>
      <c r="B208" s="4">
        <f>IF('True_Odds_Calculator_2-way'!B209="","",'True_Odds_Calculator_2-way'!B209)</f>
        <v>1.67</v>
      </c>
      <c r="C208" s="4">
        <f t="shared" si="33"/>
        <v>0.43478260869565222</v>
      </c>
      <c r="D208">
        <f t="shared" si="34"/>
        <v>0.5988023952095809</v>
      </c>
      <c r="E208">
        <f t="shared" si="35"/>
        <v>3.3585003905233002E-2</v>
      </c>
      <c r="F208">
        <f t="shared" si="36"/>
        <v>-0.22676386357719358</v>
      </c>
      <c r="G208">
        <v>0</v>
      </c>
      <c r="H208">
        <f t="shared" si="37"/>
        <v>0.26034886748242653</v>
      </c>
      <c r="I208">
        <f t="shared" si="38"/>
        <v>-1.0714969088698136</v>
      </c>
      <c r="J208">
        <f t="shared" si="39"/>
        <v>1.0714969088698136</v>
      </c>
      <c r="K208">
        <f t="shared" si="40"/>
        <v>0.41789493273906014</v>
      </c>
      <c r="L208">
        <f t="shared" si="41"/>
        <v>0.58210506726094002</v>
      </c>
      <c r="M208">
        <f t="shared" si="42"/>
        <v>2.3929459815307572</v>
      </c>
      <c r="N208">
        <f t="shared" si="43"/>
        <v>1.7179029289427752</v>
      </c>
    </row>
    <row r="209" spans="1:14" x14ac:dyDescent="0.25">
      <c r="A209" s="4">
        <f>IF('True_Odds_Calculator_2-way'!A210="","",'True_Odds_Calculator_2-way'!A210)</f>
        <v>2.12</v>
      </c>
      <c r="B209" s="4">
        <f>IF('True_Odds_Calculator_2-way'!B210="","",'True_Odds_Calculator_2-way'!B210)</f>
        <v>1.78</v>
      </c>
      <c r="C209" s="4">
        <f t="shared" si="33"/>
        <v>0.47169811320754712</v>
      </c>
      <c r="D209">
        <f t="shared" si="34"/>
        <v>0.5617977528089888</v>
      </c>
      <c r="E209">
        <f t="shared" si="35"/>
        <v>3.3495866016535869E-2</v>
      </c>
      <c r="F209">
        <f t="shared" si="36"/>
        <v>-0.23150307398770409</v>
      </c>
      <c r="G209">
        <v>0</v>
      </c>
      <c r="H209">
        <f t="shared" si="37"/>
        <v>0.26499894000423996</v>
      </c>
      <c r="I209">
        <f t="shared" si="38"/>
        <v>-1.0699012312772822</v>
      </c>
      <c r="J209">
        <f t="shared" si="39"/>
        <v>1.0699012312772822</v>
      </c>
      <c r="K209">
        <f t="shared" si="40"/>
        <v>0.45489916365833472</v>
      </c>
      <c r="L209">
        <f t="shared" si="41"/>
        <v>0.54510083634166528</v>
      </c>
      <c r="M209">
        <f t="shared" si="42"/>
        <v>2.1982893790305562</v>
      </c>
      <c r="N209">
        <f t="shared" si="43"/>
        <v>1.83452296039628</v>
      </c>
    </row>
    <row r="210" spans="1:14" x14ac:dyDescent="0.25">
      <c r="A210" s="4">
        <f>IF('True_Odds_Calculator_2-way'!A211="","",'True_Odds_Calculator_2-way'!A211)</f>
        <v>2.4</v>
      </c>
      <c r="B210" s="4">
        <f>IF('True_Odds_Calculator_2-way'!B211="","",'True_Odds_Calculator_2-way'!B211)</f>
        <v>1.62</v>
      </c>
      <c r="C210" s="4">
        <f t="shared" si="33"/>
        <v>0.41666666666666669</v>
      </c>
      <c r="D210">
        <f t="shared" si="34"/>
        <v>0.61728395061728392</v>
      </c>
      <c r="E210">
        <f t="shared" si="35"/>
        <v>3.3950617283950546E-2</v>
      </c>
      <c r="F210">
        <f t="shared" si="36"/>
        <v>-0.22325102880658443</v>
      </c>
      <c r="G210">
        <v>0</v>
      </c>
      <c r="H210">
        <f t="shared" si="37"/>
        <v>0.25720164609053497</v>
      </c>
      <c r="I210">
        <f t="shared" si="38"/>
        <v>-1.0733469768527295</v>
      </c>
      <c r="J210">
        <f t="shared" si="39"/>
        <v>1.0733469768527295</v>
      </c>
      <c r="K210">
        <f t="shared" si="40"/>
        <v>0.3995707383438068</v>
      </c>
      <c r="L210">
        <f t="shared" si="41"/>
        <v>0.60042926165619326</v>
      </c>
      <c r="M210">
        <f t="shared" si="42"/>
        <v>2.502685767593821</v>
      </c>
      <c r="N210">
        <f t="shared" si="43"/>
        <v>1.6654751256486924</v>
      </c>
    </row>
    <row r="211" spans="1:14" x14ac:dyDescent="0.25">
      <c r="A211" s="4">
        <f>IF('True_Odds_Calculator_2-way'!A212="","",'True_Odds_Calculator_2-way'!A212)</f>
        <v>1.8</v>
      </c>
      <c r="B211" s="4">
        <f>IF('True_Odds_Calculator_2-way'!B212="","",'True_Odds_Calculator_2-way'!B212)</f>
        <v>2.0299999999999998</v>
      </c>
      <c r="C211" s="4">
        <f t="shared" si="33"/>
        <v>0.55555555555555558</v>
      </c>
      <c r="D211">
        <f t="shared" si="34"/>
        <v>0.49261083743842371</v>
      </c>
      <c r="E211">
        <f t="shared" si="35"/>
        <v>4.816639299397929E-2</v>
      </c>
      <c r="F211">
        <f t="shared" si="36"/>
        <v>-0.2255062944718117</v>
      </c>
      <c r="G211">
        <v>0</v>
      </c>
      <c r="H211">
        <f t="shared" si="37"/>
        <v>0.27367268746579099</v>
      </c>
      <c r="I211">
        <f t="shared" si="38"/>
        <v>-1.1016316230980796</v>
      </c>
      <c r="J211">
        <f t="shared" si="39"/>
        <v>1.1016316230980796</v>
      </c>
      <c r="K211">
        <f t="shared" si="40"/>
        <v>0.53154583724862015</v>
      </c>
      <c r="L211">
        <f t="shared" si="41"/>
        <v>0.46845416275137991</v>
      </c>
      <c r="M211">
        <f t="shared" si="42"/>
        <v>1.8813052984784633</v>
      </c>
      <c r="N211">
        <f t="shared" si="43"/>
        <v>2.1346805717910216</v>
      </c>
    </row>
    <row r="212" spans="1:14" x14ac:dyDescent="0.25">
      <c r="A212" s="4">
        <f>IF('True_Odds_Calculator_2-way'!A213="","",'True_Odds_Calculator_2-way'!A213)</f>
        <v>1.87</v>
      </c>
      <c r="B212" s="4">
        <f>IF('True_Odds_Calculator_2-way'!B213="","",'True_Odds_Calculator_2-way'!B213)</f>
        <v>1.95</v>
      </c>
      <c r="C212" s="4">
        <f t="shared" si="33"/>
        <v>0.53475935828876997</v>
      </c>
      <c r="D212">
        <f t="shared" si="34"/>
        <v>0.51282051282051289</v>
      </c>
      <c r="E212">
        <f t="shared" si="35"/>
        <v>4.7579871109282745E-2</v>
      </c>
      <c r="F212">
        <f t="shared" si="36"/>
        <v>-0.22665569724393264</v>
      </c>
      <c r="G212">
        <v>0</v>
      </c>
      <c r="H212">
        <f t="shared" si="37"/>
        <v>0.27423556835321539</v>
      </c>
      <c r="I212">
        <f t="shared" si="38"/>
        <v>-1.0999642517427177</v>
      </c>
      <c r="J212">
        <f t="shared" si="39"/>
        <v>1.0999642517427177</v>
      </c>
      <c r="K212">
        <f t="shared" si="40"/>
        <v>0.51099432418304358</v>
      </c>
      <c r="L212">
        <f t="shared" si="41"/>
        <v>0.48900567581695659</v>
      </c>
      <c r="M212">
        <f t="shared" si="42"/>
        <v>1.9569688990161649</v>
      </c>
      <c r="N212">
        <f t="shared" si="43"/>
        <v>2.0449660391555815</v>
      </c>
    </row>
    <row r="213" spans="1:14" x14ac:dyDescent="0.25">
      <c r="A213" s="4">
        <f>IF('True_Odds_Calculator_2-way'!A214="","",'True_Odds_Calculator_2-way'!A214)</f>
        <v>2.37</v>
      </c>
      <c r="B213" s="4">
        <f>IF('True_Odds_Calculator_2-way'!B214="","",'True_Odds_Calculator_2-way'!B214)</f>
        <v>1.58</v>
      </c>
      <c r="C213" s="4">
        <f t="shared" si="33"/>
        <v>0.42194092827004215</v>
      </c>
      <c r="D213">
        <f t="shared" si="34"/>
        <v>0.63291139240506322</v>
      </c>
      <c r="E213">
        <f t="shared" si="35"/>
        <v>5.4852320675105481E-2</v>
      </c>
      <c r="F213">
        <f t="shared" si="36"/>
        <v>-0.21219889974897188</v>
      </c>
      <c r="G213">
        <v>0</v>
      </c>
      <c r="H213">
        <f t="shared" si="37"/>
        <v>0.26705122042407731</v>
      </c>
      <c r="I213">
        <f t="shared" si="38"/>
        <v>-1.1218265642117569</v>
      </c>
      <c r="J213">
        <f t="shared" si="39"/>
        <v>1.1218265642117569</v>
      </c>
      <c r="K213">
        <f t="shared" si="40"/>
        <v>0.39418150369957228</v>
      </c>
      <c r="L213">
        <f t="shared" si="41"/>
        <v>0.60581849630042783</v>
      </c>
      <c r="M213">
        <f t="shared" si="42"/>
        <v>2.5369023929701071</v>
      </c>
      <c r="N213">
        <f t="shared" si="43"/>
        <v>1.6506594072428187</v>
      </c>
    </row>
    <row r="214" spans="1:14" x14ac:dyDescent="0.25">
      <c r="A214" s="4">
        <f>IF('True_Odds_Calculator_2-way'!A215="","",'True_Odds_Calculator_2-way'!A215)</f>
        <v>2.3199999999999998</v>
      </c>
      <c r="B214" s="4">
        <f>IF('True_Odds_Calculator_2-way'!B215="","",'True_Odds_Calculator_2-way'!B215)</f>
        <v>1.61</v>
      </c>
      <c r="C214" s="4">
        <f t="shared" si="33"/>
        <v>0.43103448275862072</v>
      </c>
      <c r="D214">
        <f t="shared" si="34"/>
        <v>0.6211180124223602</v>
      </c>
      <c r="E214">
        <f t="shared" si="35"/>
        <v>5.2152495180980862E-2</v>
      </c>
      <c r="F214">
        <f t="shared" si="36"/>
        <v>-0.2155707860355538</v>
      </c>
      <c r="G214">
        <v>0</v>
      </c>
      <c r="H214">
        <f t="shared" si="37"/>
        <v>0.2677232812165346</v>
      </c>
      <c r="I214">
        <f t="shared" si="38"/>
        <v>-1.1144179967299825</v>
      </c>
      <c r="J214">
        <f t="shared" si="39"/>
        <v>1.1144179967299825</v>
      </c>
      <c r="K214">
        <f t="shared" si="40"/>
        <v>0.40468925488307361</v>
      </c>
      <c r="L214">
        <f t="shared" si="41"/>
        <v>0.5953107451169265</v>
      </c>
      <c r="M214">
        <f t="shared" si="42"/>
        <v>2.471031755683577</v>
      </c>
      <c r="N214">
        <f t="shared" si="43"/>
        <v>1.6797949780052894</v>
      </c>
    </row>
    <row r="215" spans="1:14" x14ac:dyDescent="0.25">
      <c r="A215" s="4">
        <f>IF('True_Odds_Calculator_2-way'!A216="","",'True_Odds_Calculator_2-way'!A216)</f>
        <v>1.96</v>
      </c>
      <c r="B215" s="4">
        <f>IF('True_Odds_Calculator_2-way'!B216="","",'True_Odds_Calculator_2-way'!B216)</f>
        <v>1.86</v>
      </c>
      <c r="C215" s="4">
        <f t="shared" si="33"/>
        <v>0.51020408163265307</v>
      </c>
      <c r="D215">
        <f t="shared" si="34"/>
        <v>0.5376344086021505</v>
      </c>
      <c r="E215">
        <f t="shared" si="35"/>
        <v>4.7838490234803466E-2</v>
      </c>
      <c r="F215">
        <f t="shared" si="36"/>
        <v>-0.22646477946017129</v>
      </c>
      <c r="G215">
        <v>0</v>
      </c>
      <c r="H215">
        <f t="shared" si="37"/>
        <v>0.27430326969497476</v>
      </c>
      <c r="I215">
        <f t="shared" si="38"/>
        <v>-1.1005636329070294</v>
      </c>
      <c r="J215">
        <f t="shared" si="39"/>
        <v>1.1005636329070294</v>
      </c>
      <c r="K215">
        <f t="shared" si="40"/>
        <v>0.48625335328043789</v>
      </c>
      <c r="L215">
        <f t="shared" si="41"/>
        <v>0.51374664671956227</v>
      </c>
      <c r="M215">
        <f t="shared" si="42"/>
        <v>2.0565410875907482</v>
      </c>
      <c r="N215">
        <f t="shared" si="43"/>
        <v>1.9464847243000454</v>
      </c>
    </row>
    <row r="216" spans="1:14" x14ac:dyDescent="0.25">
      <c r="A216" s="4">
        <f>IF('True_Odds_Calculator_2-way'!A217="","",'True_Odds_Calculator_2-way'!A217)</f>
        <v>1.94</v>
      </c>
      <c r="B216" s="4">
        <f>IF('True_Odds_Calculator_2-way'!B217="","",'True_Odds_Calculator_2-way'!B217)</f>
        <v>1.88</v>
      </c>
      <c r="C216" s="4">
        <f t="shared" si="33"/>
        <v>0.51546391752577325</v>
      </c>
      <c r="D216">
        <f t="shared" si="34"/>
        <v>0.53191489361702127</v>
      </c>
      <c r="E216">
        <f t="shared" si="35"/>
        <v>4.7378811142794408E-2</v>
      </c>
      <c r="F216">
        <f t="shared" si="36"/>
        <v>-0.22680412371134029</v>
      </c>
      <c r="G216">
        <v>0</v>
      </c>
      <c r="H216">
        <f t="shared" si="37"/>
        <v>0.2741829348541347</v>
      </c>
      <c r="I216">
        <f t="shared" si="38"/>
        <v>-1.0994987428338558</v>
      </c>
      <c r="J216">
        <f t="shared" si="39"/>
        <v>1.0994987428338558</v>
      </c>
      <c r="K216">
        <f t="shared" si="40"/>
        <v>0.49175600120276386</v>
      </c>
      <c r="L216">
        <f t="shared" si="41"/>
        <v>0.50824399879723636</v>
      </c>
      <c r="M216">
        <f t="shared" si="42"/>
        <v>2.0335288182638238</v>
      </c>
      <c r="N216">
        <f t="shared" si="43"/>
        <v>1.9675588936937933</v>
      </c>
    </row>
    <row r="217" spans="1:14" x14ac:dyDescent="0.25">
      <c r="A217" s="4">
        <f>IF('True_Odds_Calculator_2-way'!A218="","",'True_Odds_Calculator_2-way'!A218)</f>
        <v>1.98</v>
      </c>
      <c r="B217" s="4">
        <f>IF('True_Odds_Calculator_2-way'!B218="","",'True_Odds_Calculator_2-way'!B218)</f>
        <v>1.84</v>
      </c>
      <c r="C217" s="4">
        <f t="shared" si="33"/>
        <v>0.50505050505050508</v>
      </c>
      <c r="D217">
        <f t="shared" si="34"/>
        <v>0.54347826086956519</v>
      </c>
      <c r="E217">
        <f t="shared" si="35"/>
        <v>4.852876592007016E-2</v>
      </c>
      <c r="F217">
        <f t="shared" si="36"/>
        <v>-0.22595520421607396</v>
      </c>
      <c r="G217">
        <v>0</v>
      </c>
      <c r="H217">
        <f t="shared" si="37"/>
        <v>0.27448397013614406</v>
      </c>
      <c r="I217">
        <f t="shared" si="38"/>
        <v>-1.1021667854435133</v>
      </c>
      <c r="J217">
        <f t="shared" si="39"/>
        <v>1.1021667854435133</v>
      </c>
      <c r="K217">
        <f t="shared" si="40"/>
        <v>0.48074069840786032</v>
      </c>
      <c r="L217">
        <f t="shared" si="41"/>
        <v>0.51925930159213984</v>
      </c>
      <c r="M217">
        <f t="shared" si="42"/>
        <v>2.0801234497346428</v>
      </c>
      <c r="N217">
        <f t="shared" si="43"/>
        <v>1.9258200997725512</v>
      </c>
    </row>
    <row r="218" spans="1:14" x14ac:dyDescent="0.25">
      <c r="A218" s="4">
        <f>IF('True_Odds_Calculator_2-way'!A219="","",'True_Odds_Calculator_2-way'!A219)</f>
        <v>1.72</v>
      </c>
      <c r="B218" s="4">
        <f>IF('True_Odds_Calculator_2-way'!B219="","",'True_Odds_Calculator_2-way'!B219)</f>
        <v>2.12</v>
      </c>
      <c r="C218" s="4">
        <f t="shared" si="33"/>
        <v>0.58139534883720934</v>
      </c>
      <c r="D218">
        <f t="shared" si="34"/>
        <v>0.47169811320754712</v>
      </c>
      <c r="E218">
        <f t="shared" si="35"/>
        <v>5.3093462044756512E-2</v>
      </c>
      <c r="F218">
        <f t="shared" si="36"/>
        <v>-0.22114962702939889</v>
      </c>
      <c r="G218">
        <v>0</v>
      </c>
      <c r="H218">
        <f t="shared" si="37"/>
        <v>0.27424308907415534</v>
      </c>
      <c r="I218">
        <f t="shared" si="38"/>
        <v>-1.1135885079684349</v>
      </c>
      <c r="J218">
        <f t="shared" si="39"/>
        <v>1.1135885079684349</v>
      </c>
      <c r="K218">
        <f t="shared" si="40"/>
        <v>0.55500556793563516</v>
      </c>
      <c r="L218">
        <f t="shared" si="41"/>
        <v>0.44499443206436479</v>
      </c>
      <c r="M218">
        <f t="shared" si="42"/>
        <v>1.8017837257372731</v>
      </c>
      <c r="N218">
        <f t="shared" si="43"/>
        <v>2.2472191289246473</v>
      </c>
    </row>
    <row r="219" spans="1:14" x14ac:dyDescent="0.25">
      <c r="A219" s="4">
        <f>IF('True_Odds_Calculator_2-way'!A220="","",'True_Odds_Calculator_2-way'!A220)</f>
        <v>1.55</v>
      </c>
      <c r="B219" s="4">
        <f>IF('True_Odds_Calculator_2-way'!B220="","",'True_Odds_Calculator_2-way'!B220)</f>
        <v>2.3199999999999998</v>
      </c>
      <c r="C219" s="4">
        <f t="shared" si="33"/>
        <v>0.64516129032258063</v>
      </c>
      <c r="D219">
        <f t="shared" si="34"/>
        <v>0.43103448275862072</v>
      </c>
      <c r="E219">
        <f t="shared" si="35"/>
        <v>7.619577308120129E-2</v>
      </c>
      <c r="F219">
        <f t="shared" si="36"/>
        <v>-0.20189098998887656</v>
      </c>
      <c r="G219">
        <v>0</v>
      </c>
      <c r="H219">
        <f t="shared" si="37"/>
        <v>0.2780867630700779</v>
      </c>
      <c r="I219">
        <f t="shared" si="38"/>
        <v>-1.1736313170325505</v>
      </c>
      <c r="J219">
        <f t="shared" si="39"/>
        <v>1.1736313170325505</v>
      </c>
      <c r="K219">
        <f t="shared" si="40"/>
        <v>0.60771904394073795</v>
      </c>
      <c r="L219">
        <f t="shared" si="41"/>
        <v>0.39228095605926194</v>
      </c>
      <c r="M219">
        <f t="shared" si="42"/>
        <v>1.6454972243679031</v>
      </c>
      <c r="N219">
        <f t="shared" si="43"/>
        <v>2.5491933384829668</v>
      </c>
    </row>
    <row r="220" spans="1:14" x14ac:dyDescent="0.25">
      <c r="A220" s="4">
        <f>IF('True_Odds_Calculator_2-way'!A221="","",'True_Odds_Calculator_2-way'!A221)</f>
        <v>1.68</v>
      </c>
      <c r="B220" s="4">
        <f>IF('True_Odds_Calculator_2-way'!B221="","",'True_Odds_Calculator_2-way'!B221)</f>
        <v>2.2799999999999998</v>
      </c>
      <c r="C220" s="4">
        <f t="shared" si="33"/>
        <v>0.59523809523809523</v>
      </c>
      <c r="D220">
        <f t="shared" si="34"/>
        <v>0.43859649122807021</v>
      </c>
      <c r="E220">
        <f t="shared" si="35"/>
        <v>3.383458646616555E-2</v>
      </c>
      <c r="F220">
        <f t="shared" si="36"/>
        <v>-0.2272347535505429</v>
      </c>
      <c r="G220">
        <v>0</v>
      </c>
      <c r="H220">
        <f t="shared" si="37"/>
        <v>0.26106934001670845</v>
      </c>
      <c r="I220">
        <f t="shared" si="38"/>
        <v>-1.0718661571406805</v>
      </c>
      <c r="J220">
        <f t="shared" si="39"/>
        <v>1.0718661571406805</v>
      </c>
      <c r="K220">
        <f t="shared" si="40"/>
        <v>0.57841282804125305</v>
      </c>
      <c r="L220">
        <f t="shared" si="41"/>
        <v>0.42158717195874679</v>
      </c>
      <c r="M220">
        <f t="shared" si="42"/>
        <v>1.728868986855663</v>
      </c>
      <c r="N220">
        <f t="shared" si="43"/>
        <v>2.3719886811400706</v>
      </c>
    </row>
    <row r="221" spans="1:14" x14ac:dyDescent="0.25">
      <c r="A221" s="4">
        <f>IF('True_Odds_Calculator_2-way'!A222="","",'True_Odds_Calculator_2-way'!A222)</f>
        <v>2.6</v>
      </c>
      <c r="B221" s="4">
        <f>IF('True_Odds_Calculator_2-way'!B222="","",'True_Odds_Calculator_2-way'!B222)</f>
        <v>1.47</v>
      </c>
      <c r="C221" s="4">
        <f t="shared" si="33"/>
        <v>0.38461538461538458</v>
      </c>
      <c r="D221">
        <f t="shared" si="34"/>
        <v>0.68027210884353739</v>
      </c>
      <c r="E221">
        <f t="shared" si="35"/>
        <v>6.4887493458921863E-2</v>
      </c>
      <c r="F221">
        <f t="shared" si="36"/>
        <v>-0.19675562532705404</v>
      </c>
      <c r="G221">
        <v>0</v>
      </c>
      <c r="H221">
        <f t="shared" si="37"/>
        <v>0.2616431187859759</v>
      </c>
      <c r="I221">
        <f t="shared" si="38"/>
        <v>-1.1531640100361058</v>
      </c>
      <c r="J221">
        <f t="shared" si="39"/>
        <v>1.1531640100361058</v>
      </c>
      <c r="K221">
        <f t="shared" si="40"/>
        <v>0.35148613765234693</v>
      </c>
      <c r="L221">
        <f t="shared" si="41"/>
        <v>0.64851386234765318</v>
      </c>
      <c r="M221">
        <f t="shared" si="42"/>
        <v>2.8450624160577695</v>
      </c>
      <c r="N221">
        <f t="shared" si="43"/>
        <v>1.5419870847169699</v>
      </c>
    </row>
    <row r="222" spans="1:14" x14ac:dyDescent="0.25">
      <c r="A222" s="4">
        <f>IF('True_Odds_Calculator_2-way'!A223="","",'True_Odds_Calculator_2-way'!A223)</f>
        <v>2.34</v>
      </c>
      <c r="B222" s="4">
        <f>IF('True_Odds_Calculator_2-way'!B223="","",'True_Odds_Calculator_2-way'!B223)</f>
        <v>1.66</v>
      </c>
      <c r="C222" s="4">
        <f t="shared" si="33"/>
        <v>0.42735042735042739</v>
      </c>
      <c r="D222">
        <f t="shared" si="34"/>
        <v>0.60240963855421692</v>
      </c>
      <c r="E222">
        <f t="shared" si="35"/>
        <v>2.9760065904644417E-2</v>
      </c>
      <c r="F222">
        <f t="shared" si="36"/>
        <v>-0.22767995057151669</v>
      </c>
      <c r="G222">
        <v>0</v>
      </c>
      <c r="H222">
        <f t="shared" si="37"/>
        <v>0.2574400164761611</v>
      </c>
      <c r="I222">
        <f t="shared" si="38"/>
        <v>-1.0633485251477839</v>
      </c>
      <c r="J222">
        <f t="shared" si="39"/>
        <v>1.0633485251477839</v>
      </c>
      <c r="K222">
        <f t="shared" si="40"/>
        <v>0.41239034653044082</v>
      </c>
      <c r="L222">
        <f t="shared" si="41"/>
        <v>0.58760965346955907</v>
      </c>
      <c r="M222">
        <f t="shared" si="42"/>
        <v>2.4248870236980302</v>
      </c>
      <c r="N222">
        <f t="shared" si="43"/>
        <v>1.7018100265975373</v>
      </c>
    </row>
    <row r="223" spans="1:14" x14ac:dyDescent="0.25">
      <c r="A223" s="4">
        <f>IF('True_Odds_Calculator_2-way'!A224="","",'True_Odds_Calculator_2-way'!A224)</f>
        <v>1.91</v>
      </c>
      <c r="B223" s="4">
        <f>IF('True_Odds_Calculator_2-way'!B224="","",'True_Odds_Calculator_2-way'!B224)</f>
        <v>1.98</v>
      </c>
      <c r="C223" s="4">
        <f t="shared" si="33"/>
        <v>0.52356020942408377</v>
      </c>
      <c r="D223">
        <f t="shared" si="34"/>
        <v>0.50505050505050508</v>
      </c>
      <c r="E223">
        <f t="shared" si="35"/>
        <v>2.861071447458885E-2</v>
      </c>
      <c r="F223">
        <f t="shared" si="36"/>
        <v>-0.23581363371939279</v>
      </c>
      <c r="G223">
        <v>0</v>
      </c>
      <c r="H223">
        <f t="shared" si="37"/>
        <v>0.2644243481939817</v>
      </c>
      <c r="I223">
        <f t="shared" si="38"/>
        <v>-1.0589275952301447</v>
      </c>
      <c r="J223">
        <f t="shared" si="39"/>
        <v>1.0589275952301447</v>
      </c>
      <c r="K223">
        <f t="shared" si="40"/>
        <v>0.50926243676795835</v>
      </c>
      <c r="L223">
        <f t="shared" si="41"/>
        <v>0.4907375632320416</v>
      </c>
      <c r="M223">
        <f t="shared" si="42"/>
        <v>1.9636241116594322</v>
      </c>
      <c r="N223">
        <f t="shared" si="43"/>
        <v>2.0377490433255412</v>
      </c>
    </row>
    <row r="224" spans="1:14" x14ac:dyDescent="0.25">
      <c r="A224" s="4">
        <f>IF('True_Odds_Calculator_2-way'!A225="","",'True_Odds_Calculator_2-way'!A225)</f>
        <v>1.87</v>
      </c>
      <c r="B224" s="4">
        <f>IF('True_Odds_Calculator_2-way'!B225="","",'True_Odds_Calculator_2-way'!B225)</f>
        <v>2.02</v>
      </c>
      <c r="C224" s="4">
        <f t="shared" si="33"/>
        <v>0.53475935828876997</v>
      </c>
      <c r="D224">
        <f t="shared" si="34"/>
        <v>0.49504950495049505</v>
      </c>
      <c r="E224">
        <f t="shared" si="35"/>
        <v>2.9808863239265015E-2</v>
      </c>
      <c r="F224">
        <f t="shared" si="36"/>
        <v>-0.23492349234923493</v>
      </c>
      <c r="G224">
        <v>0</v>
      </c>
      <c r="H224">
        <f t="shared" si="37"/>
        <v>0.2647323555885</v>
      </c>
      <c r="I224">
        <f t="shared" si="38"/>
        <v>-1.0615495921641367</v>
      </c>
      <c r="J224">
        <f t="shared" si="39"/>
        <v>1.0615495921641367</v>
      </c>
      <c r="K224">
        <f t="shared" si="40"/>
        <v>0.51987261275696728</v>
      </c>
      <c r="L224">
        <f t="shared" si="41"/>
        <v>0.48012738724303272</v>
      </c>
      <c r="M224">
        <f t="shared" si="42"/>
        <v>1.9235481451827992</v>
      </c>
      <c r="N224">
        <f t="shared" si="43"/>
        <v>2.0827805840074194</v>
      </c>
    </row>
    <row r="225" spans="1:14" x14ac:dyDescent="0.25">
      <c r="A225" s="4">
        <f>IF('True_Odds_Calculator_2-way'!A226="","",'True_Odds_Calculator_2-way'!A226)</f>
        <v>1.93</v>
      </c>
      <c r="B225" s="4">
        <f>IF('True_Odds_Calculator_2-way'!B226="","",'True_Odds_Calculator_2-way'!B226)</f>
        <v>1.95</v>
      </c>
      <c r="C225" s="4">
        <f t="shared" si="33"/>
        <v>0.5181347150259068</v>
      </c>
      <c r="D225">
        <f t="shared" si="34"/>
        <v>0.51282051282051289</v>
      </c>
      <c r="E225">
        <f t="shared" si="35"/>
        <v>3.0955227846419575E-2</v>
      </c>
      <c r="F225">
        <f t="shared" si="36"/>
        <v>-0.23475488242327625</v>
      </c>
      <c r="G225">
        <v>0</v>
      </c>
      <c r="H225">
        <f t="shared" si="37"/>
        <v>0.26571011026969582</v>
      </c>
      <c r="I225">
        <f t="shared" si="38"/>
        <v>-1.0638899909514294</v>
      </c>
      <c r="J225">
        <f t="shared" si="39"/>
        <v>1.0638899909514294</v>
      </c>
      <c r="K225">
        <f t="shared" si="40"/>
        <v>0.50265964972060251</v>
      </c>
      <c r="L225">
        <f t="shared" si="41"/>
        <v>0.49734035027939766</v>
      </c>
      <c r="M225">
        <f t="shared" si="42"/>
        <v>1.9894176915848294</v>
      </c>
      <c r="N225">
        <f t="shared" si="43"/>
        <v>2.0106954914038573</v>
      </c>
    </row>
    <row r="226" spans="1:14" x14ac:dyDescent="0.25">
      <c r="A226" s="4">
        <f>IF('True_Odds_Calculator_2-way'!A227="","",'True_Odds_Calculator_2-way'!A227)</f>
        <v>1.87</v>
      </c>
      <c r="B226" s="4">
        <f>IF('True_Odds_Calculator_2-way'!B227="","",'True_Odds_Calculator_2-way'!B227)</f>
        <v>2.0299999999999998</v>
      </c>
      <c r="C226" s="4">
        <f t="shared" si="33"/>
        <v>0.53475935828876997</v>
      </c>
      <c r="D226">
        <f t="shared" si="34"/>
        <v>0.49261083743842371</v>
      </c>
      <c r="E226">
        <f t="shared" si="35"/>
        <v>2.737019572719368E-2</v>
      </c>
      <c r="F226">
        <f t="shared" si="36"/>
        <v>-0.23605805958747139</v>
      </c>
      <c r="G226">
        <v>0</v>
      </c>
      <c r="H226">
        <f t="shared" si="37"/>
        <v>0.26342825531466507</v>
      </c>
      <c r="I226">
        <f t="shared" si="38"/>
        <v>-1.0563838700626149</v>
      </c>
      <c r="J226">
        <f t="shared" si="39"/>
        <v>1.0563838700626149</v>
      </c>
      <c r="K226">
        <f t="shared" si="40"/>
        <v>0.52109008773056686</v>
      </c>
      <c r="L226">
        <f t="shared" si="41"/>
        <v>0.47890991226943308</v>
      </c>
      <c r="M226">
        <f t="shared" si="42"/>
        <v>1.9190539669544755</v>
      </c>
      <c r="N226">
        <f t="shared" si="43"/>
        <v>2.0880753861644932</v>
      </c>
    </row>
    <row r="227" spans="1:14" x14ac:dyDescent="0.25">
      <c r="A227" s="4">
        <f>IF('True_Odds_Calculator_2-way'!A228="","",'True_Odds_Calculator_2-way'!A228)</f>
        <v>1.8</v>
      </c>
      <c r="B227" s="4">
        <f>IF('True_Odds_Calculator_2-way'!B228="","",'True_Odds_Calculator_2-way'!B228)</f>
        <v>2.09</v>
      </c>
      <c r="C227" s="4">
        <f t="shared" si="33"/>
        <v>0.55555555555555558</v>
      </c>
      <c r="D227">
        <f t="shared" si="34"/>
        <v>0.47846889952153115</v>
      </c>
      <c r="E227">
        <f t="shared" si="35"/>
        <v>3.4024455077086735E-2</v>
      </c>
      <c r="F227">
        <f t="shared" si="36"/>
        <v>-0.23179160021265277</v>
      </c>
      <c r="G227">
        <v>0</v>
      </c>
      <c r="H227">
        <f t="shared" si="37"/>
        <v>0.26581605528973956</v>
      </c>
      <c r="I227">
        <f t="shared" si="38"/>
        <v>-1.0708823421952987</v>
      </c>
      <c r="J227">
        <f t="shared" si="39"/>
        <v>1.0708823421952987</v>
      </c>
      <c r="K227">
        <f t="shared" si="40"/>
        <v>0.53858826760586154</v>
      </c>
      <c r="L227">
        <f t="shared" si="41"/>
        <v>0.46141173239413841</v>
      </c>
      <c r="M227">
        <f t="shared" si="42"/>
        <v>1.8567058737562385</v>
      </c>
      <c r="N227">
        <f t="shared" si="43"/>
        <v>2.1672617529928755</v>
      </c>
    </row>
    <row r="228" spans="1:14" x14ac:dyDescent="0.25">
      <c r="A228" s="4">
        <f>IF('True_Odds_Calculator_2-way'!A229="","",'True_Odds_Calculator_2-way'!A229)</f>
        <v>1.65</v>
      </c>
      <c r="B228" s="4">
        <f>IF('True_Odds_Calculator_2-way'!B229="","",'True_Odds_Calculator_2-way'!B229)</f>
        <v>2.33</v>
      </c>
      <c r="C228" s="4">
        <f t="shared" si="33"/>
        <v>0.60606060606060608</v>
      </c>
      <c r="D228">
        <f t="shared" si="34"/>
        <v>0.42918454935622319</v>
      </c>
      <c r="E228">
        <f t="shared" si="35"/>
        <v>3.5245155416829377E-2</v>
      </c>
      <c r="F228">
        <f t="shared" si="36"/>
        <v>-0.22486669267785131</v>
      </c>
      <c r="G228">
        <v>0</v>
      </c>
      <c r="H228">
        <f t="shared" si="37"/>
        <v>0.26011184809468074</v>
      </c>
      <c r="I228">
        <f t="shared" si="38"/>
        <v>-1.0755175492958089</v>
      </c>
      <c r="J228">
        <f t="shared" si="39"/>
        <v>1.0755175492958089</v>
      </c>
      <c r="K228">
        <f t="shared" si="40"/>
        <v>0.58855158622613757</v>
      </c>
      <c r="L228">
        <f t="shared" si="41"/>
        <v>0.41144841377386249</v>
      </c>
      <c r="M228">
        <f t="shared" si="42"/>
        <v>1.6990864070422753</v>
      </c>
      <c r="N228">
        <f t="shared" si="43"/>
        <v>2.4304383405634256</v>
      </c>
    </row>
    <row r="229" spans="1:14" x14ac:dyDescent="0.25">
      <c r="A229" s="4">
        <f>IF('True_Odds_Calculator_2-way'!A230="","",'True_Odds_Calculator_2-way'!A230)</f>
        <v>1.89</v>
      </c>
      <c r="B229" s="4">
        <f>IF('True_Odds_Calculator_2-way'!B230="","",'True_Odds_Calculator_2-way'!B230)</f>
        <v>2</v>
      </c>
      <c r="C229" s="4">
        <f t="shared" si="33"/>
        <v>0.52910052910052918</v>
      </c>
      <c r="D229">
        <f t="shared" si="34"/>
        <v>0.5</v>
      </c>
      <c r="E229">
        <f t="shared" si="35"/>
        <v>2.9100529100529293E-2</v>
      </c>
      <c r="F229">
        <f t="shared" si="36"/>
        <v>-0.23544973544973535</v>
      </c>
      <c r="G229">
        <v>0</v>
      </c>
      <c r="H229">
        <f t="shared" si="37"/>
        <v>0.26455026455026459</v>
      </c>
      <c r="I229">
        <f t="shared" si="38"/>
        <v>-1.0599978800063603</v>
      </c>
      <c r="J229">
        <f t="shared" si="39"/>
        <v>1.0599978800063603</v>
      </c>
      <c r="K229">
        <f t="shared" si="40"/>
        <v>0.51456260722126923</v>
      </c>
      <c r="L229">
        <f t="shared" si="41"/>
        <v>0.48543739277873066</v>
      </c>
      <c r="M229">
        <f t="shared" si="42"/>
        <v>1.9433981132056606</v>
      </c>
      <c r="N229">
        <f t="shared" si="43"/>
        <v>2.0599978800063603</v>
      </c>
    </row>
    <row r="230" spans="1:14" x14ac:dyDescent="0.25">
      <c r="A230" s="4">
        <f>IF('True_Odds_Calculator_2-way'!A231="","",'True_Odds_Calculator_2-way'!A231)</f>
        <v>1.36</v>
      </c>
      <c r="B230" s="4">
        <f>IF('True_Odds_Calculator_2-way'!B231="","",'True_Odds_Calculator_2-way'!B231)</f>
        <v>3.31</v>
      </c>
      <c r="C230" s="4">
        <f t="shared" si="33"/>
        <v>0.73529411764705876</v>
      </c>
      <c r="D230">
        <f t="shared" si="34"/>
        <v>0.30211480362537763</v>
      </c>
      <c r="E230">
        <f t="shared" si="35"/>
        <v>3.7408921272436446E-2</v>
      </c>
      <c r="F230">
        <f t="shared" si="36"/>
        <v>-0.18473431668740004</v>
      </c>
      <c r="G230">
        <v>0</v>
      </c>
      <c r="H230">
        <f t="shared" si="37"/>
        <v>0.22214323795983648</v>
      </c>
      <c r="I230">
        <f t="shared" si="38"/>
        <v>-1.0965861582662817</v>
      </c>
      <c r="J230">
        <f t="shared" si="39"/>
        <v>1.0965861582662817</v>
      </c>
      <c r="K230">
        <f t="shared" si="40"/>
        <v>0.71696356450551779</v>
      </c>
      <c r="L230">
        <f t="shared" si="41"/>
        <v>0.28303643549448193</v>
      </c>
      <c r="M230">
        <f t="shared" si="42"/>
        <v>1.3947710169758618</v>
      </c>
      <c r="N230">
        <f t="shared" si="43"/>
        <v>3.5331140255951108</v>
      </c>
    </row>
    <row r="231" spans="1:14" x14ac:dyDescent="0.25">
      <c r="A231" s="4">
        <f>IF('True_Odds_Calculator_2-way'!A232="","",'True_Odds_Calculator_2-way'!A232)</f>
        <v>2.12</v>
      </c>
      <c r="B231" s="4">
        <f>IF('True_Odds_Calculator_2-way'!B232="","",'True_Odds_Calculator_2-way'!B232)</f>
        <v>1.78</v>
      </c>
      <c r="C231" s="4">
        <f t="shared" si="33"/>
        <v>0.47169811320754712</v>
      </c>
      <c r="D231">
        <f t="shared" si="34"/>
        <v>0.5617977528089888</v>
      </c>
      <c r="E231">
        <f t="shared" si="35"/>
        <v>3.3495866016535869E-2</v>
      </c>
      <c r="F231">
        <f t="shared" si="36"/>
        <v>-0.23150307398770409</v>
      </c>
      <c r="G231">
        <v>0</v>
      </c>
      <c r="H231">
        <f t="shared" si="37"/>
        <v>0.26499894000423996</v>
      </c>
      <c r="I231">
        <f t="shared" si="38"/>
        <v>-1.0699012312772822</v>
      </c>
      <c r="J231">
        <f t="shared" si="39"/>
        <v>1.0699012312772822</v>
      </c>
      <c r="K231">
        <f t="shared" si="40"/>
        <v>0.45489916365833472</v>
      </c>
      <c r="L231">
        <f t="shared" si="41"/>
        <v>0.54510083634166528</v>
      </c>
      <c r="M231">
        <f t="shared" si="42"/>
        <v>2.1982893790305562</v>
      </c>
      <c r="N231">
        <f t="shared" si="43"/>
        <v>1.83452296039628</v>
      </c>
    </row>
    <row r="232" spans="1:14" x14ac:dyDescent="0.25">
      <c r="A232" s="4">
        <f>IF('True_Odds_Calculator_2-way'!A233="","",'True_Odds_Calculator_2-way'!A233)</f>
        <v>2.08</v>
      </c>
      <c r="B232" s="4">
        <f>IF('True_Odds_Calculator_2-way'!B233="","",'True_Odds_Calculator_2-way'!B233)</f>
        <v>1.81</v>
      </c>
      <c r="C232" s="4">
        <f t="shared" si="33"/>
        <v>0.48076923076923073</v>
      </c>
      <c r="D232">
        <f t="shared" si="34"/>
        <v>0.5524861878453039</v>
      </c>
      <c r="E232">
        <f t="shared" si="35"/>
        <v>3.3255418614534626E-2</v>
      </c>
      <c r="F232">
        <f t="shared" si="36"/>
        <v>-0.23236294092647691</v>
      </c>
      <c r="G232">
        <v>0</v>
      </c>
      <c r="H232">
        <f t="shared" si="37"/>
        <v>0.26561835954101148</v>
      </c>
      <c r="I232">
        <f t="shared" si="38"/>
        <v>-1.0691671651659735</v>
      </c>
      <c r="J232">
        <f t="shared" si="39"/>
        <v>1.0691671651659735</v>
      </c>
      <c r="K232">
        <f t="shared" si="40"/>
        <v>0.4641016151377545</v>
      </c>
      <c r="L232">
        <f t="shared" si="41"/>
        <v>0.5358983848622455</v>
      </c>
      <c r="M232">
        <f t="shared" si="42"/>
        <v>2.1547005383792519</v>
      </c>
      <c r="N232">
        <f t="shared" si="43"/>
        <v>1.8660254037844384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2.2599999999999998</v>
      </c>
      <c r="C233" s="4">
        <f t="shared" si="33"/>
        <v>0.59171597633136097</v>
      </c>
      <c r="D233">
        <f t="shared" si="34"/>
        <v>0.44247787610619471</v>
      </c>
      <c r="E233">
        <f t="shared" si="35"/>
        <v>3.4193852437555794E-2</v>
      </c>
      <c r="F233">
        <f t="shared" si="36"/>
        <v>-0.22762737602764815</v>
      </c>
      <c r="G233">
        <v>0</v>
      </c>
      <c r="H233">
        <f t="shared" si="37"/>
        <v>0.261821228465204</v>
      </c>
      <c r="I233">
        <f t="shared" si="38"/>
        <v>-1.0724824201463119</v>
      </c>
      <c r="J233">
        <f t="shared" si="39"/>
        <v>1.0724824201463119</v>
      </c>
      <c r="K233">
        <f t="shared" si="40"/>
        <v>0.57470839285052078</v>
      </c>
      <c r="L233">
        <f t="shared" si="41"/>
        <v>0.42529160714947917</v>
      </c>
      <c r="M233">
        <f t="shared" si="42"/>
        <v>1.7400128699009547</v>
      </c>
      <c r="N233">
        <f t="shared" si="43"/>
        <v>2.351327849384353</v>
      </c>
    </row>
    <row r="234" spans="1:14" x14ac:dyDescent="0.25">
      <c r="A234" s="4">
        <f>IF('True_Odds_Calculator_2-way'!A235="","",'True_Odds_Calculator_2-way'!A235)</f>
        <v>1.81</v>
      </c>
      <c r="B234" s="4">
        <f>IF('True_Odds_Calculator_2-way'!B235="","",'True_Odds_Calculator_2-way'!B235)</f>
        <v>2.08</v>
      </c>
      <c r="C234" s="4">
        <f t="shared" si="33"/>
        <v>0.5524861878453039</v>
      </c>
      <c r="D234">
        <f t="shared" si="34"/>
        <v>0.48076923076923073</v>
      </c>
      <c r="E234">
        <f t="shared" si="35"/>
        <v>3.3255418614534626E-2</v>
      </c>
      <c r="F234">
        <f t="shared" si="36"/>
        <v>-0.23236294092647691</v>
      </c>
      <c r="G234">
        <v>0</v>
      </c>
      <c r="H234">
        <f t="shared" si="37"/>
        <v>0.26561835954101148</v>
      </c>
      <c r="I234">
        <f t="shared" si="38"/>
        <v>-1.0691671651659735</v>
      </c>
      <c r="J234">
        <f t="shared" si="39"/>
        <v>1.0691671651659735</v>
      </c>
      <c r="K234">
        <f t="shared" si="40"/>
        <v>0.5358983848622455</v>
      </c>
      <c r="L234">
        <f t="shared" si="41"/>
        <v>0.4641016151377545</v>
      </c>
      <c r="M234">
        <f t="shared" si="42"/>
        <v>1.8660254037844384</v>
      </c>
      <c r="N234">
        <f t="shared" si="43"/>
        <v>2.1547005383792519</v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78" activePane="bottomLeft" state="frozen"/>
      <selection pane="bottomLeft" activeCell="X187" sqref="X187:X23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1.72</v>
      </c>
      <c r="B187">
        <v>2.21</v>
      </c>
      <c r="C187" s="43">
        <f t="shared" si="26"/>
        <v>3.3884036620014824E-2</v>
      </c>
      <c r="D187" s="44">
        <f>IF(OR($A187="",$B187=""),"",A187*'MPTO_working_2-way'!$G186)</f>
        <v>1.7782805429864255</v>
      </c>
      <c r="E187" s="46">
        <f>IF(OR($A187="",$B187=""),"",B187*'MPTO_working_2-way'!$G186)</f>
        <v>2.2848837209302326</v>
      </c>
      <c r="F187" s="44">
        <f>IF(OR($A187="",$B187=""),"",'MPTO_working_2-way'!D186)</f>
        <v>1.7716256524981358</v>
      </c>
      <c r="G187" s="46">
        <f>IF(OR($A187="",$B187=""),"",'MPTO_working_2-way'!E186)</f>
        <v>2.2959652089876781</v>
      </c>
      <c r="H187" s="44">
        <f>IF(OR($A187="",$B187=""),"",'OddsRatio_working_2-way'!M186)</f>
        <v>1.7713892158398703</v>
      </c>
      <c r="I187" s="44">
        <f>IF(OR($A187="",$B187=""),"",'OddsRatio_working_2-way'!N186)</f>
        <v>2.2963624321753371</v>
      </c>
      <c r="J187" s="44">
        <f>IF('Log_working_2-way'!$D186="","",A187^('Log_working_2-way'!$D186))</f>
        <v>1.7683679149287428</v>
      </c>
      <c r="K187" s="46">
        <f>IF('Log_working_2-way'!$D186="","",B187^('Log_working_2-way'!$D186))</f>
        <v>2.3014598613122459</v>
      </c>
      <c r="L187" s="53">
        <f t="shared" ref="L187:L235" si="35">(1/D187)</f>
        <v>0.56234096692111957</v>
      </c>
      <c r="M187" s="53">
        <f t="shared" ref="M187:M235" si="36">(1/E187)</f>
        <v>0.43765903307888038</v>
      </c>
      <c r="N187" s="54">
        <v>101</v>
      </c>
      <c r="O187" s="54">
        <f t="shared" ref="O187:O235" si="37">(1/A187)*((N187*A187)-N187)</f>
        <v>42.279069767441861</v>
      </c>
      <c r="P187" s="54">
        <f t="shared" ref="P187:P235" si="38">(1/B187)*((N187*B187)-N187)</f>
        <v>55.298642533936658</v>
      </c>
      <c r="Q187" s="54">
        <f t="shared" ref="Q187:Q235" si="39">(1/B187)*N187</f>
        <v>45.701357466063349</v>
      </c>
      <c r="R187" s="54">
        <f t="shared" ref="R187:R235" si="40">(1/A187)*N187</f>
        <v>58.720930232558146</v>
      </c>
      <c r="S187" s="55">
        <f t="shared" ref="S187:S235" si="41">O187-Q187</f>
        <v>-3.4222876986214885</v>
      </c>
      <c r="T187" s="55">
        <f t="shared" ref="T187:T235" si="42">P187-R187</f>
        <v>-3.4222876986214885</v>
      </c>
      <c r="U187" t="s">
        <v>394</v>
      </c>
      <c r="V187" t="s">
        <v>273</v>
      </c>
      <c r="W187" t="s">
        <v>231</v>
      </c>
      <c r="X187" t="s">
        <v>525</v>
      </c>
      <c r="Y187" s="66"/>
    </row>
    <row r="188" spans="1:25" s="50" customFormat="1" ht="15" x14ac:dyDescent="0.25">
      <c r="A188">
        <v>1.88</v>
      </c>
      <c r="B188">
        <v>2.0099999999999998</v>
      </c>
      <c r="C188" s="43">
        <f t="shared" si="26"/>
        <v>2.9427331427966497E-2</v>
      </c>
      <c r="D188" s="44">
        <f>IF(OR($A188="",$B188=""),"",A188*'MPTO_working_2-way'!$G187)</f>
        <v>1.9353233830845769</v>
      </c>
      <c r="E188" s="46">
        <f>IF(OR($A188="",$B188=""),"",B188*'MPTO_working_2-way'!$G187)</f>
        <v>2.0691489361702122</v>
      </c>
      <c r="F188" s="44">
        <f>IF(OR($A188="",$B188=""),"",'MPTO_working_2-way'!D187)</f>
        <v>1.9334834220221038</v>
      </c>
      <c r="G188" s="46">
        <f>IF(OR($A188="",$B188=""),"",'MPTO_working_2-way'!E187)</f>
        <v>2.0712563034422273</v>
      </c>
      <c r="H188" s="44">
        <f>IF(OR($A188="",$B188=""),"",'OddsRatio_working_2-way'!M187)</f>
        <v>1.9334276237142709</v>
      </c>
      <c r="I188" s="44">
        <f>IF(OR($A188="",$B188=""),"",'OddsRatio_working_2-way'!N187)</f>
        <v>2.0713203408538785</v>
      </c>
      <c r="J188" s="44">
        <f>IF('Log_working_2-way'!$D187="","",A188^('Log_working_2-way'!$D187))</f>
        <v>1.9325939690668699</v>
      </c>
      <c r="K188" s="46">
        <f>IF('Log_working_2-way'!$D187="","",B188^('Log_working_2-way'!$D187))</f>
        <v>2.0722780043286777</v>
      </c>
      <c r="L188" s="53">
        <f t="shared" si="35"/>
        <v>0.5167095115681235</v>
      </c>
      <c r="M188" s="53">
        <f t="shared" si="36"/>
        <v>0.48329048843187672</v>
      </c>
      <c r="N188" s="54">
        <v>102</v>
      </c>
      <c r="O188" s="54">
        <f t="shared" si="37"/>
        <v>47.744680851063826</v>
      </c>
      <c r="P188" s="54">
        <f t="shared" si="38"/>
        <v>51.253731343283583</v>
      </c>
      <c r="Q188" s="54">
        <f t="shared" si="39"/>
        <v>50.746268656716424</v>
      </c>
      <c r="R188" s="54">
        <f t="shared" si="40"/>
        <v>54.255319148936167</v>
      </c>
      <c r="S188" s="55">
        <f t="shared" si="41"/>
        <v>-3.0015878056525978</v>
      </c>
      <c r="T188" s="55">
        <f t="shared" si="42"/>
        <v>-3.0015878056525835</v>
      </c>
      <c r="U188" t="s">
        <v>42</v>
      </c>
      <c r="V188" t="s">
        <v>279</v>
      </c>
      <c r="W188" t="s">
        <v>433</v>
      </c>
      <c r="X188" t="s">
        <v>525</v>
      </c>
      <c r="Y188" s="66"/>
    </row>
    <row r="189" spans="1:25" s="50" customFormat="1" ht="15" x14ac:dyDescent="0.25">
      <c r="A189">
        <v>1.86</v>
      </c>
      <c r="B189">
        <v>2.0099999999999998</v>
      </c>
      <c r="C189" s="43">
        <f t="shared" si="26"/>
        <v>3.5146846413095734E-2</v>
      </c>
      <c r="D189" s="44">
        <f>IF(OR($A189="",$B189=""),"",A189*'MPTO_working_2-way'!$G188)</f>
        <v>1.9253731343283582</v>
      </c>
      <c r="E189" s="46">
        <f>IF(OR($A189="",$B189=""),"",B189*'MPTO_working_2-way'!$G188)</f>
        <v>2.0806451612903221</v>
      </c>
      <c r="F189" s="44">
        <f>IF(OR($A189="",$B189=""),"",'MPTO_working_2-way'!D188)</f>
        <v>1.9228514118191637</v>
      </c>
      <c r="G189" s="46">
        <f>IF(OR($A189="",$B189=""),"",'MPTO_working_2-way'!E188)</f>
        <v>2.0835980605249955</v>
      </c>
      <c r="H189" s="44">
        <f>IF(OR($A189="",$B189=""),"",'OddsRatio_working_2-way'!M188)</f>
        <v>1.9227595290837431</v>
      </c>
      <c r="I189" s="44">
        <f>IF(OR($A189="",$B189=""),"",'OddsRatio_working_2-way'!N188)</f>
        <v>2.0837059585750928</v>
      </c>
      <c r="J189" s="44">
        <f>IF('Log_working_2-way'!$D188="","",A189^('Log_working_2-way'!$D188))</f>
        <v>1.9216119729065091</v>
      </c>
      <c r="K189" s="46">
        <f>IF('Log_working_2-way'!$D188="","",B189^('Log_working_2-way'!$D188))</f>
        <v>2.0850553480183369</v>
      </c>
      <c r="L189" s="53">
        <f t="shared" si="35"/>
        <v>0.51937984496124034</v>
      </c>
      <c r="M189" s="53">
        <f t="shared" si="36"/>
        <v>0.48062015503875982</v>
      </c>
      <c r="N189" s="54">
        <v>103</v>
      </c>
      <c r="O189" s="54">
        <f t="shared" si="37"/>
        <v>47.623655913978496</v>
      </c>
      <c r="P189" s="54">
        <f t="shared" si="38"/>
        <v>51.756218905472629</v>
      </c>
      <c r="Q189" s="54">
        <f t="shared" si="39"/>
        <v>51.243781094527371</v>
      </c>
      <c r="R189" s="54">
        <f t="shared" si="40"/>
        <v>55.376344086021504</v>
      </c>
      <c r="S189" s="55">
        <f t="shared" si="41"/>
        <v>-3.6201251805488752</v>
      </c>
      <c r="T189" s="55">
        <f t="shared" si="42"/>
        <v>-3.6201251805488752</v>
      </c>
      <c r="U189" t="s">
        <v>293</v>
      </c>
      <c r="V189" t="s">
        <v>458</v>
      </c>
      <c r="W189" t="s">
        <v>444</v>
      </c>
      <c r="X189" t="s">
        <v>525</v>
      </c>
      <c r="Y189" s="66"/>
    </row>
    <row r="190" spans="1:25" s="50" customFormat="1" ht="15" x14ac:dyDescent="0.25">
      <c r="A190">
        <v>2.16</v>
      </c>
      <c r="B190">
        <v>1.74</v>
      </c>
      <c r="C190" s="43">
        <f t="shared" si="26"/>
        <v>3.7675606641123682E-2</v>
      </c>
      <c r="D190" s="44">
        <f>IF(OR($A190="",$B190=""),"",A190*'MPTO_working_2-way'!$G189)</f>
        <v>2.2413793103448274</v>
      </c>
      <c r="E190" s="46">
        <f>IF(OR($A190="",$B190=""),"",B190*'MPTO_working_2-way'!$G189)</f>
        <v>1.8055555555555551</v>
      </c>
      <c r="F190" s="44">
        <f>IF(OR($A190="",$B190=""),"",'MPTO_working_2-way'!D189)</f>
        <v>2.2516175413371671</v>
      </c>
      <c r="G190" s="46">
        <f>IF(OR($A190="",$B190=""),"",'MPTO_working_2-way'!E189)</f>
        <v>1.7989661114302122</v>
      </c>
      <c r="H190" s="44">
        <f>IF(OR($A190="",$B190=""),"",'OddsRatio_working_2-way'!M189)</f>
        <v>2.2520253861514017</v>
      </c>
      <c r="I190" s="44">
        <f>IF(OR($A190="",$B190=""),"",'OddsRatio_working_2-way'!N189)</f>
        <v>1.7987058497862392</v>
      </c>
      <c r="J190" s="44">
        <f>IF('Log_working_2-way'!$D189="","",A190^('Log_working_2-way'!$D189))</f>
        <v>2.2567451068476951</v>
      </c>
      <c r="K190" s="46">
        <f>IF('Log_working_2-way'!$D189="","",B190^('Log_working_2-way'!$D189))</f>
        <v>1.7957063007853538</v>
      </c>
      <c r="L190" s="53">
        <f t="shared" si="35"/>
        <v>0.44615384615384618</v>
      </c>
      <c r="M190" s="53">
        <f t="shared" si="36"/>
        <v>0.55384615384615399</v>
      </c>
      <c r="N190" s="54">
        <v>104</v>
      </c>
      <c r="O190" s="54">
        <f t="shared" si="37"/>
        <v>55.851851851851855</v>
      </c>
      <c r="P190" s="54">
        <f t="shared" si="38"/>
        <v>44.229885057471265</v>
      </c>
      <c r="Q190" s="54">
        <f t="shared" si="39"/>
        <v>59.770114942528735</v>
      </c>
      <c r="R190" s="54">
        <f t="shared" si="40"/>
        <v>48.148148148148145</v>
      </c>
      <c r="S190" s="55">
        <f t="shared" si="41"/>
        <v>-3.9182630906768807</v>
      </c>
      <c r="T190" s="55">
        <f t="shared" si="42"/>
        <v>-3.9182630906768807</v>
      </c>
      <c r="U190" t="s">
        <v>282</v>
      </c>
      <c r="V190" t="s">
        <v>285</v>
      </c>
      <c r="W190" t="s">
        <v>444</v>
      </c>
      <c r="X190" t="s">
        <v>525</v>
      </c>
      <c r="Y190" s="66"/>
    </row>
    <row r="191" spans="1:25" ht="15" x14ac:dyDescent="0.25">
      <c r="A191">
        <v>2.16</v>
      </c>
      <c r="B191">
        <v>1.74</v>
      </c>
      <c r="C191" s="43">
        <f t="shared" si="26"/>
        <v>3.7675606641123682E-2</v>
      </c>
      <c r="D191" s="44">
        <f>IF(OR($A191="",$B191=""),"",A191*'MPTO_working_2-way'!$G190)</f>
        <v>2.2413793103448274</v>
      </c>
      <c r="E191" s="46">
        <f>IF(OR($A191="",$B191=""),"",B191*'MPTO_working_2-way'!$G190)</f>
        <v>1.8055555555555551</v>
      </c>
      <c r="F191" s="44">
        <f>IF(OR($A191="",$B191=""),"",'MPTO_working_2-way'!D190)</f>
        <v>2.2516175413371671</v>
      </c>
      <c r="G191" s="46">
        <f>IF(OR($A191="",$B191=""),"",'MPTO_working_2-way'!E190)</f>
        <v>1.7989661114302122</v>
      </c>
      <c r="H191" s="44">
        <f>IF(OR($A191="",$B191=""),"",'OddsRatio_working_2-way'!M190)</f>
        <v>2.2520253861514017</v>
      </c>
      <c r="I191" s="44">
        <f>IF(OR($A191="",$B191=""),"",'OddsRatio_working_2-way'!N190)</f>
        <v>1.7987058497862392</v>
      </c>
      <c r="J191" s="44">
        <f>IF('Log_working_2-way'!$D190="","",A191^('Log_working_2-way'!$D190))</f>
        <v>2.2567451068476951</v>
      </c>
      <c r="K191" s="46">
        <f>IF('Log_working_2-way'!$D190="","",B191^('Log_working_2-way'!$D190))</f>
        <v>1.7957063007853538</v>
      </c>
      <c r="L191" s="53">
        <f t="shared" si="35"/>
        <v>0.44615384615384618</v>
      </c>
      <c r="M191" s="53">
        <f t="shared" si="36"/>
        <v>0.55384615384615399</v>
      </c>
      <c r="N191" s="54">
        <v>105</v>
      </c>
      <c r="O191" s="54">
        <f t="shared" si="37"/>
        <v>56.388888888888886</v>
      </c>
      <c r="P191" s="54">
        <f t="shared" si="38"/>
        <v>44.655172413793096</v>
      </c>
      <c r="Q191" s="54">
        <f t="shared" si="39"/>
        <v>60.34482758620689</v>
      </c>
      <c r="R191" s="54">
        <f t="shared" si="40"/>
        <v>48.611111111111107</v>
      </c>
      <c r="S191" s="55">
        <f t="shared" si="41"/>
        <v>-3.955938697318004</v>
      </c>
      <c r="T191" s="55">
        <f t="shared" si="42"/>
        <v>-3.9559386973180111</v>
      </c>
      <c r="U191" t="s">
        <v>455</v>
      </c>
      <c r="V191" t="s">
        <v>291</v>
      </c>
      <c r="W191" t="s">
        <v>444</v>
      </c>
      <c r="X191" t="s">
        <v>525</v>
      </c>
      <c r="Y191" s="66"/>
    </row>
    <row r="192" spans="1:25" s="50" customFormat="1" ht="15" x14ac:dyDescent="0.25">
      <c r="A192">
        <v>1.75</v>
      </c>
      <c r="B192">
        <v>2.04</v>
      </c>
      <c r="C192" s="43">
        <f t="shared" si="26"/>
        <v>6.1624649859943981E-2</v>
      </c>
      <c r="D192" s="44">
        <f>IF(OR($A192="",$B192=""),"",A192*'MPTO_working_2-way'!$G191)</f>
        <v>1.857843137254902</v>
      </c>
      <c r="E192" s="46">
        <f>IF(OR($A192="",$B192=""),"",B192*'MPTO_working_2-way'!$G191)</f>
        <v>2.1657142857142859</v>
      </c>
      <c r="F192" s="44">
        <f>IF(OR($A192="",$B192=""),"",'MPTO_working_2-way'!D191)</f>
        <v>1.8497409326424872</v>
      </c>
      <c r="G192" s="46">
        <f>IF(OR($A192="",$B192=""),"",'MPTO_working_2-way'!E191)</f>
        <v>2.1768292682926829</v>
      </c>
      <c r="H192" s="44">
        <f>IF(OR($A192="",$B192=""),"",'OddsRatio_working_2-way'!M191)</f>
        <v>1.8492077756084471</v>
      </c>
      <c r="I192" s="44">
        <f>IF(OR($A192="",$B192=""),"",'OddsRatio_working_2-way'!N191)</f>
        <v>2.1775681155103799</v>
      </c>
      <c r="J192" s="44">
        <f>IF('Log_working_2-way'!$D191="","",A192^('Log_working_2-way'!$D191))</f>
        <v>1.8454506601288523</v>
      </c>
      <c r="K192" s="46">
        <f>IF('Log_working_2-way'!$D191="","",B192^('Log_working_2-way'!$D191))</f>
        <v>2.1828011345361604</v>
      </c>
      <c r="L192" s="53">
        <f t="shared" si="35"/>
        <v>0.53825857519788911</v>
      </c>
      <c r="M192" s="53">
        <f t="shared" si="36"/>
        <v>0.46174142480211078</v>
      </c>
      <c r="N192" s="54">
        <v>106</v>
      </c>
      <c r="O192" s="54">
        <f t="shared" si="37"/>
        <v>45.428571428571423</v>
      </c>
      <c r="P192" s="54">
        <f t="shared" si="38"/>
        <v>54.03921568627451</v>
      </c>
      <c r="Q192" s="54">
        <f t="shared" si="39"/>
        <v>51.96078431372549</v>
      </c>
      <c r="R192" s="54">
        <f t="shared" si="40"/>
        <v>60.571428571428569</v>
      </c>
      <c r="S192" s="55">
        <f t="shared" si="41"/>
        <v>-6.5322128851540668</v>
      </c>
      <c r="T192" s="55">
        <f t="shared" si="42"/>
        <v>-6.5322128851540597</v>
      </c>
      <c r="U192" t="s">
        <v>43</v>
      </c>
      <c r="V192" t="s">
        <v>467</v>
      </c>
      <c r="W192" t="s">
        <v>444</v>
      </c>
      <c r="X192" t="s">
        <v>525</v>
      </c>
      <c r="Y192" s="66"/>
    </row>
    <row r="193" spans="1:25" ht="15" x14ac:dyDescent="0.25">
      <c r="A193">
        <v>2.35</v>
      </c>
      <c r="B193">
        <v>1.63</v>
      </c>
      <c r="C193" s="43">
        <f t="shared" si="26"/>
        <v>3.9028847408954404E-2</v>
      </c>
      <c r="D193" s="44">
        <f>IF(OR($A193="",$B193=""),"",A193*'MPTO_working_2-way'!$G192)</f>
        <v>2.4417177914110431</v>
      </c>
      <c r="E193" s="46">
        <f>IF(OR($A193="",$B193=""),"",B193*'MPTO_working_2-way'!$G192)</f>
        <v>1.6936170212765955</v>
      </c>
      <c r="F193" s="44">
        <f>IF(OR($A193="",$B193=""),"",'MPTO_working_2-way'!D192)</f>
        <v>2.4629480790869636</v>
      </c>
      <c r="G193" s="46">
        <f>IF(OR($A193="",$B193=""),"",'MPTO_working_2-way'!E192)</f>
        <v>1.6835512581035048</v>
      </c>
      <c r="H193" s="44">
        <f>IF(OR($A193="",$B193=""),"",'OddsRatio_working_2-way'!M192)</f>
        <v>2.4638501094227996</v>
      </c>
      <c r="I193" s="44">
        <f>IF(OR($A193="",$B193=""),"",'OddsRatio_working_2-way'!N192)</f>
        <v>1.6831300510639733</v>
      </c>
      <c r="J193" s="44">
        <f>IF('Log_working_2-way'!$D192="","",A193^('Log_working_2-way'!$D192))</f>
        <v>2.4737476176576996</v>
      </c>
      <c r="K193" s="46">
        <f>IF('Log_working_2-way'!$D192="","",B193^('Log_working_2-way'!$D192))</f>
        <v>1.6785422334314666</v>
      </c>
      <c r="L193" s="53">
        <f t="shared" si="35"/>
        <v>0.40954773869346733</v>
      </c>
      <c r="M193" s="53">
        <f t="shared" si="36"/>
        <v>0.59045226130653272</v>
      </c>
      <c r="N193" s="54">
        <v>107</v>
      </c>
      <c r="O193" s="54">
        <f t="shared" si="37"/>
        <v>61.468085106382986</v>
      </c>
      <c r="P193" s="54">
        <f t="shared" si="38"/>
        <v>41.355828220858896</v>
      </c>
      <c r="Q193" s="54">
        <f t="shared" si="39"/>
        <v>65.644171779141104</v>
      </c>
      <c r="R193" s="54">
        <f t="shared" si="40"/>
        <v>45.531914893617021</v>
      </c>
      <c r="S193" s="55">
        <f t="shared" si="41"/>
        <v>-4.1760866727581174</v>
      </c>
      <c r="T193" s="55">
        <f t="shared" si="42"/>
        <v>-4.1760866727581245</v>
      </c>
      <c r="U193" t="s">
        <v>294</v>
      </c>
      <c r="V193" t="s">
        <v>288</v>
      </c>
      <c r="W193" t="s">
        <v>444</v>
      </c>
      <c r="X193" t="s">
        <v>525</v>
      </c>
      <c r="Y193" s="66"/>
    </row>
    <row r="194" spans="1:25" ht="15" x14ac:dyDescent="0.25">
      <c r="A194">
        <v>2.35</v>
      </c>
      <c r="B194">
        <v>1.63</v>
      </c>
      <c r="C194" s="43">
        <f t="shared" si="26"/>
        <v>3.9028847408954404E-2</v>
      </c>
      <c r="D194" s="44">
        <f>IF(OR($A194="",$B194=""),"",A194*'MPTO_working_2-way'!$G193)</f>
        <v>2.4417177914110431</v>
      </c>
      <c r="E194" s="46">
        <f>IF(OR($A194="",$B194=""),"",B194*'MPTO_working_2-way'!$G193)</f>
        <v>1.6936170212765955</v>
      </c>
      <c r="F194" s="44">
        <f>IF(OR($A194="",$B194=""),"",'MPTO_working_2-way'!D193)</f>
        <v>2.4629480790869636</v>
      </c>
      <c r="G194" s="46">
        <f>IF(OR($A194="",$B194=""),"",'MPTO_working_2-way'!E193)</f>
        <v>1.6835512581035048</v>
      </c>
      <c r="H194" s="44">
        <f>IF(OR($A194="",$B194=""),"",'OddsRatio_working_2-way'!M193)</f>
        <v>2.4638501094227996</v>
      </c>
      <c r="I194" s="44">
        <f>IF(OR($A194="",$B194=""),"",'OddsRatio_working_2-way'!N193)</f>
        <v>1.6831300510639733</v>
      </c>
      <c r="J194" s="44">
        <f>IF('Log_working_2-way'!$D193="","",A194^('Log_working_2-way'!$D193))</f>
        <v>2.4737476176576996</v>
      </c>
      <c r="K194" s="46">
        <f>IF('Log_working_2-way'!$D193="","",B194^('Log_working_2-way'!$D193))</f>
        <v>1.6785422334314666</v>
      </c>
      <c r="L194" s="53">
        <f t="shared" si="35"/>
        <v>0.40954773869346733</v>
      </c>
      <c r="M194" s="53">
        <f t="shared" si="36"/>
        <v>0.59045226130653272</v>
      </c>
      <c r="N194" s="54">
        <v>108</v>
      </c>
      <c r="O194" s="54">
        <f t="shared" si="37"/>
        <v>62.042553191489368</v>
      </c>
      <c r="P194" s="54">
        <f t="shared" si="38"/>
        <v>41.742331288343557</v>
      </c>
      <c r="Q194" s="54">
        <f t="shared" si="39"/>
        <v>66.257668711656436</v>
      </c>
      <c r="R194" s="54">
        <f t="shared" si="40"/>
        <v>45.957446808510639</v>
      </c>
      <c r="S194" s="55">
        <f t="shared" si="41"/>
        <v>-4.2151155201670676</v>
      </c>
      <c r="T194" s="55">
        <f t="shared" si="42"/>
        <v>-4.2151155201670818</v>
      </c>
      <c r="U194" t="s">
        <v>280</v>
      </c>
      <c r="V194" t="s">
        <v>451</v>
      </c>
      <c r="W194" t="s">
        <v>444</v>
      </c>
      <c r="X194" t="s">
        <v>525</v>
      </c>
      <c r="Y194" s="66"/>
    </row>
    <row r="195" spans="1:25" ht="15" x14ac:dyDescent="0.25">
      <c r="A195">
        <v>1.74</v>
      </c>
      <c r="B195">
        <v>2.17</v>
      </c>
      <c r="C195" s="43">
        <f t="shared" ref="C195:C235" si="43">IF(OR($A195="",$B195=""),"",(1/A195)+(1/B195)-1)</f>
        <v>3.5542136765718491E-2</v>
      </c>
      <c r="D195" s="44">
        <f>IF(OR($A195="",$B195=""),"",A195*'MPTO_working_2-way'!$G194)</f>
        <v>1.8018433179723501</v>
      </c>
      <c r="E195" s="46">
        <f>IF(OR($A195="",$B195=""),"",B195*'MPTO_working_2-way'!$G194)</f>
        <v>2.2471264367816088</v>
      </c>
      <c r="F195" s="44">
        <f>IF(OR($A195="",$B195=""),"",'MPTO_working_2-way'!D194)</f>
        <v>1.7955204717295163</v>
      </c>
      <c r="G195" s="46">
        <f>IF(OR($A195="",$B195=""),"",'MPTO_working_2-way'!E194)</f>
        <v>2.2570386753541753</v>
      </c>
      <c r="H195" s="44">
        <f>IF(OR($A195="",$B195=""),"",'OddsRatio_working_2-way'!M194)</f>
        <v>1.7952852522702987</v>
      </c>
      <c r="I195" s="44">
        <f>IF(OR($A195="",$B195=""),"",'OddsRatio_working_2-way'!N194)</f>
        <v>2.2574104664273644</v>
      </c>
      <c r="J195" s="44">
        <f>IF('Log_working_2-way'!$D194="","",A195^('Log_working_2-way'!$D194))</f>
        <v>1.7924113803680148</v>
      </c>
      <c r="K195" s="46">
        <f>IF('Log_working_2-way'!$D194="","",B195^('Log_working_2-way'!$D194))</f>
        <v>2.2619707702020815</v>
      </c>
      <c r="L195" s="53">
        <f t="shared" si="35"/>
        <v>0.55498721227621484</v>
      </c>
      <c r="M195" s="53">
        <f t="shared" si="36"/>
        <v>0.44501278772378522</v>
      </c>
      <c r="N195" s="54">
        <v>109</v>
      </c>
      <c r="O195" s="54">
        <f t="shared" si="37"/>
        <v>46.356321839080458</v>
      </c>
      <c r="P195" s="54">
        <f t="shared" si="38"/>
        <v>58.769585253456221</v>
      </c>
      <c r="Q195" s="54">
        <f t="shared" si="39"/>
        <v>50.230414746543779</v>
      </c>
      <c r="R195" s="54">
        <f t="shared" si="40"/>
        <v>62.643678160919535</v>
      </c>
      <c r="S195" s="55">
        <f t="shared" si="41"/>
        <v>-3.8740929074633215</v>
      </c>
      <c r="T195" s="55">
        <f t="shared" si="42"/>
        <v>-3.8740929074633144</v>
      </c>
      <c r="U195" t="s">
        <v>295</v>
      </c>
      <c r="V195" t="s">
        <v>289</v>
      </c>
      <c r="W195" t="s">
        <v>444</v>
      </c>
      <c r="X195" t="s">
        <v>525</v>
      </c>
      <c r="Y195" s="66"/>
    </row>
    <row r="196" spans="1:25" ht="15" x14ac:dyDescent="0.25">
      <c r="A196">
        <v>2.35</v>
      </c>
      <c r="B196">
        <v>1.63</v>
      </c>
      <c r="C196" s="43">
        <f t="shared" si="43"/>
        <v>3.9028847408954404E-2</v>
      </c>
      <c r="D196" s="44">
        <f>IF(OR($A196="",$B196=""),"",A196*'MPTO_working_2-way'!$G195)</f>
        <v>2.4417177914110431</v>
      </c>
      <c r="E196" s="46">
        <f>IF(OR($A196="",$B196=""),"",B196*'MPTO_working_2-way'!$G195)</f>
        <v>1.6936170212765955</v>
      </c>
      <c r="F196" s="44">
        <f>IF(OR($A196="",$B196=""),"",'MPTO_working_2-way'!D195)</f>
        <v>2.4629480790869636</v>
      </c>
      <c r="G196" s="46">
        <f>IF(OR($A196="",$B196=""),"",'MPTO_working_2-way'!E195)</f>
        <v>1.6835512581035048</v>
      </c>
      <c r="H196" s="44">
        <f>IF(OR($A196="",$B196=""),"",'OddsRatio_working_2-way'!M195)</f>
        <v>2.4638501094227996</v>
      </c>
      <c r="I196" s="44">
        <f>IF(OR($A196="",$B196=""),"",'OddsRatio_working_2-way'!N195)</f>
        <v>1.6831300510639733</v>
      </c>
      <c r="J196" s="44">
        <f>IF('Log_working_2-way'!$D195="","",A196^('Log_working_2-way'!$D195))</f>
        <v>2.4737476176576996</v>
      </c>
      <c r="K196" s="46">
        <f>IF('Log_working_2-way'!$D195="","",B196^('Log_working_2-way'!$D195))</f>
        <v>1.6785422334314666</v>
      </c>
      <c r="L196" s="53">
        <f t="shared" si="35"/>
        <v>0.40954773869346733</v>
      </c>
      <c r="M196" s="53">
        <f t="shared" si="36"/>
        <v>0.59045226130653272</v>
      </c>
      <c r="N196" s="54">
        <v>110</v>
      </c>
      <c r="O196" s="54">
        <f t="shared" si="37"/>
        <v>63.191489361702125</v>
      </c>
      <c r="P196" s="54">
        <f t="shared" si="38"/>
        <v>42.515337423312872</v>
      </c>
      <c r="Q196" s="54">
        <f t="shared" si="39"/>
        <v>67.484662576687114</v>
      </c>
      <c r="R196" s="54">
        <f t="shared" si="40"/>
        <v>46.808510638297875</v>
      </c>
      <c r="S196" s="55">
        <f t="shared" si="41"/>
        <v>-4.2931732149849893</v>
      </c>
      <c r="T196" s="55">
        <f t="shared" si="42"/>
        <v>-4.2931732149850035</v>
      </c>
      <c r="U196" t="s">
        <v>462</v>
      </c>
      <c r="V196" t="s">
        <v>246</v>
      </c>
      <c r="W196" t="s">
        <v>439</v>
      </c>
      <c r="X196" t="s">
        <v>525</v>
      </c>
      <c r="Y196" s="66"/>
    </row>
    <row r="197" spans="1:25" ht="15" x14ac:dyDescent="0.25">
      <c r="A197">
        <v>2.2999999999999998</v>
      </c>
      <c r="B197">
        <v>1.66</v>
      </c>
      <c r="C197" s="43">
        <f t="shared" si="43"/>
        <v>3.7192247249869137E-2</v>
      </c>
      <c r="D197" s="44">
        <f>IF(OR($A197="",$B197=""),"",A197*'MPTO_working_2-way'!$G196)</f>
        <v>2.3855421686746987</v>
      </c>
      <c r="E197" s="46">
        <f>IF(OR($A197="",$B197=""),"",B197*'MPTO_working_2-way'!$G196)</f>
        <v>1.7217391304347827</v>
      </c>
      <c r="F197" s="44">
        <f>IF(OR($A197="",$B197=""),"",'MPTO_working_2-way'!D196)</f>
        <v>2.402769037130271</v>
      </c>
      <c r="G197" s="46">
        <f>IF(OR($A197="",$B197=""),"",'MPTO_working_2-way'!E196)</f>
        <v>1.7128757290264693</v>
      </c>
      <c r="H197" s="44">
        <f>IF(OR($A197="",$B197=""),"",'OddsRatio_working_2-way'!M196)</f>
        <v>2.4034589305344736</v>
      </c>
      <c r="I197" s="44">
        <f>IF(OR($A197="",$B197=""),"",'OddsRatio_working_2-way'!N196)</f>
        <v>1.7125253031944256</v>
      </c>
      <c r="J197" s="44">
        <f>IF('Log_working_2-way'!$D196="","",A197^('Log_working_2-way'!$D196))</f>
        <v>2.4114497005870583</v>
      </c>
      <c r="K197" s="46">
        <f>IF('Log_working_2-way'!$D196="","",B197^('Log_working_2-way'!$D196))</f>
        <v>1.708491418138335</v>
      </c>
      <c r="L197" s="53">
        <f t="shared" si="35"/>
        <v>0.41919191919191923</v>
      </c>
      <c r="M197" s="53">
        <f t="shared" si="36"/>
        <v>0.58080808080808077</v>
      </c>
      <c r="N197" s="54">
        <v>111</v>
      </c>
      <c r="O197" s="54">
        <f t="shared" si="37"/>
        <v>62.739130434782609</v>
      </c>
      <c r="P197" s="54">
        <f t="shared" si="38"/>
        <v>44.132530120481924</v>
      </c>
      <c r="Q197" s="54">
        <f t="shared" si="39"/>
        <v>66.867469879518083</v>
      </c>
      <c r="R197" s="54">
        <f t="shared" si="40"/>
        <v>48.260869565217398</v>
      </c>
      <c r="S197" s="55">
        <f t="shared" si="41"/>
        <v>-4.1283394447354738</v>
      </c>
      <c r="T197" s="55">
        <f t="shared" si="42"/>
        <v>-4.1283394447354738</v>
      </c>
      <c r="U197" t="s">
        <v>297</v>
      </c>
      <c r="V197" t="s">
        <v>304</v>
      </c>
      <c r="W197" t="s">
        <v>439</v>
      </c>
      <c r="X197" t="s">
        <v>525</v>
      </c>
      <c r="Y197" s="66"/>
    </row>
    <row r="198" spans="1:25" ht="15" x14ac:dyDescent="0.25">
      <c r="A198">
        <v>2.21</v>
      </c>
      <c r="B198">
        <v>1.7</v>
      </c>
      <c r="C198" s="43">
        <f t="shared" si="43"/>
        <v>4.0723981900452566E-2</v>
      </c>
      <c r="D198" s="44">
        <f>IF(OR($A198="",$B198=""),"",A198*'MPTO_working_2-way'!$G197)</f>
        <v>2.3000000000000003</v>
      </c>
      <c r="E198" s="46">
        <f>IF(OR($A198="",$B198=""),"",B198*'MPTO_working_2-way'!$G197)</f>
        <v>1.7692307692307694</v>
      </c>
      <c r="F198" s="44">
        <f>IF(OR($A198="",$B198=""),"",'MPTO_working_2-way'!D197)</f>
        <v>2.3141361256544504</v>
      </c>
      <c r="G198" s="46">
        <f>IF(OR($A198="",$B198=""),"",'MPTO_working_2-way'!E197)</f>
        <v>1.760956175298805</v>
      </c>
      <c r="H198" s="44">
        <f>IF(OR($A198="",$B198=""),"",'OddsRatio_working_2-way'!M197)</f>
        <v>2.3147514702678329</v>
      </c>
      <c r="I198" s="44">
        <f>IF(OR($A198="",$B198=""),"",'OddsRatio_working_2-way'!N197)</f>
        <v>1.7606000241218864</v>
      </c>
      <c r="J198" s="44">
        <f>IF('Log_working_2-way'!$D197="","",A198^('Log_working_2-way'!$D197))</f>
        <v>2.3213074858188989</v>
      </c>
      <c r="K198" s="46">
        <f>IF('Log_working_2-way'!$D197="","",B198^('Log_working_2-way'!$D197))</f>
        <v>1.7568261065137158</v>
      </c>
      <c r="L198" s="53">
        <f t="shared" si="35"/>
        <v>0.43478260869565211</v>
      </c>
      <c r="M198" s="53">
        <f t="shared" si="36"/>
        <v>0.56521739130434778</v>
      </c>
      <c r="N198" s="54">
        <v>112</v>
      </c>
      <c r="O198" s="54">
        <f t="shared" si="37"/>
        <v>61.321266968325787</v>
      </c>
      <c r="P198" s="54">
        <f t="shared" si="38"/>
        <v>46.117647058823536</v>
      </c>
      <c r="Q198" s="54">
        <f t="shared" si="39"/>
        <v>65.882352941176478</v>
      </c>
      <c r="R198" s="54">
        <f t="shared" si="40"/>
        <v>50.678733031674206</v>
      </c>
      <c r="S198" s="55">
        <f t="shared" si="41"/>
        <v>-4.561085972850691</v>
      </c>
      <c r="T198" s="55">
        <f t="shared" si="42"/>
        <v>-4.5610859728506696</v>
      </c>
      <c r="U198" t="s">
        <v>299</v>
      </c>
      <c r="V198" t="s">
        <v>461</v>
      </c>
      <c r="W198" t="s">
        <v>439</v>
      </c>
      <c r="X198" t="s">
        <v>525</v>
      </c>
      <c r="Y198" s="66"/>
    </row>
    <row r="199" spans="1:25" ht="15" x14ac:dyDescent="0.25">
      <c r="A199">
        <v>2.08</v>
      </c>
      <c r="B199">
        <v>1.79</v>
      </c>
      <c r="C199" s="43">
        <f t="shared" si="43"/>
        <v>3.9428448646325664E-2</v>
      </c>
      <c r="D199" s="44">
        <f>IF(OR($A199="",$B199=""),"",A199*'MPTO_working_2-way'!$G198)</f>
        <v>2.1620111731843576</v>
      </c>
      <c r="E199" s="46">
        <f>IF(OR($A199="",$B199=""),"",B199*'MPTO_working_2-way'!$G198)</f>
        <v>1.8605769230769229</v>
      </c>
      <c r="F199" s="44">
        <f>IF(OR($A199="",$B199=""),"",'MPTO_working_2-way'!D198)</f>
        <v>2.1689385995572641</v>
      </c>
      <c r="G199" s="46">
        <f>IF(OR($A199="",$B199=""),"",'MPTO_working_2-way'!E198)</f>
        <v>1.8554769261437256</v>
      </c>
      <c r="H199" s="44">
        <f>IF(OR($A199="",$B199=""),"",'OddsRatio_working_2-way'!M198)</f>
        <v>2.1692256444309357</v>
      </c>
      <c r="I199" s="44">
        <f>IF(OR($A199="",$B199=""),"",'OddsRatio_working_2-way'!N198)</f>
        <v>1.8552669065744805</v>
      </c>
      <c r="J199" s="44">
        <f>IF('Log_working_2-way'!$D198="","",A199^('Log_working_2-way'!$D198))</f>
        <v>2.1724139714397546</v>
      </c>
      <c r="K199" s="46">
        <f>IF('Log_working_2-way'!$D198="","",B199^('Log_working_2-way'!$D198))</f>
        <v>1.8529410467292624</v>
      </c>
      <c r="L199" s="53">
        <f t="shared" si="35"/>
        <v>0.46253229974160204</v>
      </c>
      <c r="M199" s="53">
        <f t="shared" si="36"/>
        <v>0.53746770025839796</v>
      </c>
      <c r="N199" s="54">
        <v>113</v>
      </c>
      <c r="O199" s="54">
        <f t="shared" si="37"/>
        <v>58.673076923076927</v>
      </c>
      <c r="P199" s="54">
        <f t="shared" si="38"/>
        <v>49.871508379888269</v>
      </c>
      <c r="Q199" s="54">
        <f t="shared" si="39"/>
        <v>63.128491620111731</v>
      </c>
      <c r="R199" s="54">
        <f t="shared" si="40"/>
        <v>54.326923076923073</v>
      </c>
      <c r="S199" s="55">
        <f t="shared" si="41"/>
        <v>-4.4554146970348043</v>
      </c>
      <c r="T199" s="55">
        <f t="shared" si="42"/>
        <v>-4.4554146970348043</v>
      </c>
      <c r="U199" t="s">
        <v>463</v>
      </c>
      <c r="V199" t="s">
        <v>300</v>
      </c>
      <c r="W199" t="s">
        <v>439</v>
      </c>
      <c r="X199" t="s">
        <v>525</v>
      </c>
      <c r="Y199" s="66"/>
    </row>
    <row r="200" spans="1:25" ht="15" x14ac:dyDescent="0.25">
      <c r="A200">
        <v>2.2999999999999998</v>
      </c>
      <c r="B200">
        <v>1.66</v>
      </c>
      <c r="C200" s="43">
        <f t="shared" si="43"/>
        <v>3.7192247249869137E-2</v>
      </c>
      <c r="D200" s="44">
        <f>IF(OR($A200="",$B200=""),"",A200*'MPTO_working_2-way'!$G199)</f>
        <v>2.3855421686746987</v>
      </c>
      <c r="E200" s="46">
        <f>IF(OR($A200="",$B200=""),"",B200*'MPTO_working_2-way'!$G199)</f>
        <v>1.7217391304347827</v>
      </c>
      <c r="F200" s="44">
        <f>IF(OR($A200="",$B200=""),"",'MPTO_working_2-way'!D199)</f>
        <v>2.402769037130271</v>
      </c>
      <c r="G200" s="46">
        <f>IF(OR($A200="",$B200=""),"",'MPTO_working_2-way'!E199)</f>
        <v>1.7128757290264693</v>
      </c>
      <c r="H200" s="44">
        <f>IF(OR($A200="",$B200=""),"",'OddsRatio_working_2-way'!M199)</f>
        <v>2.4034589305344736</v>
      </c>
      <c r="I200" s="44">
        <f>IF(OR($A200="",$B200=""),"",'OddsRatio_working_2-way'!N199)</f>
        <v>1.7125253031944256</v>
      </c>
      <c r="J200" s="44">
        <f>IF('Log_working_2-way'!$D199="","",A200^('Log_working_2-way'!$D199))</f>
        <v>2.4114497005870583</v>
      </c>
      <c r="K200" s="46">
        <f>IF('Log_working_2-way'!$D199="","",B200^('Log_working_2-way'!$D199))</f>
        <v>1.708491418138335</v>
      </c>
      <c r="L200" s="53">
        <f t="shared" si="35"/>
        <v>0.41919191919191923</v>
      </c>
      <c r="M200" s="53">
        <f t="shared" si="36"/>
        <v>0.58080808080808077</v>
      </c>
      <c r="N200" s="54">
        <v>114</v>
      </c>
      <c r="O200" s="54">
        <f t="shared" si="37"/>
        <v>64.434782608695656</v>
      </c>
      <c r="P200" s="54">
        <f t="shared" si="38"/>
        <v>45.325301204819269</v>
      </c>
      <c r="Q200" s="54">
        <f t="shared" si="39"/>
        <v>68.674698795180731</v>
      </c>
      <c r="R200" s="54">
        <f t="shared" si="40"/>
        <v>49.565217391304351</v>
      </c>
      <c r="S200" s="55">
        <f t="shared" si="41"/>
        <v>-4.2399161864850754</v>
      </c>
      <c r="T200" s="55">
        <f t="shared" si="42"/>
        <v>-4.2399161864850825</v>
      </c>
      <c r="U200" t="s">
        <v>456</v>
      </c>
      <c r="V200" t="s">
        <v>464</v>
      </c>
      <c r="W200" t="s">
        <v>439</v>
      </c>
      <c r="X200" t="s">
        <v>525</v>
      </c>
      <c r="Y200" s="66"/>
    </row>
    <row r="201" spans="1:25" ht="15" x14ac:dyDescent="0.25">
      <c r="A201">
        <v>1.89</v>
      </c>
      <c r="B201">
        <v>1.92</v>
      </c>
      <c r="C201" s="43">
        <f t="shared" si="43"/>
        <v>4.9933862433862553E-2</v>
      </c>
      <c r="D201" s="44">
        <f>IF(OR($A201="",$B201=""),"",A201*'MPTO_working_2-way'!$G200)</f>
        <v>1.9843750000000002</v>
      </c>
      <c r="E201" s="46">
        <f>IF(OR($A201="",$B201=""),"",B201*'MPTO_working_2-way'!$G200)</f>
        <v>2.0158730158730158</v>
      </c>
      <c r="F201" s="44">
        <f>IF(OR($A201="",$B201=""),"",'MPTO_working_2-way'!D200)</f>
        <v>1.9836011807149887</v>
      </c>
      <c r="G201" s="46">
        <f>IF(OR($A201="",$B201=""),"",'MPTO_working_2-way'!E200)</f>
        <v>2.0166722240746919</v>
      </c>
      <c r="H201" s="44">
        <f>IF(OR($A201="",$B201=""),"",'OddsRatio_working_2-way'!M200)</f>
        <v>1.9835605239881411</v>
      </c>
      <c r="I201" s="44">
        <f>IF(OR($A201="",$B201=""),"",'OddsRatio_working_2-way'!N200)</f>
        <v>2.016714249515831</v>
      </c>
      <c r="J201" s="44">
        <f>IF('Log_working_2-way'!$D200="","",A201^('Log_working_2-way'!$D200))</f>
        <v>1.9832034469944819</v>
      </c>
      <c r="K201" s="46">
        <f>IF('Log_working_2-way'!$D200="","",B201^('Log_working_2-way'!$D200))</f>
        <v>2.0170834968652032</v>
      </c>
      <c r="L201" s="53">
        <f t="shared" si="35"/>
        <v>0.50393700787401574</v>
      </c>
      <c r="M201" s="53">
        <f t="shared" si="36"/>
        <v>0.49606299212598426</v>
      </c>
      <c r="N201" s="54">
        <v>115</v>
      </c>
      <c r="O201" s="54">
        <f t="shared" si="37"/>
        <v>54.153439153439159</v>
      </c>
      <c r="P201" s="54">
        <f t="shared" si="38"/>
        <v>55.104166666666664</v>
      </c>
      <c r="Q201" s="54">
        <f t="shared" si="39"/>
        <v>59.895833333333336</v>
      </c>
      <c r="R201" s="54">
        <f t="shared" si="40"/>
        <v>60.846560846560855</v>
      </c>
      <c r="S201" s="55">
        <f t="shared" si="41"/>
        <v>-5.7423941798941769</v>
      </c>
      <c r="T201" s="55">
        <f t="shared" si="42"/>
        <v>-5.7423941798941911</v>
      </c>
      <c r="U201" t="s">
        <v>507</v>
      </c>
      <c r="V201" t="s">
        <v>500</v>
      </c>
      <c r="W201" t="s">
        <v>445</v>
      </c>
      <c r="X201" t="s">
        <v>525</v>
      </c>
      <c r="Y201" s="66"/>
    </row>
    <row r="202" spans="1:25" ht="15" x14ac:dyDescent="0.25">
      <c r="A202">
        <v>1.68</v>
      </c>
      <c r="B202">
        <v>2.19</v>
      </c>
      <c r="C202" s="43">
        <f t="shared" si="43"/>
        <v>5.1859099804305364E-2</v>
      </c>
      <c r="D202" s="44">
        <f>IF(OR($A202="",$B202=""),"",A202*'MPTO_working_2-way'!$G201)</f>
        <v>1.7671232876712331</v>
      </c>
      <c r="E202" s="46">
        <f>IF(OR($A202="",$B202=""),"",B202*'MPTO_working_2-way'!$G201)</f>
        <v>2.3035714285714288</v>
      </c>
      <c r="F202" s="44">
        <f>IF(OR($A202="",$B202=""),"",'MPTO_working_2-way'!D201)</f>
        <v>1.7565167573761102</v>
      </c>
      <c r="G202" s="46">
        <f>IF(OR($A202="",$B202=""),"",'MPTO_working_2-way'!E201)</f>
        <v>2.3218477849299508</v>
      </c>
      <c r="H202" s="44">
        <f>IF(OR($A202="",$B202=""),"",'OddsRatio_working_2-way'!M201)</f>
        <v>1.7559289460184546</v>
      </c>
      <c r="I202" s="44">
        <f>IF(OR($A202="",$B202=""),"",'OddsRatio_working_2-way'!N201)</f>
        <v>2.3228756555322949</v>
      </c>
      <c r="J202" s="44">
        <f>IF('Log_working_2-way'!$D201="","",A202^('Log_working_2-way'!$D201))</f>
        <v>1.7510551899160973</v>
      </c>
      <c r="K202" s="46">
        <f>IF('Log_working_2-way'!$D201="","",B202^('Log_working_2-way'!$D201))</f>
        <v>2.331460075670357</v>
      </c>
      <c r="L202" s="53">
        <f t="shared" si="35"/>
        <v>0.56589147286821695</v>
      </c>
      <c r="M202" s="53">
        <f t="shared" si="36"/>
        <v>0.43410852713178288</v>
      </c>
      <c r="N202" s="54">
        <v>116</v>
      </c>
      <c r="O202" s="54">
        <f t="shared" si="37"/>
        <v>46.952380952380949</v>
      </c>
      <c r="P202" s="54">
        <f t="shared" si="38"/>
        <v>63.031963470319639</v>
      </c>
      <c r="Q202" s="54">
        <f t="shared" si="39"/>
        <v>52.968036529680369</v>
      </c>
      <c r="R202" s="54">
        <f t="shared" si="40"/>
        <v>69.047619047619051</v>
      </c>
      <c r="S202" s="55">
        <f t="shared" si="41"/>
        <v>-6.0156555772994196</v>
      </c>
      <c r="T202" s="55">
        <f t="shared" si="42"/>
        <v>-6.0156555772994125</v>
      </c>
      <c r="U202" t="s">
        <v>465</v>
      </c>
      <c r="V202" t="s">
        <v>316</v>
      </c>
      <c r="W202" t="s">
        <v>445</v>
      </c>
      <c r="X202" t="s">
        <v>525</v>
      </c>
      <c r="Y202" s="66"/>
    </row>
    <row r="203" spans="1:25" ht="15" x14ac:dyDescent="0.25">
      <c r="A203">
        <v>1.74</v>
      </c>
      <c r="B203">
        <v>2.1</v>
      </c>
      <c r="C203" s="43">
        <f t="shared" si="43"/>
        <v>5.0903119868637159E-2</v>
      </c>
      <c r="D203" s="44">
        <f>IF(OR($A203="",$B203=""),"",A203*'MPTO_working_2-way'!$G202)</f>
        <v>1.8285714285714287</v>
      </c>
      <c r="E203" s="46">
        <f>IF(OR($A203="",$B203=""),"",B203*'MPTO_working_2-way'!$G202)</f>
        <v>2.2068965517241383</v>
      </c>
      <c r="F203" s="44">
        <f>IF(OR($A203="",$B203=""),"",'MPTO_working_2-way'!D202)</f>
        <v>1.8206278026905831</v>
      </c>
      <c r="G203" s="46">
        <f>IF(OR($A203="",$B203=""),"",'MPTO_working_2-way'!E202)</f>
        <v>2.2185792349726778</v>
      </c>
      <c r="H203" s="44">
        <f>IF(OR($A203="",$B203=""),"",'OddsRatio_working_2-way'!M202)</f>
        <v>1.8201995322647246</v>
      </c>
      <c r="I203" s="44">
        <f>IF(OR($A203="",$B203=""),"",'OddsRatio_working_2-way'!N202)</f>
        <v>2.2192155209340503</v>
      </c>
      <c r="J203" s="44">
        <f>IF('Log_working_2-way'!$D202="","",A203^('Log_working_2-way'!$D202))</f>
        <v>1.8165481807797608</v>
      </c>
      <c r="K203" s="46">
        <f>IF('Log_working_2-way'!$D202="","",B203^('Log_working_2-way'!$D202))</f>
        <v>2.2246674765030892</v>
      </c>
      <c r="L203" s="53">
        <f t="shared" si="35"/>
        <v>0.546875</v>
      </c>
      <c r="M203" s="53">
        <f t="shared" si="36"/>
        <v>0.45312499999999989</v>
      </c>
      <c r="N203" s="54">
        <v>117</v>
      </c>
      <c r="O203" s="54">
        <f t="shared" si="37"/>
        <v>49.758620689655174</v>
      </c>
      <c r="P203" s="54">
        <f t="shared" si="38"/>
        <v>61.285714285714292</v>
      </c>
      <c r="Q203" s="54">
        <f t="shared" si="39"/>
        <v>55.714285714285708</v>
      </c>
      <c r="R203" s="54">
        <f t="shared" si="40"/>
        <v>67.241379310344826</v>
      </c>
      <c r="S203" s="55">
        <f t="shared" si="41"/>
        <v>-5.9556650246305338</v>
      </c>
      <c r="T203" s="55">
        <f t="shared" si="42"/>
        <v>-5.9556650246305338</v>
      </c>
      <c r="U203" t="s">
        <v>520</v>
      </c>
      <c r="V203" t="s">
        <v>308</v>
      </c>
      <c r="W203" t="s">
        <v>445</v>
      </c>
      <c r="X203" t="s">
        <v>525</v>
      </c>
      <c r="Y203" s="66"/>
    </row>
    <row r="204" spans="1:25" ht="15" x14ac:dyDescent="0.25">
      <c r="A204">
        <v>2.06</v>
      </c>
      <c r="B204">
        <v>1.76</v>
      </c>
      <c r="C204" s="43">
        <f t="shared" si="43"/>
        <v>5.3618711385701623E-2</v>
      </c>
      <c r="D204" s="44">
        <f>IF(OR($A204="",$B204=""),"",A204*'MPTO_working_2-way'!$G203)</f>
        <v>2.1704545454545454</v>
      </c>
      <c r="E204" s="46">
        <f>IF(OR($A204="",$B204=""),"",B204*'MPTO_working_2-way'!$G203)</f>
        <v>1.8543689320388348</v>
      </c>
      <c r="F204" s="44">
        <f>IF(OR($A204="",$B204=""),"",'MPTO_working_2-way'!D203)</f>
        <v>2.1804185710849171</v>
      </c>
      <c r="G204" s="46">
        <f>IF(OR($A204="",$B204=""),"",'MPTO_working_2-way'!E203)</f>
        <v>1.8471571224780923</v>
      </c>
      <c r="H204" s="44">
        <f>IF(OR($A204="",$B204=""),"",'OddsRatio_working_2-way'!M203)</f>
        <v>2.1809897722272038</v>
      </c>
      <c r="I204" s="44">
        <f>IF(OR($A204="",$B204=""),"",'OddsRatio_working_2-way'!N203)</f>
        <v>1.8467473838610133</v>
      </c>
      <c r="J204" s="44">
        <f>IF('Log_working_2-way'!$D203="","",A204^('Log_working_2-way'!$D203))</f>
        <v>2.1856436706318871</v>
      </c>
      <c r="K204" s="46">
        <f>IF('Log_working_2-way'!$D203="","",B204^('Log_working_2-way'!$D203))</f>
        <v>1.8434237239804521</v>
      </c>
      <c r="L204" s="53">
        <f t="shared" si="35"/>
        <v>0.4607329842931937</v>
      </c>
      <c r="M204" s="53">
        <f t="shared" si="36"/>
        <v>0.53926701570680635</v>
      </c>
      <c r="N204" s="54">
        <v>118</v>
      </c>
      <c r="O204" s="54">
        <f t="shared" si="37"/>
        <v>60.718446601941757</v>
      </c>
      <c r="P204" s="54">
        <f t="shared" si="38"/>
        <v>50.95454545454546</v>
      </c>
      <c r="Q204" s="54">
        <f t="shared" si="39"/>
        <v>67.045454545454547</v>
      </c>
      <c r="R204" s="54">
        <f t="shared" si="40"/>
        <v>57.28155339805825</v>
      </c>
      <c r="S204" s="55">
        <f t="shared" si="41"/>
        <v>-6.3270079435127897</v>
      </c>
      <c r="T204" s="55">
        <f t="shared" si="42"/>
        <v>-6.3270079435127897</v>
      </c>
      <c r="U204" t="s">
        <v>511</v>
      </c>
      <c r="V204" t="s">
        <v>502</v>
      </c>
      <c r="W204" t="s">
        <v>445</v>
      </c>
      <c r="X204" t="s">
        <v>525</v>
      </c>
      <c r="Y204" s="66"/>
    </row>
    <row r="205" spans="1:25" ht="15" x14ac:dyDescent="0.25">
      <c r="A205">
        <v>2.21</v>
      </c>
      <c r="B205">
        <v>1.67</v>
      </c>
      <c r="C205" s="43">
        <f t="shared" si="43"/>
        <v>5.1291082992386272E-2</v>
      </c>
      <c r="D205" s="44">
        <f>IF(OR($A205="",$B205=""),"",A205*'MPTO_working_2-way'!$G204)</f>
        <v>2.3233532934131738</v>
      </c>
      <c r="E205" s="46">
        <f>IF(OR($A205="",$B205=""),"",B205*'MPTO_working_2-way'!$G204)</f>
        <v>1.755656108597285</v>
      </c>
      <c r="F205" s="44">
        <f>IF(OR($A205="",$B205=""),"",'MPTO_working_2-way'!D204)</f>
        <v>2.3427809693084076</v>
      </c>
      <c r="G205" s="46">
        <f>IF(OR($A205="",$B205=""),"",'MPTO_working_2-way'!E204)</f>
        <v>1.7447230954688349</v>
      </c>
      <c r="H205" s="44">
        <f>IF(OR($A205="",$B205=""),"",'OddsRatio_working_2-way'!M204)</f>
        <v>2.343863887919357</v>
      </c>
      <c r="I205" s="44">
        <f>IF(OR($A205="",$B205=""),"",'OddsRatio_working_2-way'!N204)</f>
        <v>1.7441229792611315</v>
      </c>
      <c r="J205" s="44">
        <f>IF('Log_working_2-way'!$D204="","",A205^('Log_working_2-way'!$D204))</f>
        <v>2.3529937508783978</v>
      </c>
      <c r="K205" s="46">
        <f>IF('Log_working_2-way'!$D204="","",B205^('Log_working_2-way'!$D204))</f>
        <v>1.7391017137730014</v>
      </c>
      <c r="L205" s="53">
        <f t="shared" si="35"/>
        <v>0.43041237113402059</v>
      </c>
      <c r="M205" s="53">
        <f t="shared" si="36"/>
        <v>0.56958762886597936</v>
      </c>
      <c r="N205" s="54">
        <v>119</v>
      </c>
      <c r="O205" s="54">
        <f t="shared" si="37"/>
        <v>65.15384615384616</v>
      </c>
      <c r="P205" s="54">
        <f t="shared" si="38"/>
        <v>47.742514970059879</v>
      </c>
      <c r="Q205" s="54">
        <f t="shared" si="39"/>
        <v>71.257485029940128</v>
      </c>
      <c r="R205" s="54">
        <f t="shared" si="40"/>
        <v>53.846153846153847</v>
      </c>
      <c r="S205" s="55">
        <f t="shared" si="41"/>
        <v>-6.1036388760939673</v>
      </c>
      <c r="T205" s="55">
        <f t="shared" si="42"/>
        <v>-6.1036388760939673</v>
      </c>
      <c r="U205" t="s">
        <v>317</v>
      </c>
      <c r="V205" t="s">
        <v>313</v>
      </c>
      <c r="W205" t="s">
        <v>445</v>
      </c>
      <c r="X205" t="s">
        <v>525</v>
      </c>
      <c r="Y205" s="66"/>
    </row>
    <row r="206" spans="1:25" ht="15" x14ac:dyDescent="0.25">
      <c r="A206">
        <v>1.97</v>
      </c>
      <c r="B206">
        <v>1.85</v>
      </c>
      <c r="C206" s="43">
        <f t="shared" si="43"/>
        <v>4.8154753738510081E-2</v>
      </c>
      <c r="D206" s="44">
        <f>IF(OR($A206="",$B206=""),"",A206*'MPTO_working_2-way'!$G205)</f>
        <v>2.0648648648648646</v>
      </c>
      <c r="E206" s="46">
        <f>IF(OR($A206="",$B206=""),"",B206*'MPTO_working_2-way'!$G205)</f>
        <v>1.9390862944162437</v>
      </c>
      <c r="F206" s="44">
        <f>IF(OR($A206="",$B206=""),"",'MPTO_working_2-way'!D205)</f>
        <v>2.0680947652149242</v>
      </c>
      <c r="G206" s="46">
        <f>IF(OR($A206="",$B206=""),"",'MPTO_working_2-way'!E205)</f>
        <v>1.9362465134812061</v>
      </c>
      <c r="H206" s="44">
        <f>IF(OR($A206="",$B206=""),"",'OddsRatio_working_2-way'!M205)</f>
        <v>2.0682586159672365</v>
      </c>
      <c r="I206" s="44">
        <f>IF(OR($A206="",$B206=""),"",'OddsRatio_working_2-way'!N205)</f>
        <v>1.936102910899125</v>
      </c>
      <c r="J206" s="44">
        <f>IF('Log_working_2-way'!$D205="","",A206^('Log_working_2-way'!$D205))</f>
        <v>2.0697515219465816</v>
      </c>
      <c r="K206" s="46">
        <f>IF('Log_working_2-way'!$D205="","",B206^('Log_working_2-way'!$D205))</f>
        <v>1.9347965200176827</v>
      </c>
      <c r="L206" s="53">
        <f t="shared" si="35"/>
        <v>0.48429319371727753</v>
      </c>
      <c r="M206" s="53">
        <f t="shared" si="36"/>
        <v>0.51570680628272247</v>
      </c>
      <c r="N206" s="54">
        <v>120</v>
      </c>
      <c r="O206" s="54">
        <f t="shared" si="37"/>
        <v>59.086294416243653</v>
      </c>
      <c r="P206" s="54">
        <f t="shared" si="38"/>
        <v>55.13513513513513</v>
      </c>
      <c r="Q206" s="54">
        <f t="shared" si="39"/>
        <v>64.864864864864856</v>
      </c>
      <c r="R206" s="54">
        <f t="shared" si="40"/>
        <v>60.913705583756339</v>
      </c>
      <c r="S206" s="55">
        <f t="shared" si="41"/>
        <v>-5.7785704486212026</v>
      </c>
      <c r="T206" s="55">
        <f t="shared" si="42"/>
        <v>-5.7785704486212097</v>
      </c>
      <c r="U206" t="s">
        <v>318</v>
      </c>
      <c r="V206" t="s">
        <v>470</v>
      </c>
      <c r="W206" t="s">
        <v>445</v>
      </c>
      <c r="X206" t="s">
        <v>525</v>
      </c>
      <c r="Y206" s="66"/>
    </row>
    <row r="207" spans="1:25" ht="15" x14ac:dyDescent="0.25">
      <c r="A207">
        <v>2.2599999999999998</v>
      </c>
      <c r="B207">
        <v>1.64</v>
      </c>
      <c r="C207" s="43">
        <f t="shared" si="43"/>
        <v>5.2233973667170197E-2</v>
      </c>
      <c r="D207" s="44">
        <f>IF(OR($A207="",$B207=""),"",A207*'MPTO_working_2-way'!$G206)</f>
        <v>2.3780487804878043</v>
      </c>
      <c r="E207" s="46">
        <f>IF(OR($A207="",$B207=""),"",B207*'MPTO_working_2-way'!$G206)</f>
        <v>1.7256637168141591</v>
      </c>
      <c r="F207" s="44">
        <f>IF(OR($A207="",$B207=""),"",'MPTO_working_2-way'!D206)</f>
        <v>2.4017625712804556</v>
      </c>
      <c r="G207" s="46">
        <f>IF(OR($A207="",$B207=""),"",'MPTO_working_2-way'!E206)</f>
        <v>1.7133875739644968</v>
      </c>
      <c r="H207" s="44">
        <f>IF(OR($A207="",$B207=""),"",'OddsRatio_working_2-way'!M206)</f>
        <v>2.4031215200402278</v>
      </c>
      <c r="I207" s="44">
        <f>IF(OR($A207="",$B207=""),"",'OddsRatio_working_2-way'!N206)</f>
        <v>1.7126966450997982</v>
      </c>
      <c r="J207" s="44">
        <f>IF('Log_working_2-way'!$D206="","",A207^('Log_working_2-way'!$D206))</f>
        <v>2.41431475154904</v>
      </c>
      <c r="K207" s="46">
        <f>IF('Log_working_2-way'!$D206="","",B207^('Log_working_2-way'!$D206))</f>
        <v>1.7070561902169741</v>
      </c>
      <c r="L207" s="53">
        <f t="shared" si="35"/>
        <v>0.42051282051282063</v>
      </c>
      <c r="M207" s="53">
        <f t="shared" si="36"/>
        <v>0.57948717948717954</v>
      </c>
      <c r="N207" s="54">
        <v>121</v>
      </c>
      <c r="O207" s="54">
        <f t="shared" si="37"/>
        <v>67.460176991150433</v>
      </c>
      <c r="P207" s="54">
        <f t="shared" si="38"/>
        <v>47.219512195121951</v>
      </c>
      <c r="Q207" s="54">
        <f t="shared" si="39"/>
        <v>73.780487804878049</v>
      </c>
      <c r="R207" s="54">
        <f t="shared" si="40"/>
        <v>53.539823008849559</v>
      </c>
      <c r="S207" s="55">
        <f t="shared" si="41"/>
        <v>-6.3203108137276161</v>
      </c>
      <c r="T207" s="55">
        <f t="shared" si="42"/>
        <v>-6.3203108137276089</v>
      </c>
      <c r="U207" t="s">
        <v>519</v>
      </c>
      <c r="V207" t="s">
        <v>518</v>
      </c>
      <c r="W207" t="s">
        <v>445</v>
      </c>
      <c r="X207" t="s">
        <v>525</v>
      </c>
      <c r="Y207" s="66"/>
    </row>
    <row r="208" spans="1:25" ht="15" x14ac:dyDescent="0.25">
      <c r="A208">
        <v>1.74</v>
      </c>
      <c r="B208">
        <v>2.1</v>
      </c>
      <c r="C208" s="43">
        <f t="shared" si="43"/>
        <v>5.0903119868637159E-2</v>
      </c>
      <c r="D208" s="44">
        <f>IF(OR($A208="",$B208=""),"",A208*'MPTO_working_2-way'!$G207)</f>
        <v>1.8285714285714287</v>
      </c>
      <c r="E208" s="46">
        <f>IF(OR($A208="",$B208=""),"",B208*'MPTO_working_2-way'!$G207)</f>
        <v>2.2068965517241383</v>
      </c>
      <c r="F208" s="44">
        <f>IF(OR($A208="",$B208=""),"",'MPTO_working_2-way'!D207)</f>
        <v>1.8206278026905831</v>
      </c>
      <c r="G208" s="46">
        <f>IF(OR($A208="",$B208=""),"",'MPTO_working_2-way'!E207)</f>
        <v>2.2185792349726778</v>
      </c>
      <c r="H208" s="44">
        <f>IF(OR($A208="",$B208=""),"",'OddsRatio_working_2-way'!M207)</f>
        <v>1.8201995322647246</v>
      </c>
      <c r="I208" s="44">
        <f>IF(OR($A208="",$B208=""),"",'OddsRatio_working_2-way'!N207)</f>
        <v>2.2192155209340503</v>
      </c>
      <c r="J208" s="44">
        <f>IF('Log_working_2-way'!$D207="","",A208^('Log_working_2-way'!$D207))</f>
        <v>1.8165481807797608</v>
      </c>
      <c r="K208" s="46">
        <f>IF('Log_working_2-way'!$D207="","",B208^('Log_working_2-way'!$D207))</f>
        <v>2.2246674765030892</v>
      </c>
      <c r="L208" s="53">
        <f t="shared" si="35"/>
        <v>0.546875</v>
      </c>
      <c r="M208" s="53">
        <f t="shared" si="36"/>
        <v>0.45312499999999989</v>
      </c>
      <c r="N208" s="54">
        <v>122</v>
      </c>
      <c r="O208" s="54">
        <f t="shared" si="37"/>
        <v>51.885057471264368</v>
      </c>
      <c r="P208" s="54">
        <f t="shared" si="38"/>
        <v>63.904761904761898</v>
      </c>
      <c r="Q208" s="54">
        <f t="shared" si="39"/>
        <v>58.095238095238095</v>
      </c>
      <c r="R208" s="54">
        <f t="shared" si="40"/>
        <v>70.114942528735625</v>
      </c>
      <c r="S208" s="55">
        <f t="shared" si="41"/>
        <v>-6.2101806239737272</v>
      </c>
      <c r="T208" s="55">
        <f t="shared" si="42"/>
        <v>-6.2101806239737272</v>
      </c>
      <c r="U208" t="s">
        <v>501</v>
      </c>
      <c r="V208" t="s">
        <v>315</v>
      </c>
      <c r="W208" t="s">
        <v>445</v>
      </c>
      <c r="X208" t="s">
        <v>525</v>
      </c>
      <c r="Y208" s="66"/>
    </row>
    <row r="209" spans="1:25" ht="15" x14ac:dyDescent="0.25">
      <c r="A209">
        <v>2.2999999999999998</v>
      </c>
      <c r="B209">
        <v>1.67</v>
      </c>
      <c r="C209" s="43">
        <f t="shared" si="43"/>
        <v>3.3585003905233002E-2</v>
      </c>
      <c r="D209" s="44">
        <f>IF(OR($A209="",$B209=""),"",A209*'MPTO_working_2-way'!$G208)</f>
        <v>2.3772455089820359</v>
      </c>
      <c r="E209" s="46">
        <f>IF(OR($A209="",$B209=""),"",B209*'MPTO_working_2-way'!$G208)</f>
        <v>1.7260869565217389</v>
      </c>
      <c r="F209" s="44">
        <f>IF(OR($A209="",$B209=""),"",'MPTO_working_2-way'!D208)</f>
        <v>2.3924011211460603</v>
      </c>
      <c r="G209" s="46">
        <f>IF(OR($A209="",$B209=""),"",'MPTO_working_2-way'!E208)</f>
        <v>1.7181838514873629</v>
      </c>
      <c r="H209" s="44">
        <f>IF(OR($A209="",$B209=""),"",'OddsRatio_working_2-way'!M208)</f>
        <v>2.3929459815307572</v>
      </c>
      <c r="I209" s="44">
        <f>IF(OR($A209="",$B209=""),"",'OddsRatio_working_2-way'!N208)</f>
        <v>1.7179029289427752</v>
      </c>
      <c r="J209" s="44">
        <f>IF('Log_working_2-way'!$D208="","",A209^('Log_working_2-way'!$D208))</f>
        <v>2.399943779582375</v>
      </c>
      <c r="K209" s="46">
        <f>IF('Log_working_2-way'!$D208="","",B209^('Log_working_2-way'!$D208))</f>
        <v>1.7143143993241288</v>
      </c>
      <c r="L209" s="53">
        <f t="shared" si="35"/>
        <v>0.42065491183879095</v>
      </c>
      <c r="M209" s="53">
        <f t="shared" si="36"/>
        <v>0.57934508816120911</v>
      </c>
      <c r="N209" s="54">
        <v>123</v>
      </c>
      <c r="O209" s="54">
        <f t="shared" si="37"/>
        <v>69.521739130434781</v>
      </c>
      <c r="P209" s="54">
        <f t="shared" si="38"/>
        <v>49.34730538922156</v>
      </c>
      <c r="Q209" s="54">
        <f t="shared" si="39"/>
        <v>73.652694610778454</v>
      </c>
      <c r="R209" s="54">
        <f t="shared" si="40"/>
        <v>53.478260869565226</v>
      </c>
      <c r="S209" s="55">
        <f t="shared" si="41"/>
        <v>-4.1309554803436725</v>
      </c>
      <c r="T209" s="55">
        <f t="shared" si="42"/>
        <v>-4.1309554803436654</v>
      </c>
      <c r="U209" t="s">
        <v>416</v>
      </c>
      <c r="V209" t="s">
        <v>352</v>
      </c>
      <c r="W209" t="s">
        <v>434</v>
      </c>
      <c r="X209" t="s">
        <v>525</v>
      </c>
      <c r="Y209" s="66"/>
    </row>
    <row r="210" spans="1:25" ht="15" x14ac:dyDescent="0.25">
      <c r="A210">
        <v>2.12</v>
      </c>
      <c r="B210">
        <v>1.78</v>
      </c>
      <c r="C210" s="43">
        <f t="shared" si="43"/>
        <v>3.3495866016535869E-2</v>
      </c>
      <c r="D210" s="44">
        <f>IF(OR($A210="",$B210=""),"",A210*'MPTO_working_2-way'!$G209)</f>
        <v>2.191011235955056</v>
      </c>
      <c r="E210" s="46">
        <f>IF(OR($A210="",$B210=""),"",B210*'MPTO_working_2-way'!$G209)</f>
        <v>1.8396226415094339</v>
      </c>
      <c r="F210" s="44">
        <f>IF(OR($A210="",$B210=""),"",'MPTO_working_2-way'!D209)</f>
        <v>2.1980428704566637</v>
      </c>
      <c r="G210" s="46">
        <f>IF(OR($A210="",$B210=""),"",'MPTO_working_2-way'!E209)</f>
        <v>1.8346946713341112</v>
      </c>
      <c r="H210" s="44">
        <f>IF(OR($A210="",$B210=""),"",'OddsRatio_working_2-way'!M209)</f>
        <v>2.1982893790305562</v>
      </c>
      <c r="I210" s="44">
        <f>IF(OR($A210="",$B210=""),"",'OddsRatio_working_2-way'!N209)</f>
        <v>1.83452296039628</v>
      </c>
      <c r="J210" s="44">
        <f>IF('Log_working_2-way'!$D209="","",A210^('Log_working_2-way'!$D209))</f>
        <v>2.2015102621380289</v>
      </c>
      <c r="K210" s="46">
        <f>IF('Log_working_2-way'!$D209="","",B210^('Log_working_2-way'!$D209))</f>
        <v>1.8322858584832242</v>
      </c>
      <c r="L210" s="53">
        <f t="shared" si="35"/>
        <v>0.45641025641025645</v>
      </c>
      <c r="M210" s="53">
        <f t="shared" si="36"/>
        <v>0.54358974358974366</v>
      </c>
      <c r="N210" s="54">
        <v>124</v>
      </c>
      <c r="O210" s="54">
        <f t="shared" si="37"/>
        <v>65.50943396226414</v>
      </c>
      <c r="P210" s="54">
        <f t="shared" si="38"/>
        <v>54.337078651685395</v>
      </c>
      <c r="Q210" s="54">
        <f t="shared" si="39"/>
        <v>69.662921348314612</v>
      </c>
      <c r="R210" s="54">
        <f t="shared" si="40"/>
        <v>58.490566037735846</v>
      </c>
      <c r="S210" s="55">
        <f t="shared" si="41"/>
        <v>-4.1534873860504717</v>
      </c>
      <c r="T210" s="55">
        <f t="shared" si="42"/>
        <v>-4.1534873860504504</v>
      </c>
      <c r="U210" t="s">
        <v>349</v>
      </c>
      <c r="V210" t="s">
        <v>415</v>
      </c>
      <c r="W210" t="s">
        <v>434</v>
      </c>
      <c r="X210" t="s">
        <v>525</v>
      </c>
      <c r="Y210" s="66"/>
    </row>
    <row r="211" spans="1:25" ht="15" x14ac:dyDescent="0.25">
      <c r="A211">
        <v>2.4</v>
      </c>
      <c r="B211">
        <v>1.62</v>
      </c>
      <c r="C211" s="43">
        <f t="shared" si="43"/>
        <v>3.3950617283950546E-2</v>
      </c>
      <c r="D211" s="44">
        <f>IF(OR($A211="",$B211=""),"",A211*'MPTO_working_2-way'!$G210)</f>
        <v>2.4814814814814814</v>
      </c>
      <c r="E211" s="46">
        <f>IF(OR($A211="",$B211=""),"",B211*'MPTO_working_2-way'!$G210)</f>
        <v>1.675</v>
      </c>
      <c r="F211" s="44">
        <f>IF(OR($A211="",$B211=""),"",'MPTO_working_2-way'!D210)</f>
        <v>2.5019305019305014</v>
      </c>
      <c r="G211" s="46">
        <f>IF(OR($A211="",$B211=""),"",'MPTO_working_2-way'!E210)</f>
        <v>1.6658097686375322</v>
      </c>
      <c r="H211" s="44">
        <f>IF(OR($A211="",$B211=""),"",'OddsRatio_working_2-way'!M210)</f>
        <v>2.502685767593821</v>
      </c>
      <c r="I211" s="44">
        <f>IF(OR($A211="",$B211=""),"",'OddsRatio_working_2-way'!N210)</f>
        <v>1.6654751256486924</v>
      </c>
      <c r="J211" s="44">
        <f>IF('Log_working_2-way'!$D210="","",A211^('Log_working_2-way'!$D210))</f>
        <v>2.5121786003771214</v>
      </c>
      <c r="K211" s="46">
        <f>IF('Log_working_2-way'!$D210="","",B211^('Log_working_2-way'!$D210))</f>
        <v>1.6612975476246807</v>
      </c>
      <c r="L211" s="53">
        <f t="shared" si="35"/>
        <v>0.40298507462686567</v>
      </c>
      <c r="M211" s="53">
        <f t="shared" si="36"/>
        <v>0.59701492537313428</v>
      </c>
      <c r="N211" s="54">
        <v>125</v>
      </c>
      <c r="O211" s="54">
        <f t="shared" si="37"/>
        <v>72.916666666666671</v>
      </c>
      <c r="P211" s="54">
        <f t="shared" si="38"/>
        <v>47.839506172839506</v>
      </c>
      <c r="Q211" s="54">
        <f t="shared" si="39"/>
        <v>77.160493827160494</v>
      </c>
      <c r="R211" s="54">
        <f t="shared" si="40"/>
        <v>52.083333333333336</v>
      </c>
      <c r="S211" s="55">
        <f t="shared" si="41"/>
        <v>-4.2438271604938222</v>
      </c>
      <c r="T211" s="55">
        <f t="shared" si="42"/>
        <v>-4.2438271604938294</v>
      </c>
      <c r="U211" t="s">
        <v>365</v>
      </c>
      <c r="V211" t="s">
        <v>145</v>
      </c>
      <c r="W211" t="s">
        <v>435</v>
      </c>
      <c r="X211" t="s">
        <v>525</v>
      </c>
      <c r="Y211" s="66"/>
    </row>
    <row r="212" spans="1:25" ht="15" x14ac:dyDescent="0.25">
      <c r="A212">
        <v>1.8</v>
      </c>
      <c r="B212">
        <v>2.0299999999999998</v>
      </c>
      <c r="C212" s="43">
        <f t="shared" si="43"/>
        <v>4.816639299397929E-2</v>
      </c>
      <c r="D212" s="44">
        <f>IF(OR($A212="",$B212=""),"",A212*'MPTO_working_2-way'!$G211)</f>
        <v>1.8866995073891628</v>
      </c>
      <c r="E212" s="46">
        <f>IF(OR($A212="",$B212=""),"",B212*'MPTO_working_2-way'!$G211)</f>
        <v>2.1277777777777778</v>
      </c>
      <c r="F212" s="44">
        <f>IF(OR($A212="",$B212=""),"",'MPTO_working_2-way'!D211)</f>
        <v>1.8815653964984556</v>
      </c>
      <c r="G212" s="46">
        <f>IF(OR($A212="",$B212=""),"",'MPTO_working_2-way'!E211)</f>
        <v>2.1343457943925235</v>
      </c>
      <c r="H212" s="44">
        <f>IF(OR($A212="",$B212=""),"",'OddsRatio_working_2-way'!M211)</f>
        <v>1.8813052984784633</v>
      </c>
      <c r="I212" s="44">
        <f>IF(OR($A212="",$B212=""),"",'OddsRatio_working_2-way'!N211)</f>
        <v>2.1346805717910216</v>
      </c>
      <c r="J212" s="44">
        <f>IF('Log_working_2-way'!$D211="","",A212^('Log_working_2-way'!$D211))</f>
        <v>1.878947003828453</v>
      </c>
      <c r="K212" s="46">
        <f>IF('Log_working_2-way'!$D211="","",B212^('Log_working_2-way'!$D211))</f>
        <v>2.1377250228324618</v>
      </c>
      <c r="L212" s="53">
        <f t="shared" si="35"/>
        <v>0.5300261096605744</v>
      </c>
      <c r="M212" s="53">
        <f t="shared" si="36"/>
        <v>0.4699738903394256</v>
      </c>
      <c r="N212" s="54">
        <v>126</v>
      </c>
      <c r="O212" s="54">
        <f t="shared" si="37"/>
        <v>56.000000000000007</v>
      </c>
      <c r="P212" s="54">
        <f t="shared" si="38"/>
        <v>63.931034482758612</v>
      </c>
      <c r="Q212" s="54">
        <f t="shared" si="39"/>
        <v>62.068965517241388</v>
      </c>
      <c r="R212" s="54">
        <f t="shared" si="40"/>
        <v>70</v>
      </c>
      <c r="S212" s="55">
        <f t="shared" si="41"/>
        <v>-6.0689655172413808</v>
      </c>
      <c r="T212" s="55">
        <f t="shared" si="42"/>
        <v>-6.0689655172413879</v>
      </c>
      <c r="U212" t="s">
        <v>512</v>
      </c>
      <c r="V212" t="s">
        <v>521</v>
      </c>
      <c r="W212" t="s">
        <v>450</v>
      </c>
      <c r="X212" t="s">
        <v>525</v>
      </c>
      <c r="Y212" s="66"/>
    </row>
    <row r="213" spans="1:25" ht="15" x14ac:dyDescent="0.25">
      <c r="A213">
        <v>1.87</v>
      </c>
      <c r="B213">
        <v>1.95</v>
      </c>
      <c r="C213" s="43">
        <f t="shared" si="43"/>
        <v>4.7579871109282745E-2</v>
      </c>
      <c r="D213" s="44">
        <f>IF(OR($A213="",$B213=""),"",A213*'MPTO_working_2-way'!$G212)</f>
        <v>1.9589743589743589</v>
      </c>
      <c r="E213" s="46">
        <f>IF(OR($A213="",$B213=""),"",B213*'MPTO_working_2-way'!$G212)</f>
        <v>2.0427807486631013</v>
      </c>
      <c r="F213" s="44">
        <f>IF(OR($A213="",$B213=""),"",'MPTO_working_2-way'!D212)</f>
        <v>1.9570642694217093</v>
      </c>
      <c r="G213" s="46">
        <f>IF(OR($A213="",$B213=""),"",'MPTO_working_2-way'!E212)</f>
        <v>2.0448619094350202</v>
      </c>
      <c r="H213" s="44">
        <f>IF(OR($A213="",$B213=""),"",'OddsRatio_working_2-way'!M212)</f>
        <v>1.9569688990161649</v>
      </c>
      <c r="I213" s="44">
        <f>IF(OR($A213="",$B213=""),"",'OddsRatio_working_2-way'!N212)</f>
        <v>2.0449660391555815</v>
      </c>
      <c r="J213" s="44">
        <f>IF('Log_working_2-way'!$D212="","",A213^('Log_working_2-way'!$D212))</f>
        <v>1.9560900444564779</v>
      </c>
      <c r="K213" s="46">
        <f>IF('Log_working_2-way'!$D212="","",B213^('Log_working_2-way'!$D212))</f>
        <v>2.0459265900711681</v>
      </c>
      <c r="L213" s="53">
        <f t="shared" si="35"/>
        <v>0.51047120418848169</v>
      </c>
      <c r="M213" s="53">
        <f t="shared" si="36"/>
        <v>0.48952879581151837</v>
      </c>
      <c r="N213" s="54">
        <v>127</v>
      </c>
      <c r="O213" s="54">
        <f t="shared" si="37"/>
        <v>59.085561497326196</v>
      </c>
      <c r="P213" s="54">
        <f t="shared" si="38"/>
        <v>61.871794871794883</v>
      </c>
      <c r="Q213" s="54">
        <f t="shared" si="39"/>
        <v>65.128205128205138</v>
      </c>
      <c r="R213" s="54">
        <f t="shared" si="40"/>
        <v>67.914438502673789</v>
      </c>
      <c r="S213" s="55">
        <f t="shared" si="41"/>
        <v>-6.042643630878942</v>
      </c>
      <c r="T213" s="55">
        <f t="shared" si="42"/>
        <v>-6.0426436308789064</v>
      </c>
      <c r="U213" t="s">
        <v>515</v>
      </c>
      <c r="V213" t="s">
        <v>509</v>
      </c>
      <c r="W213" t="s">
        <v>450</v>
      </c>
      <c r="X213" t="s">
        <v>525</v>
      </c>
      <c r="Y213" s="66"/>
    </row>
    <row r="214" spans="1:25" ht="15" x14ac:dyDescent="0.25">
      <c r="A214">
        <v>2.37</v>
      </c>
      <c r="B214">
        <v>1.58</v>
      </c>
      <c r="C214" s="43">
        <f t="shared" si="43"/>
        <v>5.4852320675105481E-2</v>
      </c>
      <c r="D214" s="44">
        <f>IF(OR($A214="",$B214=""),"",A214*'MPTO_working_2-way'!$G213)</f>
        <v>2.5</v>
      </c>
      <c r="E214" s="46">
        <f>IF(OR($A214="",$B214=""),"",B214*'MPTO_working_2-way'!$G213)</f>
        <v>1.6666666666666667</v>
      </c>
      <c r="F214" s="44">
        <f>IF(OR($A214="",$B214=""),"",'MPTO_working_2-way'!D213)</f>
        <v>2.53475935828877</v>
      </c>
      <c r="G214" s="46">
        <f>IF(OR($A214="",$B214=""),"",'MPTO_working_2-way'!E213)</f>
        <v>1.6515679442508711</v>
      </c>
      <c r="H214" s="44">
        <f>IF(OR($A214="",$B214=""),"",'OddsRatio_working_2-way'!M213)</f>
        <v>2.5369023929701071</v>
      </c>
      <c r="I214" s="44">
        <f>IF(OR($A214="",$B214=""),"",'OddsRatio_working_2-way'!N213)</f>
        <v>1.6506594072428187</v>
      </c>
      <c r="J214" s="44">
        <f>IF('Log_working_2-way'!$D213="","",A214^('Log_working_2-way'!$D213))</f>
        <v>2.5534931728270789</v>
      </c>
      <c r="K214" s="46">
        <f>IF('Log_working_2-way'!$D213="","",B214^('Log_working_2-way'!$D213))</f>
        <v>1.6437105855935166</v>
      </c>
      <c r="L214" s="53">
        <f t="shared" si="35"/>
        <v>0.4</v>
      </c>
      <c r="M214" s="53">
        <f t="shared" si="36"/>
        <v>0.6</v>
      </c>
      <c r="N214" s="54">
        <v>128</v>
      </c>
      <c r="O214" s="54">
        <f t="shared" si="37"/>
        <v>73.991561181434591</v>
      </c>
      <c r="P214" s="54">
        <f t="shared" si="38"/>
        <v>46.9873417721519</v>
      </c>
      <c r="Q214" s="54">
        <f t="shared" si="39"/>
        <v>81.012658227848092</v>
      </c>
      <c r="R214" s="54">
        <f t="shared" si="40"/>
        <v>54.008438818565395</v>
      </c>
      <c r="S214" s="55">
        <f t="shared" si="41"/>
        <v>-7.0210970464135016</v>
      </c>
      <c r="T214" s="55">
        <f t="shared" si="42"/>
        <v>-7.0210970464134945</v>
      </c>
      <c r="U214" t="s">
        <v>508</v>
      </c>
      <c r="V214" t="s">
        <v>514</v>
      </c>
      <c r="W214" t="s">
        <v>450</v>
      </c>
      <c r="X214" t="s">
        <v>525</v>
      </c>
      <c r="Y214" s="66"/>
    </row>
    <row r="215" spans="1:25" ht="15" x14ac:dyDescent="0.25">
      <c r="A215">
        <v>2.3199999999999998</v>
      </c>
      <c r="B215">
        <v>1.61</v>
      </c>
      <c r="C215" s="43">
        <f t="shared" si="43"/>
        <v>5.2152495180980862E-2</v>
      </c>
      <c r="D215" s="44">
        <f>IF(OR($A215="",$B215=""),"",A215*'MPTO_working_2-way'!$G214)</f>
        <v>2.4409937888198754</v>
      </c>
      <c r="E215" s="46">
        <f>IF(OR($A215="",$B215=""),"",B215*'MPTO_working_2-way'!$G214)</f>
        <v>1.6939655172413792</v>
      </c>
      <c r="F215" s="44">
        <f>IF(OR($A215="",$B215=""),"",'MPTO_working_2-way'!D214)</f>
        <v>2.4693904535237334</v>
      </c>
      <c r="G215" s="46">
        <f>IF(OR($A215="",$B215=""),"",'MPTO_working_2-way'!E214)</f>
        <v>1.6805543057680195</v>
      </c>
      <c r="H215" s="44">
        <f>IF(OR($A215="",$B215=""),"",'OddsRatio_working_2-way'!M214)</f>
        <v>2.471031755683577</v>
      </c>
      <c r="I215" s="44">
        <f>IF(OR($A215="",$B215=""),"",'OddsRatio_working_2-way'!N214)</f>
        <v>1.6797949780052894</v>
      </c>
      <c r="J215" s="44">
        <f>IF('Log_working_2-way'!$D214="","",A215^('Log_working_2-way'!$D214))</f>
        <v>2.4844867555283741</v>
      </c>
      <c r="K215" s="46">
        <f>IF('Log_working_2-way'!$D214="","",B215^('Log_working_2-way'!$D214))</f>
        <v>1.673633494050095</v>
      </c>
      <c r="L215" s="53">
        <f t="shared" si="35"/>
        <v>0.40966921119592881</v>
      </c>
      <c r="M215" s="53">
        <f t="shared" si="36"/>
        <v>0.5903307888040713</v>
      </c>
      <c r="N215" s="54">
        <v>129</v>
      </c>
      <c r="O215" s="54">
        <f t="shared" si="37"/>
        <v>73.396551724137922</v>
      </c>
      <c r="P215" s="54">
        <f t="shared" si="38"/>
        <v>48.875776397515537</v>
      </c>
      <c r="Q215" s="54">
        <f t="shared" si="39"/>
        <v>80.124223602484463</v>
      </c>
      <c r="R215" s="54">
        <f t="shared" si="40"/>
        <v>55.603448275862071</v>
      </c>
      <c r="S215" s="55">
        <f t="shared" si="41"/>
        <v>-6.7276718783465412</v>
      </c>
      <c r="T215" s="55">
        <f t="shared" si="42"/>
        <v>-6.7276718783465341</v>
      </c>
      <c r="U215" t="s">
        <v>513</v>
      </c>
      <c r="V215" t="s">
        <v>522</v>
      </c>
      <c r="W215" t="s">
        <v>450</v>
      </c>
      <c r="X215" t="s">
        <v>525</v>
      </c>
      <c r="Y215" s="66"/>
    </row>
    <row r="216" spans="1:25" ht="15" x14ac:dyDescent="0.25">
      <c r="A216">
        <v>1.96</v>
      </c>
      <c r="B216">
        <v>1.86</v>
      </c>
      <c r="C216" s="43">
        <f t="shared" si="43"/>
        <v>4.7838490234803466E-2</v>
      </c>
      <c r="D216" s="44">
        <f>IF(OR($A216="",$B216=""),"",A216*'MPTO_working_2-way'!$G215)</f>
        <v>2.0537634408602146</v>
      </c>
      <c r="E216" s="46">
        <f>IF(OR($A216="",$B216=""),"",B216*'MPTO_working_2-way'!$G215)</f>
        <v>1.9489795918367345</v>
      </c>
      <c r="F216" s="44">
        <f>IF(OR($A216="",$B216=""),"",'MPTO_working_2-way'!D215)</f>
        <v>2.0564079422382671</v>
      </c>
      <c r="G216" s="46">
        <f>IF(OR($A216="",$B216=""),"",'MPTO_working_2-way'!E215)</f>
        <v>1.9466040153780435</v>
      </c>
      <c r="H216" s="44">
        <f>IF(OR($A216="",$B216=""),"",'OddsRatio_working_2-way'!M215)</f>
        <v>2.0565410875907482</v>
      </c>
      <c r="I216" s="44">
        <f>IF(OR($A216="",$B216=""),"",'OddsRatio_working_2-way'!N215)</f>
        <v>1.9464847243000454</v>
      </c>
      <c r="J216" s="44">
        <f>IF('Log_working_2-way'!$D215="","",A216^('Log_working_2-way'!$D215))</f>
        <v>2.0577624854299059</v>
      </c>
      <c r="K216" s="46">
        <f>IF('Log_working_2-way'!$D215="","",B216^('Log_working_2-way'!$D215))</f>
        <v>1.9453918188381349</v>
      </c>
      <c r="L216" s="53">
        <f t="shared" si="35"/>
        <v>0.48691099476439803</v>
      </c>
      <c r="M216" s="53">
        <f t="shared" si="36"/>
        <v>0.51308900523560219</v>
      </c>
      <c r="N216" s="54">
        <v>130</v>
      </c>
      <c r="O216" s="54">
        <f t="shared" si="37"/>
        <v>63.673469387755098</v>
      </c>
      <c r="P216" s="54">
        <f t="shared" si="38"/>
        <v>60.107526881720432</v>
      </c>
      <c r="Q216" s="54">
        <f t="shared" si="39"/>
        <v>69.892473118279568</v>
      </c>
      <c r="R216" s="54">
        <f t="shared" si="40"/>
        <v>66.326530612244895</v>
      </c>
      <c r="S216" s="55">
        <f t="shared" si="41"/>
        <v>-6.2190037305244701</v>
      </c>
      <c r="T216" s="55">
        <f t="shared" si="42"/>
        <v>-6.219003730524463</v>
      </c>
      <c r="U216" t="s">
        <v>503</v>
      </c>
      <c r="V216" t="s">
        <v>517</v>
      </c>
      <c r="W216" t="s">
        <v>510</v>
      </c>
      <c r="X216" t="s">
        <v>525</v>
      </c>
      <c r="Y216" s="66"/>
    </row>
    <row r="217" spans="1:25" ht="15" x14ac:dyDescent="0.25">
      <c r="A217">
        <v>1.94</v>
      </c>
      <c r="B217">
        <v>1.88</v>
      </c>
      <c r="C217" s="43">
        <f t="shared" si="43"/>
        <v>4.7378811142794408E-2</v>
      </c>
      <c r="D217" s="44">
        <f>IF(OR($A217="",$B217=""),"",A217*'MPTO_working_2-way'!$G216)</f>
        <v>2.0319148936170213</v>
      </c>
      <c r="E217" s="46">
        <f>IF(OR($A217="",$B217=""),"",B217*'MPTO_working_2-way'!$G216)</f>
        <v>1.9690721649484533</v>
      </c>
      <c r="F217" s="44">
        <f>IF(OR($A217="",$B217=""),"",'MPTO_working_2-way'!D216)</f>
        <v>2.033452274754683</v>
      </c>
      <c r="G217" s="46">
        <f>IF(OR($A217="",$B217=""),"",'MPTO_working_2-way'!E216)</f>
        <v>1.9676305567544234</v>
      </c>
      <c r="H217" s="44">
        <f>IF(OR($A217="",$B217=""),"",'OddsRatio_working_2-way'!M216)</f>
        <v>2.0335288182638238</v>
      </c>
      <c r="I217" s="44">
        <f>IF(OR($A217="",$B217=""),"",'OddsRatio_working_2-way'!N216)</f>
        <v>1.9675588936937933</v>
      </c>
      <c r="J217" s="44">
        <f>IF('Log_working_2-way'!$D216="","",A217^('Log_working_2-way'!$D216))</f>
        <v>2.0342379522187155</v>
      </c>
      <c r="K217" s="46">
        <f>IF('Log_working_2-way'!$D216="","",B217^('Log_working_2-way'!$D216))</f>
        <v>1.9668954787958726</v>
      </c>
      <c r="L217" s="53">
        <f t="shared" si="35"/>
        <v>0.49214659685863876</v>
      </c>
      <c r="M217" s="53">
        <f t="shared" si="36"/>
        <v>0.50785340314136129</v>
      </c>
      <c r="N217" s="54">
        <v>131</v>
      </c>
      <c r="O217" s="54">
        <f t="shared" si="37"/>
        <v>63.47422680412371</v>
      </c>
      <c r="P217" s="54">
        <f t="shared" si="38"/>
        <v>61.319148936170194</v>
      </c>
      <c r="Q217" s="54">
        <f t="shared" si="39"/>
        <v>69.680851063829792</v>
      </c>
      <c r="R217" s="54">
        <f t="shared" si="40"/>
        <v>67.525773195876297</v>
      </c>
      <c r="S217" s="55">
        <f t="shared" si="41"/>
        <v>-6.2066242597060821</v>
      </c>
      <c r="T217" s="55">
        <f t="shared" si="42"/>
        <v>-6.2066242597061034</v>
      </c>
      <c r="U217" t="s">
        <v>504</v>
      </c>
      <c r="V217" t="s">
        <v>523</v>
      </c>
      <c r="W217" t="s">
        <v>510</v>
      </c>
      <c r="X217" t="s">
        <v>525</v>
      </c>
      <c r="Y217" s="66"/>
    </row>
    <row r="218" spans="1:25" ht="15" x14ac:dyDescent="0.25">
      <c r="A218">
        <v>1.98</v>
      </c>
      <c r="B218">
        <v>1.84</v>
      </c>
      <c r="C218" s="43">
        <f t="shared" si="43"/>
        <v>4.852876592007016E-2</v>
      </c>
      <c r="D218" s="44">
        <f>IF(OR($A218="",$B218=""),"",A218*'MPTO_working_2-way'!$G217)</f>
        <v>2.0760869565217388</v>
      </c>
      <c r="E218" s="46">
        <f>IF(OR($A218="",$B218=""),"",B218*'MPTO_working_2-way'!$G217)</f>
        <v>1.9292929292929293</v>
      </c>
      <c r="F218" s="44">
        <f>IF(OR($A218="",$B218=""),"",'MPTO_working_2-way'!D217)</f>
        <v>2.0799269239552407</v>
      </c>
      <c r="G218" s="46">
        <f>IF(OR($A218="",$B218=""),"",'MPTO_working_2-way'!E217)</f>
        <v>1.925988581095369</v>
      </c>
      <c r="H218" s="44">
        <f>IF(OR($A218="",$B218=""),"",'OddsRatio_working_2-way'!M217)</f>
        <v>2.0801234497346428</v>
      </c>
      <c r="I218" s="44">
        <f>IF(OR($A218="",$B218=""),"",'OddsRatio_working_2-way'!N217)</f>
        <v>1.9258200997725512</v>
      </c>
      <c r="J218" s="44">
        <f>IF('Log_working_2-way'!$D217="","",A218^('Log_working_2-way'!$D217))</f>
        <v>2.0818998184591693</v>
      </c>
      <c r="K218" s="46">
        <f>IF('Log_working_2-way'!$D217="","",B218^('Log_working_2-way'!$D217))</f>
        <v>1.9242999979641608</v>
      </c>
      <c r="L218" s="53">
        <f t="shared" si="35"/>
        <v>0.48167539267015713</v>
      </c>
      <c r="M218" s="53">
        <f t="shared" si="36"/>
        <v>0.51832460732984298</v>
      </c>
      <c r="N218" s="54">
        <v>132</v>
      </c>
      <c r="O218" s="54">
        <f t="shared" si="37"/>
        <v>65.333333333333343</v>
      </c>
      <c r="P218" s="54">
        <f t="shared" si="38"/>
        <v>60.260869565217398</v>
      </c>
      <c r="Q218" s="54">
        <f t="shared" si="39"/>
        <v>71.739130434782609</v>
      </c>
      <c r="R218" s="54">
        <f t="shared" si="40"/>
        <v>66.666666666666671</v>
      </c>
      <c r="S218" s="55">
        <f t="shared" si="41"/>
        <v>-6.4057971014492665</v>
      </c>
      <c r="T218" s="55">
        <f t="shared" si="42"/>
        <v>-6.4057971014492736</v>
      </c>
      <c r="U218" t="s">
        <v>506</v>
      </c>
      <c r="V218" t="s">
        <v>505</v>
      </c>
      <c r="W218" t="s">
        <v>510</v>
      </c>
      <c r="X218" t="s">
        <v>525</v>
      </c>
      <c r="Y218" s="66"/>
    </row>
    <row r="219" spans="1:25" ht="15" x14ac:dyDescent="0.25">
      <c r="A219">
        <v>1.72</v>
      </c>
      <c r="B219">
        <v>2.12</v>
      </c>
      <c r="C219" s="43">
        <f t="shared" si="43"/>
        <v>5.3093462044756512E-2</v>
      </c>
      <c r="D219" s="44">
        <f>IF(OR($A219="",$B219=""),"",A219*'MPTO_working_2-way'!$G218)</f>
        <v>1.8113207547169812</v>
      </c>
      <c r="E219" s="46">
        <f>IF(OR($A219="",$B219=""),"",B219*'MPTO_working_2-way'!$G218)</f>
        <v>2.2325581395348841</v>
      </c>
      <c r="F219" s="44">
        <f>IF(OR($A219="",$B219=""),"",'MPTO_working_2-way'!D218)</f>
        <v>1.8022933965994465</v>
      </c>
      <c r="G219" s="46">
        <f>IF(OR($A219="",$B219=""),"",'MPTO_working_2-way'!E218)</f>
        <v>2.2464268112370629</v>
      </c>
      <c r="H219" s="44">
        <f>IF(OR($A219="",$B219=""),"",'OddsRatio_working_2-way'!M218)</f>
        <v>1.8017837257372731</v>
      </c>
      <c r="I219" s="44">
        <f>IF(OR($A219="",$B219=""),"",'OddsRatio_working_2-way'!N218)</f>
        <v>2.2472191289246473</v>
      </c>
      <c r="J219" s="44">
        <f>IF('Log_working_2-way'!$D218="","",A219^('Log_working_2-way'!$D218))</f>
        <v>1.7976291253207961</v>
      </c>
      <c r="K219" s="46">
        <f>IF('Log_working_2-way'!$D218="","",B219^('Log_working_2-way'!$D218))</f>
        <v>2.2537155029237406</v>
      </c>
      <c r="L219" s="53">
        <f t="shared" si="35"/>
        <v>0.55208333333333337</v>
      </c>
      <c r="M219" s="53">
        <f t="shared" si="36"/>
        <v>0.44791666666666657</v>
      </c>
      <c r="N219" s="54">
        <v>133</v>
      </c>
      <c r="O219" s="54">
        <f t="shared" si="37"/>
        <v>55.674418604651159</v>
      </c>
      <c r="P219" s="54">
        <f t="shared" si="38"/>
        <v>70.264150943396231</v>
      </c>
      <c r="Q219" s="54">
        <f t="shared" si="39"/>
        <v>62.735849056603769</v>
      </c>
      <c r="R219" s="54">
        <f t="shared" si="40"/>
        <v>77.325581395348848</v>
      </c>
      <c r="S219" s="55">
        <f t="shared" si="41"/>
        <v>-7.0614304519526101</v>
      </c>
      <c r="T219" s="55">
        <f t="shared" si="42"/>
        <v>-7.0614304519526172</v>
      </c>
      <c r="U219" t="s">
        <v>516</v>
      </c>
      <c r="V219" t="s">
        <v>524</v>
      </c>
      <c r="W219" t="s">
        <v>510</v>
      </c>
      <c r="X219" t="s">
        <v>525</v>
      </c>
      <c r="Y219" s="66"/>
    </row>
    <row r="220" spans="1:25" ht="15" x14ac:dyDescent="0.25">
      <c r="A220">
        <v>1.55</v>
      </c>
      <c r="B220">
        <v>2.3199999999999998</v>
      </c>
      <c r="C220" s="43">
        <f t="shared" si="43"/>
        <v>7.619577308120129E-2</v>
      </c>
      <c r="D220" s="44">
        <f>IF(OR($A220="",$B220=""),"",A220*'MPTO_working_2-way'!$G219)</f>
        <v>1.6681034482758621</v>
      </c>
      <c r="E220" s="46">
        <f>IF(OR($A220="",$B220=""),"",B220*'MPTO_working_2-way'!$G219)</f>
        <v>2.4967741935483869</v>
      </c>
      <c r="F220" s="44">
        <f>IF(OR($A220="",$B220=""),"",'MPTO_working_2-way'!D219)</f>
        <v>1.647274393037105</v>
      </c>
      <c r="G220" s="46">
        <f>IF(OR($A220="",$B220=""),"",'MPTO_working_2-way'!E219)</f>
        <v>2.5449398443029012</v>
      </c>
      <c r="H220" s="44">
        <f>IF(OR($A220="",$B220=""),"",'OddsRatio_working_2-way'!M219)</f>
        <v>1.6454972243679031</v>
      </c>
      <c r="I220" s="44">
        <f>IF(OR($A220="",$B220=""),"",'OddsRatio_working_2-way'!N219)</f>
        <v>2.5491933384829668</v>
      </c>
      <c r="J220" s="44">
        <f>IF('Log_working_2-way'!$D219="","",A220^('Log_working_2-way'!$D219))</f>
        <v>1.6357895184966598</v>
      </c>
      <c r="K220" s="46">
        <f>IF('Log_working_2-way'!$D219="","",B220^('Log_working_2-way'!$D219))</f>
        <v>2.5728475711799921</v>
      </c>
      <c r="L220" s="53">
        <f t="shared" si="35"/>
        <v>0.59948320413436695</v>
      </c>
      <c r="M220" s="53">
        <f t="shared" si="36"/>
        <v>0.4005167958656331</v>
      </c>
      <c r="N220" s="54">
        <v>134</v>
      </c>
      <c r="O220" s="54">
        <f t="shared" si="37"/>
        <v>47.548387096774206</v>
      </c>
      <c r="P220" s="54">
        <f t="shared" si="38"/>
        <v>76.241379310344826</v>
      </c>
      <c r="Q220" s="54">
        <f t="shared" si="39"/>
        <v>57.758620689655174</v>
      </c>
      <c r="R220" s="54">
        <f t="shared" si="40"/>
        <v>86.451612903225808</v>
      </c>
      <c r="S220" s="55">
        <f t="shared" si="41"/>
        <v>-10.210233592880968</v>
      </c>
      <c r="T220" s="55">
        <f t="shared" si="42"/>
        <v>-10.210233592880982</v>
      </c>
      <c r="U220" t="s">
        <v>379</v>
      </c>
      <c r="V220" t="s">
        <v>64</v>
      </c>
      <c r="W220" t="s">
        <v>442</v>
      </c>
      <c r="X220" t="s">
        <v>525</v>
      </c>
      <c r="Y220" s="66"/>
    </row>
    <row r="221" spans="1:25" ht="15" x14ac:dyDescent="0.25">
      <c r="A221">
        <v>1.68</v>
      </c>
      <c r="B221">
        <v>2.2799999999999998</v>
      </c>
      <c r="C221" s="43">
        <f t="shared" si="43"/>
        <v>3.383458646616555E-2</v>
      </c>
      <c r="D221" s="44">
        <f>IF(OR($A221="",$B221=""),"",A221*'MPTO_working_2-way'!$G220)</f>
        <v>1.736842105263158</v>
      </c>
      <c r="E221" s="46">
        <f>IF(OR($A221="",$B221=""),"",B221*'MPTO_working_2-way'!$G220)</f>
        <v>2.3571428571428572</v>
      </c>
      <c r="F221" s="44">
        <f>IF(OR($A221="",$B221=""),"",'MPTO_working_2-way'!D220)</f>
        <v>1.7291440953412784</v>
      </c>
      <c r="G221" s="46">
        <f>IF(OR($A221="",$B221=""),"",'MPTO_working_2-way'!E220)</f>
        <v>2.3714710252600297</v>
      </c>
      <c r="H221" s="44">
        <f>IF(OR($A221="",$B221=""),"",'OddsRatio_working_2-way'!M220)</f>
        <v>1.728868986855663</v>
      </c>
      <c r="I221" s="44">
        <f>IF(OR($A221="",$B221=""),"",'OddsRatio_working_2-way'!N220)</f>
        <v>2.3719886811400706</v>
      </c>
      <c r="J221" s="44">
        <f>IF('Log_working_2-way'!$D220="","",A221^('Log_working_2-way'!$D220))</f>
        <v>1.7253734306956654</v>
      </c>
      <c r="K221" s="46">
        <f>IF('Log_working_2-way'!$D220="","",B221^('Log_working_2-way'!$D220))</f>
        <v>2.3786002597874161</v>
      </c>
      <c r="L221" s="53">
        <f t="shared" si="35"/>
        <v>0.57575757575757569</v>
      </c>
      <c r="M221" s="53">
        <f t="shared" si="36"/>
        <v>0.42424242424242425</v>
      </c>
      <c r="N221" s="54">
        <v>135</v>
      </c>
      <c r="O221" s="54">
        <f t="shared" si="37"/>
        <v>54.642857142857132</v>
      </c>
      <c r="P221" s="54">
        <f t="shared" si="38"/>
        <v>75.789473684210506</v>
      </c>
      <c r="Q221" s="54">
        <f t="shared" si="39"/>
        <v>59.21052631578948</v>
      </c>
      <c r="R221" s="54">
        <f t="shared" si="40"/>
        <v>80.357142857142861</v>
      </c>
      <c r="S221" s="55">
        <f t="shared" si="41"/>
        <v>-4.567669172932348</v>
      </c>
      <c r="T221" s="55">
        <f t="shared" si="42"/>
        <v>-4.5676691729323551</v>
      </c>
      <c r="U221" t="s">
        <v>227</v>
      </c>
      <c r="V221" t="s">
        <v>228</v>
      </c>
      <c r="W221" t="s">
        <v>231</v>
      </c>
      <c r="X221" t="s">
        <v>526</v>
      </c>
      <c r="Y221" s="66"/>
    </row>
    <row r="222" spans="1:25" ht="15" x14ac:dyDescent="0.25">
      <c r="A222">
        <v>2.6</v>
      </c>
      <c r="B222">
        <v>1.47</v>
      </c>
      <c r="C222" s="43">
        <f t="shared" si="43"/>
        <v>6.4887493458921863E-2</v>
      </c>
      <c r="D222" s="44">
        <f>IF(OR($A222="",$B222=""),"",A222*'MPTO_working_2-way'!$G221)</f>
        <v>2.768707482993197</v>
      </c>
      <c r="E222" s="46">
        <f>IF(OR($A222="",$B222=""),"",B222*'MPTO_working_2-way'!$G221)</f>
        <v>1.5653846153846152</v>
      </c>
      <c r="F222" s="44">
        <f>IF(OR($A222="",$B222=""),"",'MPTO_working_2-way'!D221)</f>
        <v>2.8395245170876668</v>
      </c>
      <c r="G222" s="46">
        <f>IF(OR($A222="",$B222=""),"",'MPTO_working_2-way'!E221)</f>
        <v>1.5436187399030692</v>
      </c>
      <c r="H222" s="44">
        <f>IF(OR($A222="",$B222=""),"",'OddsRatio_working_2-way'!M221)</f>
        <v>2.8450624160577695</v>
      </c>
      <c r="I222" s="44">
        <f>IF(OR($A222="",$B222=""),"",'OddsRatio_working_2-way'!N221)</f>
        <v>1.5419870847169699</v>
      </c>
      <c r="J222" s="44">
        <f>IF('Log_working_2-way'!$D221="","",A222^('Log_working_2-way'!$D221))</f>
        <v>2.8800531730763801</v>
      </c>
      <c r="K222" s="46">
        <f>IF('Log_working_2-way'!$D221="","",B222^('Log_working_2-way'!$D221))</f>
        <v>1.5318998495847744</v>
      </c>
      <c r="L222" s="53">
        <f t="shared" si="35"/>
        <v>0.36117936117936122</v>
      </c>
      <c r="M222" s="53">
        <f t="shared" si="36"/>
        <v>0.63882063882063889</v>
      </c>
      <c r="N222" s="54">
        <v>136</v>
      </c>
      <c r="O222" s="54">
        <f t="shared" si="37"/>
        <v>83.692307692307693</v>
      </c>
      <c r="P222" s="54">
        <f t="shared" si="38"/>
        <v>43.482993197278901</v>
      </c>
      <c r="Q222" s="54">
        <f t="shared" si="39"/>
        <v>92.517006802721085</v>
      </c>
      <c r="R222" s="54">
        <f t="shared" si="40"/>
        <v>52.307692307692307</v>
      </c>
      <c r="S222" s="55">
        <f t="shared" si="41"/>
        <v>-8.8246991104133912</v>
      </c>
      <c r="T222" s="55">
        <f t="shared" si="42"/>
        <v>-8.8246991104134054</v>
      </c>
      <c r="U222" t="s">
        <v>342</v>
      </c>
      <c r="V222" t="s">
        <v>329</v>
      </c>
      <c r="W222" t="s">
        <v>446</v>
      </c>
      <c r="X222" t="s">
        <v>526</v>
      </c>
      <c r="Y222" s="66"/>
    </row>
    <row r="223" spans="1:25" ht="15" x14ac:dyDescent="0.25">
      <c r="A223">
        <v>2.34</v>
      </c>
      <c r="B223">
        <v>1.66</v>
      </c>
      <c r="C223" s="43">
        <f t="shared" si="43"/>
        <v>2.9760065904644417E-2</v>
      </c>
      <c r="D223" s="44">
        <f>IF(OR($A223="",$B223=""),"",A223*'MPTO_working_2-way'!$G222)</f>
        <v>2.4096385542168677</v>
      </c>
      <c r="E223" s="46">
        <f>IF(OR($A223="",$B223=""),"",B223*'MPTO_working_2-way'!$G222)</f>
        <v>1.7094017094017095</v>
      </c>
      <c r="F223" s="44">
        <f>IF(OR($A223="",$B223=""),"",'MPTO_working_2-way'!D222)</f>
        <v>2.4244164274123086</v>
      </c>
      <c r="G223" s="46">
        <f>IF(OR($A223="",$B223=""),"",'MPTO_working_2-way'!E222)</f>
        <v>1.7020418894049603</v>
      </c>
      <c r="H223" s="44">
        <f>IF(OR($A223="",$B223=""),"",'OddsRatio_working_2-way'!M222)</f>
        <v>2.4248870236980302</v>
      </c>
      <c r="I223" s="44">
        <f>IF(OR($A223="",$B223=""),"",'OddsRatio_working_2-way'!N222)</f>
        <v>1.7018100265975373</v>
      </c>
      <c r="J223" s="44">
        <f>IF('Log_working_2-way'!$D222="","",A223^('Log_working_2-way'!$D222))</f>
        <v>2.4316899199135542</v>
      </c>
      <c r="K223" s="46">
        <f>IF('Log_working_2-way'!$D222="","",B223^('Log_working_2-way'!$D222))</f>
        <v>1.6984752676475883</v>
      </c>
      <c r="L223" s="53">
        <f t="shared" si="35"/>
        <v>0.41499999999999998</v>
      </c>
      <c r="M223" s="53">
        <f t="shared" si="36"/>
        <v>0.58499999999999996</v>
      </c>
      <c r="N223" s="54">
        <v>137</v>
      </c>
      <c r="O223" s="54">
        <f t="shared" si="37"/>
        <v>78.452991452991455</v>
      </c>
      <c r="P223" s="54">
        <f t="shared" si="38"/>
        <v>54.46987951807229</v>
      </c>
      <c r="Q223" s="54">
        <f t="shared" si="39"/>
        <v>82.530120481927725</v>
      </c>
      <c r="R223" s="54">
        <f t="shared" si="40"/>
        <v>58.547008547008552</v>
      </c>
      <c r="S223" s="55">
        <f t="shared" si="41"/>
        <v>-4.0771290289362696</v>
      </c>
      <c r="T223" s="55">
        <f t="shared" si="42"/>
        <v>-4.0771290289362625</v>
      </c>
      <c r="U223" t="s">
        <v>154</v>
      </c>
      <c r="V223" t="s">
        <v>55</v>
      </c>
      <c r="W223" t="s">
        <v>436</v>
      </c>
      <c r="X223" t="s">
        <v>526</v>
      </c>
      <c r="Y223" s="66"/>
    </row>
    <row r="224" spans="1:25" ht="15" x14ac:dyDescent="0.25">
      <c r="A224">
        <v>1.91</v>
      </c>
      <c r="B224">
        <v>1.98</v>
      </c>
      <c r="C224" s="43">
        <f t="shared" si="43"/>
        <v>2.861071447458885E-2</v>
      </c>
      <c r="D224" s="44">
        <f>IF(OR($A224="",$B224=""),"",A224*'MPTO_working_2-way'!$G223)</f>
        <v>1.9646464646464645</v>
      </c>
      <c r="E224" s="46">
        <f>IF(OR($A224="",$B224=""),"",B224*'MPTO_working_2-way'!$G223)</f>
        <v>2.0366492146596857</v>
      </c>
      <c r="F224" s="44">
        <f>IF(OR($A224="",$B224=""),"",'MPTO_working_2-way'!D223)</f>
        <v>1.9636533568721115</v>
      </c>
      <c r="G224" s="46">
        <f>IF(OR($A224="",$B224=""),"",'MPTO_working_2-way'!E223)</f>
        <v>2.0377175494369308</v>
      </c>
      <c r="H224" s="44">
        <f>IF(OR($A224="",$B224=""),"",'OddsRatio_working_2-way'!M223)</f>
        <v>1.9636241116594322</v>
      </c>
      <c r="I224" s="44">
        <f>IF(OR($A224="",$B224=""),"",'OddsRatio_working_2-way'!N223)</f>
        <v>2.0377490433255412</v>
      </c>
      <c r="J224" s="44">
        <f>IF('Log_working_2-way'!$D223="","",A224^('Log_working_2-way'!$D223))</f>
        <v>1.9631742210121639</v>
      </c>
      <c r="K224" s="46">
        <f>IF('Log_working_2-way'!$D223="","",B224^('Log_working_2-way'!$D223))</f>
        <v>2.0382337672504618</v>
      </c>
      <c r="L224" s="53">
        <f t="shared" si="35"/>
        <v>0.50899742930591263</v>
      </c>
      <c r="M224" s="53">
        <f t="shared" si="36"/>
        <v>0.49100257069408743</v>
      </c>
      <c r="N224" s="54">
        <v>138</v>
      </c>
      <c r="O224" s="54">
        <f t="shared" si="37"/>
        <v>65.748691099476432</v>
      </c>
      <c r="P224" s="54">
        <f t="shared" si="38"/>
        <v>68.303030303030312</v>
      </c>
      <c r="Q224" s="54">
        <f t="shared" si="39"/>
        <v>69.696969696969703</v>
      </c>
      <c r="R224" s="54">
        <f t="shared" si="40"/>
        <v>72.251308900523554</v>
      </c>
      <c r="S224" s="55">
        <f t="shared" si="41"/>
        <v>-3.948278597493271</v>
      </c>
      <c r="T224" s="55">
        <f t="shared" si="42"/>
        <v>-3.9482785974932426</v>
      </c>
      <c r="U224" t="s">
        <v>130</v>
      </c>
      <c r="V224" t="s">
        <v>126</v>
      </c>
      <c r="W224" t="s">
        <v>442</v>
      </c>
      <c r="X224" t="s">
        <v>526</v>
      </c>
      <c r="Y224" s="66"/>
    </row>
    <row r="225" spans="1:25" ht="15" x14ac:dyDescent="0.25">
      <c r="A225">
        <v>1.87</v>
      </c>
      <c r="B225">
        <v>2.02</v>
      </c>
      <c r="C225" s="43">
        <f t="shared" si="43"/>
        <v>2.9808863239265015E-2</v>
      </c>
      <c r="D225" s="44">
        <f>IF(OR($A225="",$B225=""),"",A225*'MPTO_working_2-way'!$G224)</f>
        <v>1.9257425742574257</v>
      </c>
      <c r="E225" s="46">
        <f>IF(OR($A225="",$B225=""),"",B225*'MPTO_working_2-way'!$G224)</f>
        <v>2.0802139037433154</v>
      </c>
      <c r="F225" s="44">
        <f>IF(OR($A225="",$B225=""),"",'MPTO_working_2-way'!D224)</f>
        <v>1.9236135865967305</v>
      </c>
      <c r="G225" s="46">
        <f>IF(OR($A225="",$B225=""),"",'MPTO_working_2-way'!E224)</f>
        <v>2.082703865027292</v>
      </c>
      <c r="H225" s="44">
        <f>IF(OR($A225="",$B225=""),"",'OddsRatio_working_2-way'!M224)</f>
        <v>1.9235481451827992</v>
      </c>
      <c r="I225" s="44">
        <f>IF(OR($A225="",$B225=""),"",'OddsRatio_working_2-way'!N224)</f>
        <v>2.0827805840074194</v>
      </c>
      <c r="J225" s="44">
        <f>IF('Log_working_2-way'!$D224="","",A225^('Log_working_2-way'!$D224))</f>
        <v>1.9225833907877643</v>
      </c>
      <c r="K225" s="46">
        <f>IF('Log_working_2-way'!$D224="","",B225^('Log_working_2-way'!$D224))</f>
        <v>2.0839128581602959</v>
      </c>
      <c r="L225" s="53">
        <f t="shared" si="35"/>
        <v>0.51928020565552702</v>
      </c>
      <c r="M225" s="53">
        <f t="shared" si="36"/>
        <v>0.48071979434447304</v>
      </c>
      <c r="N225" s="54">
        <v>139</v>
      </c>
      <c r="O225" s="54">
        <f t="shared" si="37"/>
        <v>64.668449197860951</v>
      </c>
      <c r="P225" s="54">
        <f t="shared" si="38"/>
        <v>70.188118811881196</v>
      </c>
      <c r="Q225" s="54">
        <f t="shared" si="39"/>
        <v>68.811881188118818</v>
      </c>
      <c r="R225" s="54">
        <f t="shared" si="40"/>
        <v>74.33155080213902</v>
      </c>
      <c r="S225" s="55">
        <f t="shared" si="41"/>
        <v>-4.1434319902578665</v>
      </c>
      <c r="T225" s="55">
        <f t="shared" si="42"/>
        <v>-4.1434319902578238</v>
      </c>
      <c r="U225" t="s">
        <v>251</v>
      </c>
      <c r="V225" t="s">
        <v>127</v>
      </c>
      <c r="W225" t="s">
        <v>442</v>
      </c>
      <c r="X225" t="s">
        <v>526</v>
      </c>
      <c r="Y225" s="66"/>
    </row>
    <row r="226" spans="1:25" ht="15" x14ac:dyDescent="0.25">
      <c r="A226">
        <v>1.93</v>
      </c>
      <c r="B226">
        <v>1.95</v>
      </c>
      <c r="C226" s="43">
        <f t="shared" si="43"/>
        <v>3.0955227846419575E-2</v>
      </c>
      <c r="D226" s="44">
        <f>IF(OR($A226="",$B226=""),"",A226*'MPTO_working_2-way'!$G225)</f>
        <v>1.9897435897435898</v>
      </c>
      <c r="E226" s="46">
        <f>IF(OR($A226="",$B226=""),"",B226*'MPTO_working_2-way'!$G225)</f>
        <v>2.0103626943005182</v>
      </c>
      <c r="F226" s="44">
        <f>IF(OR($A226="",$B226=""),"",'MPTO_working_2-way'!D225)</f>
        <v>1.9894277785119598</v>
      </c>
      <c r="G226" s="46">
        <f>IF(OR($A226="",$B226=""),"",'MPTO_working_2-way'!E225)</f>
        <v>2.0106851876586083</v>
      </c>
      <c r="H226" s="44">
        <f>IF(OR($A226="",$B226=""),"",'OddsRatio_working_2-way'!M225)</f>
        <v>1.9894176915848294</v>
      </c>
      <c r="I226" s="44">
        <f>IF(OR($A226="",$B226=""),"",'OddsRatio_working_2-way'!N225)</f>
        <v>2.0106954914038573</v>
      </c>
      <c r="J226" s="44">
        <f>IF('Log_working_2-way'!$D225="","",A226^('Log_working_2-way'!$D225))</f>
        <v>1.9892742724695103</v>
      </c>
      <c r="K226" s="46">
        <f>IF('Log_working_2-way'!$D225="","",B226^('Log_working_2-way'!$D225))</f>
        <v>2.0108420160403986</v>
      </c>
      <c r="L226" s="53">
        <f t="shared" si="35"/>
        <v>0.50257731958762886</v>
      </c>
      <c r="M226" s="53">
        <f t="shared" si="36"/>
        <v>0.49742268041237114</v>
      </c>
      <c r="N226" s="54">
        <v>140</v>
      </c>
      <c r="O226" s="54">
        <f t="shared" si="37"/>
        <v>67.461139896373055</v>
      </c>
      <c r="P226" s="54">
        <f t="shared" si="38"/>
        <v>68.205128205128219</v>
      </c>
      <c r="Q226" s="54">
        <f t="shared" si="39"/>
        <v>71.79487179487181</v>
      </c>
      <c r="R226" s="54">
        <f t="shared" si="40"/>
        <v>72.538860103626945</v>
      </c>
      <c r="S226" s="55">
        <f t="shared" si="41"/>
        <v>-4.3337318984987547</v>
      </c>
      <c r="T226" s="55">
        <f t="shared" si="42"/>
        <v>-4.3337318984987263</v>
      </c>
      <c r="U226" t="s">
        <v>165</v>
      </c>
      <c r="V226" t="s">
        <v>67</v>
      </c>
      <c r="W226" t="s">
        <v>442</v>
      </c>
      <c r="X226" t="s">
        <v>526</v>
      </c>
      <c r="Y226" s="66"/>
    </row>
    <row r="227" spans="1:25" ht="15" x14ac:dyDescent="0.25">
      <c r="A227">
        <v>1.87</v>
      </c>
      <c r="B227">
        <v>2.0299999999999998</v>
      </c>
      <c r="C227" s="43">
        <f t="shared" si="43"/>
        <v>2.737019572719368E-2</v>
      </c>
      <c r="D227" s="44">
        <f>IF(OR($A227="",$B227=""),"",A227*'MPTO_working_2-way'!$G226)</f>
        <v>1.9211822660098523</v>
      </c>
      <c r="E227" s="46">
        <f>IF(OR($A227="",$B227=""),"",B227*'MPTO_working_2-way'!$G226)</f>
        <v>2.0855614973262031</v>
      </c>
      <c r="F227" s="44">
        <f>IF(OR($A227="",$B227=""),"",'MPTO_working_2-way'!D226)</f>
        <v>1.9191122570208035</v>
      </c>
      <c r="G227" s="46">
        <f>IF(OR($A227="",$B227=""),"",'MPTO_working_2-way'!E226)</f>
        <v>2.0880063804625832</v>
      </c>
      <c r="H227" s="44">
        <f>IF(OR($A227="",$B227=""),"",'OddsRatio_working_2-way'!M226)</f>
        <v>1.9190539669544755</v>
      </c>
      <c r="I227" s="44">
        <f>IF(OR($A227="",$B227=""),"",'OddsRatio_working_2-way'!N226)</f>
        <v>2.0880753861644932</v>
      </c>
      <c r="J227" s="44">
        <f>IF('Log_working_2-way'!$D226="","",A227^('Log_working_2-way'!$D226))</f>
        <v>1.9181177959672178</v>
      </c>
      <c r="K227" s="46">
        <f>IF('Log_working_2-way'!$D226="","",B227^('Log_working_2-way'!$D226))</f>
        <v>2.0891848566626599</v>
      </c>
      <c r="L227" s="53">
        <f t="shared" si="35"/>
        <v>0.52051282051282044</v>
      </c>
      <c r="M227" s="53">
        <f t="shared" si="36"/>
        <v>0.4794871794871795</v>
      </c>
      <c r="N227" s="54">
        <v>141</v>
      </c>
      <c r="O227" s="54">
        <f t="shared" si="37"/>
        <v>65.598930481283418</v>
      </c>
      <c r="P227" s="54">
        <f t="shared" si="38"/>
        <v>71.541871921182263</v>
      </c>
      <c r="Q227" s="54">
        <f t="shared" si="39"/>
        <v>69.458128078817737</v>
      </c>
      <c r="R227" s="54">
        <f t="shared" si="40"/>
        <v>75.401069518716568</v>
      </c>
      <c r="S227" s="55">
        <f t="shared" si="41"/>
        <v>-3.8591975975343189</v>
      </c>
      <c r="T227" s="55">
        <f t="shared" si="42"/>
        <v>-3.8591975975343047</v>
      </c>
      <c r="U227" t="s">
        <v>129</v>
      </c>
      <c r="V227" t="s">
        <v>169</v>
      </c>
      <c r="W227" t="s">
        <v>442</v>
      </c>
      <c r="X227" t="s">
        <v>526</v>
      </c>
      <c r="Y227" s="66"/>
    </row>
    <row r="228" spans="1:25" s="50" customFormat="1" ht="15" x14ac:dyDescent="0.25">
      <c r="A228">
        <v>1.8</v>
      </c>
      <c r="B228">
        <v>2.09</v>
      </c>
      <c r="C228" s="43">
        <f t="shared" si="43"/>
        <v>3.4024455077086735E-2</v>
      </c>
      <c r="D228" s="44">
        <f>IF(OR($A228="",$B228=""),"",A228*'MPTO_working_2-way'!$G227)</f>
        <v>1.8612440191387563</v>
      </c>
      <c r="E228" s="46">
        <f>IF(OR($A228="",$B228=""),"",B228*'MPTO_working_2-way'!$G227)</f>
        <v>2.161111111111111</v>
      </c>
      <c r="F228" s="44">
        <f>IF(OR($A228="",$B228=""),"",'MPTO_working_2-way'!D227)</f>
        <v>1.8568608094768018</v>
      </c>
      <c r="G228" s="46">
        <f>IF(OR($A228="",$B228=""),"",'MPTO_working_2-way'!E227)</f>
        <v>2.1670506912442398</v>
      </c>
      <c r="H228" s="44">
        <f>IF(OR($A228="",$B228=""),"",'OddsRatio_working_2-way'!M227)</f>
        <v>1.8567058737562385</v>
      </c>
      <c r="I228" s="44">
        <f>IF(OR($A228="",$B228=""),"",'OddsRatio_working_2-way'!N227)</f>
        <v>2.1672617529928755</v>
      </c>
      <c r="J228" s="44">
        <f>IF('Log_working_2-way'!$D227="","",A228^('Log_working_2-way'!$D227))</f>
        <v>1.8547149010332622</v>
      </c>
      <c r="K228" s="46">
        <f>IF('Log_working_2-way'!$D227="","",B228^('Log_working_2-way'!$D227))</f>
        <v>2.1699807722915003</v>
      </c>
      <c r="L228" s="53">
        <f t="shared" si="35"/>
        <v>0.53727506426735205</v>
      </c>
      <c r="M228" s="53">
        <f t="shared" si="36"/>
        <v>0.46272493573264784</v>
      </c>
      <c r="N228" s="54">
        <v>142</v>
      </c>
      <c r="O228" s="54">
        <f t="shared" si="37"/>
        <v>63.111111111111114</v>
      </c>
      <c r="P228" s="54">
        <f t="shared" si="38"/>
        <v>74.057416267942585</v>
      </c>
      <c r="Q228" s="54">
        <f t="shared" si="39"/>
        <v>67.942583732057429</v>
      </c>
      <c r="R228" s="54">
        <f t="shared" si="40"/>
        <v>78.888888888888886</v>
      </c>
      <c r="S228" s="55">
        <f t="shared" si="41"/>
        <v>-4.8314726209463146</v>
      </c>
      <c r="T228" s="55">
        <f t="shared" si="42"/>
        <v>-4.8314726209463004</v>
      </c>
      <c r="U228" t="s">
        <v>164</v>
      </c>
      <c r="V228" t="s">
        <v>166</v>
      </c>
      <c r="W228" t="s">
        <v>442</v>
      </c>
      <c r="X228" t="s">
        <v>526</v>
      </c>
      <c r="Y228" s="66"/>
    </row>
    <row r="229" spans="1:25" ht="15" x14ac:dyDescent="0.25">
      <c r="A229">
        <v>1.65</v>
      </c>
      <c r="B229">
        <v>2.33</v>
      </c>
      <c r="C229" s="43">
        <f t="shared" si="43"/>
        <v>3.5245155416829377E-2</v>
      </c>
      <c r="D229" s="44">
        <f>IF(OR($A229="",$B229=""),"",A229*'MPTO_working_2-way'!$G228)</f>
        <v>1.7081545064377683</v>
      </c>
      <c r="E229" s="46">
        <f>IF(OR($A229="",$B229=""),"",B229*'MPTO_working_2-way'!$G228)</f>
        <v>2.4121212121212126</v>
      </c>
      <c r="F229" s="44">
        <f>IF(OR($A229="",$B229=""),"",'MPTO_working_2-way'!D228)</f>
        <v>1.6994142999226434</v>
      </c>
      <c r="G229" s="46">
        <f>IF(OR($A229="",$B229=""),"",'MPTO_working_2-way'!E228)</f>
        <v>2.4297677358192451</v>
      </c>
      <c r="H229" s="44">
        <f>IF(OR($A229="",$B229=""),"",'OddsRatio_working_2-way'!M228)</f>
        <v>1.6990864070422753</v>
      </c>
      <c r="I229" s="44">
        <f>IF(OR($A229="",$B229=""),"",'OddsRatio_working_2-way'!N228)</f>
        <v>2.4304383405634256</v>
      </c>
      <c r="J229" s="44">
        <f>IF('Log_working_2-way'!$D228="","",A229^('Log_working_2-way'!$D228))</f>
        <v>1.6951127521022427</v>
      </c>
      <c r="K229" s="46">
        <f>IF('Log_working_2-way'!$D228="","",B229^('Log_working_2-way'!$D228))</f>
        <v>2.4386155296037653</v>
      </c>
      <c r="L229" s="53">
        <f t="shared" si="35"/>
        <v>0.58542713567839189</v>
      </c>
      <c r="M229" s="53">
        <f t="shared" si="36"/>
        <v>0.41457286432160795</v>
      </c>
      <c r="N229" s="54">
        <v>143</v>
      </c>
      <c r="O229" s="54">
        <f t="shared" si="37"/>
        <v>56.333333333333329</v>
      </c>
      <c r="P229" s="54">
        <f t="shared" si="38"/>
        <v>81.626609442060087</v>
      </c>
      <c r="Q229" s="54">
        <f t="shared" si="39"/>
        <v>61.373390557939913</v>
      </c>
      <c r="R229" s="54">
        <f t="shared" si="40"/>
        <v>86.666666666666671</v>
      </c>
      <c r="S229" s="55">
        <f t="shared" si="41"/>
        <v>-5.0400572246065849</v>
      </c>
      <c r="T229" s="55">
        <f t="shared" si="42"/>
        <v>-5.0400572246065849</v>
      </c>
      <c r="U229" t="s">
        <v>271</v>
      </c>
      <c r="V229" t="s">
        <v>226</v>
      </c>
      <c r="W229" t="s">
        <v>231</v>
      </c>
      <c r="X229" t="s">
        <v>527</v>
      </c>
      <c r="Y229" s="66"/>
    </row>
    <row r="230" spans="1:25" ht="15" x14ac:dyDescent="0.25">
      <c r="A230">
        <v>1.89</v>
      </c>
      <c r="B230">
        <v>2</v>
      </c>
      <c r="C230" s="43">
        <f t="shared" si="43"/>
        <v>2.9100529100529293E-2</v>
      </c>
      <c r="D230" s="44">
        <f>IF(OR($A230="",$B230=""),"",A230*'MPTO_working_2-way'!$G229)</f>
        <v>1.9450000000000003</v>
      </c>
      <c r="E230" s="46">
        <f>IF(OR($A230="",$B230=""),"",B230*'MPTO_working_2-way'!$G229)</f>
        <v>2.0582010582010586</v>
      </c>
      <c r="F230" s="44">
        <f>IF(OR($A230="",$B230=""),"",'MPTO_working_2-way'!D229)</f>
        <v>1.9434447300771212</v>
      </c>
      <c r="G230" s="46">
        <f>IF(OR($A230="",$B230=""),"",'MPTO_working_2-way'!E229)</f>
        <v>2.0599455040871937</v>
      </c>
      <c r="H230" s="44">
        <f>IF(OR($A230="",$B230=""),"",'OddsRatio_working_2-way'!M229)</f>
        <v>1.9433981132056606</v>
      </c>
      <c r="I230" s="44">
        <f>IF(OR($A230="",$B230=""),"",'OddsRatio_working_2-way'!N229)</f>
        <v>2.0599978800063603</v>
      </c>
      <c r="J230" s="44">
        <f>IF('Log_working_2-way'!$D229="","",A230^('Log_working_2-way'!$D229))</f>
        <v>1.9426935194379702</v>
      </c>
      <c r="K230" s="46">
        <f>IF('Log_working_2-way'!$D229="","",B230^('Log_working_2-way'!$D229))</f>
        <v>2.0607901501181232</v>
      </c>
      <c r="L230" s="53">
        <f t="shared" si="35"/>
        <v>0.51413881748071977</v>
      </c>
      <c r="M230" s="53">
        <f t="shared" si="36"/>
        <v>0.48586118251928012</v>
      </c>
      <c r="N230" s="54">
        <v>144</v>
      </c>
      <c r="O230" s="54">
        <f t="shared" si="37"/>
        <v>67.80952380952381</v>
      </c>
      <c r="P230" s="54">
        <f t="shared" si="38"/>
        <v>72</v>
      </c>
      <c r="Q230" s="54">
        <f t="shared" si="39"/>
        <v>72</v>
      </c>
      <c r="R230" s="54">
        <f t="shared" si="40"/>
        <v>76.190476190476204</v>
      </c>
      <c r="S230" s="55">
        <f t="shared" si="41"/>
        <v>-4.1904761904761898</v>
      </c>
      <c r="T230" s="55">
        <f t="shared" si="42"/>
        <v>-4.190476190476204</v>
      </c>
      <c r="U230" t="s">
        <v>107</v>
      </c>
      <c r="V230" t="s">
        <v>175</v>
      </c>
      <c r="W230" t="s">
        <v>435</v>
      </c>
      <c r="X230" t="s">
        <v>527</v>
      </c>
      <c r="Y230" s="66"/>
    </row>
    <row r="231" spans="1:25" s="50" customFormat="1" ht="15" x14ac:dyDescent="0.25">
      <c r="A231">
        <v>1.36</v>
      </c>
      <c r="B231">
        <v>3.31</v>
      </c>
      <c r="C231" s="43">
        <f t="shared" si="43"/>
        <v>3.7408921272436446E-2</v>
      </c>
      <c r="D231" s="44">
        <f>IF(OR($A231="",$B231=""),"",A231*'MPTO_working_2-way'!$G230)</f>
        <v>1.4108761329305137</v>
      </c>
      <c r="E231" s="46">
        <f>IF(OR($A231="",$B231=""),"",B231*'MPTO_working_2-way'!$G230)</f>
        <v>3.4338235294117645</v>
      </c>
      <c r="F231" s="44">
        <f>IF(OR($A231="",$B231=""),"",'MPTO_working_2-way'!D230)</f>
        <v>1.3954987909975822</v>
      </c>
      <c r="G231" s="46">
        <f>IF(OR($A231="",$B231=""),"",'MPTO_working_2-way'!E230)</f>
        <v>3.5284527355384858</v>
      </c>
      <c r="H231" s="44">
        <f>IF(OR($A231="",$B231=""),"",'OddsRatio_working_2-way'!M230)</f>
        <v>1.3947710169758618</v>
      </c>
      <c r="I231" s="44">
        <f>IF(OR($A231="",$B231=""),"",'OddsRatio_working_2-way'!N230)</f>
        <v>3.5331140255951108</v>
      </c>
      <c r="J231" s="44">
        <f>IF('Log_working_2-way'!$D230="","",A231^('Log_working_2-way'!$D230))</f>
        <v>1.3876430260348245</v>
      </c>
      <c r="K231" s="46">
        <f>IF('Log_working_2-way'!$D230="","",B231^('Log_working_2-way'!$D230))</f>
        <v>3.5796929980317884</v>
      </c>
      <c r="L231" s="53">
        <f t="shared" si="35"/>
        <v>0.7087794432548179</v>
      </c>
      <c r="M231" s="53">
        <f t="shared" si="36"/>
        <v>0.29122055674518205</v>
      </c>
      <c r="N231" s="54">
        <v>145</v>
      </c>
      <c r="O231" s="54">
        <f t="shared" si="37"/>
        <v>38.382352941176478</v>
      </c>
      <c r="P231" s="54">
        <f t="shared" si="38"/>
        <v>101.19335347432023</v>
      </c>
      <c r="Q231" s="54">
        <f t="shared" si="39"/>
        <v>43.806646525679753</v>
      </c>
      <c r="R231" s="54">
        <f t="shared" si="40"/>
        <v>106.61764705882352</v>
      </c>
      <c r="S231" s="55">
        <f t="shared" si="41"/>
        <v>-5.4242935845032747</v>
      </c>
      <c r="T231" s="55">
        <f t="shared" si="42"/>
        <v>-5.4242935845032889</v>
      </c>
      <c r="U231" t="s">
        <v>114</v>
      </c>
      <c r="V231" t="s">
        <v>177</v>
      </c>
      <c r="W231" t="s">
        <v>436</v>
      </c>
      <c r="X231" t="s">
        <v>527</v>
      </c>
      <c r="Y231" s="66"/>
    </row>
    <row r="232" spans="1:25" ht="15" x14ac:dyDescent="0.25">
      <c r="A232">
        <v>2.12</v>
      </c>
      <c r="B232">
        <v>1.78</v>
      </c>
      <c r="C232" s="43">
        <f t="shared" si="43"/>
        <v>3.3495866016535869E-2</v>
      </c>
      <c r="D232" s="44">
        <f>IF(OR($A232="",$B232=""),"",A232*'MPTO_working_2-way'!$G231)</f>
        <v>2.191011235955056</v>
      </c>
      <c r="E232" s="46">
        <f>IF(OR($A232="",$B232=""),"",B232*'MPTO_working_2-way'!$G231)</f>
        <v>1.8396226415094339</v>
      </c>
      <c r="F232" s="44">
        <f>IF(OR($A232="",$B232=""),"",'MPTO_working_2-way'!D231)</f>
        <v>2.1980428704566637</v>
      </c>
      <c r="G232" s="46">
        <f>IF(OR($A232="",$B232=""),"",'MPTO_working_2-way'!E231)</f>
        <v>1.8346946713341112</v>
      </c>
      <c r="H232" s="44">
        <f>IF(OR($A232="",$B232=""),"",'OddsRatio_working_2-way'!M231)</f>
        <v>2.1982893790305562</v>
      </c>
      <c r="I232" s="44">
        <f>IF(OR($A232="",$B232=""),"",'OddsRatio_working_2-way'!N231)</f>
        <v>1.83452296039628</v>
      </c>
      <c r="J232" s="44">
        <f>IF('Log_working_2-way'!$D231="","",A232^('Log_working_2-way'!$D231))</f>
        <v>2.2015102621380289</v>
      </c>
      <c r="K232" s="46">
        <f>IF('Log_working_2-way'!$D231="","",B232^('Log_working_2-way'!$D231))</f>
        <v>1.8322858584832242</v>
      </c>
      <c r="L232" s="53">
        <f t="shared" si="35"/>
        <v>0.45641025641025645</v>
      </c>
      <c r="M232" s="53">
        <f t="shared" si="36"/>
        <v>0.54358974358974366</v>
      </c>
      <c r="N232" s="54">
        <v>146</v>
      </c>
      <c r="O232" s="54">
        <f t="shared" si="37"/>
        <v>77.13207547169813</v>
      </c>
      <c r="P232" s="54">
        <f t="shared" si="38"/>
        <v>63.977528089887642</v>
      </c>
      <c r="Q232" s="54">
        <f t="shared" si="39"/>
        <v>82.022471910112358</v>
      </c>
      <c r="R232" s="54">
        <f t="shared" si="40"/>
        <v>68.867924528301884</v>
      </c>
      <c r="S232" s="55">
        <f t="shared" si="41"/>
        <v>-4.8903964384142284</v>
      </c>
      <c r="T232" s="55">
        <f t="shared" si="42"/>
        <v>-4.8903964384142427</v>
      </c>
      <c r="U232" t="s">
        <v>432</v>
      </c>
      <c r="V232" t="s">
        <v>66</v>
      </c>
      <c r="W232" t="s">
        <v>442</v>
      </c>
      <c r="X232" t="s">
        <v>527</v>
      </c>
      <c r="Y232" s="66"/>
    </row>
    <row r="233" spans="1:25" ht="15" x14ac:dyDescent="0.25">
      <c r="A233">
        <v>2.08</v>
      </c>
      <c r="B233">
        <v>1.81</v>
      </c>
      <c r="C233" s="43">
        <f t="shared" si="43"/>
        <v>3.3255418614534626E-2</v>
      </c>
      <c r="D233" s="44">
        <f>IF(OR($A233="",$B233=""),"",A233*'MPTO_working_2-way'!$G232)</f>
        <v>2.1491712707182322</v>
      </c>
      <c r="E233" s="46">
        <f>IF(OR($A233="",$B233=""),"",B233*'MPTO_working_2-way'!$G232)</f>
        <v>1.8701923076923077</v>
      </c>
      <c r="F233" s="44">
        <f>IF(OR($A233="",$B233=""),"",'MPTO_working_2-way'!D232)</f>
        <v>2.1545152798443401</v>
      </c>
      <c r="G233" s="46">
        <f>IF(OR($A233="",$B233=""),"",'MPTO_working_2-way'!E232)</f>
        <v>1.8661643699811639</v>
      </c>
      <c r="H233" s="44">
        <f>IF(OR($A233="",$B233=""),"",'OddsRatio_working_2-way'!M232)</f>
        <v>2.1547005383792519</v>
      </c>
      <c r="I233" s="44">
        <f>IF(OR($A233="",$B233=""),"",'OddsRatio_working_2-way'!N232)</f>
        <v>1.8660254037844384</v>
      </c>
      <c r="J233" s="44">
        <f>IF('Log_working_2-way'!$D232="","",A233^('Log_working_2-way'!$D232))</f>
        <v>2.1571440120474694</v>
      </c>
      <c r="K233" s="46">
        <f>IF('Log_working_2-way'!$D232="","",B233^('Log_working_2-way'!$D232))</f>
        <v>1.8641966683390954</v>
      </c>
      <c r="L233" s="53">
        <f t="shared" si="35"/>
        <v>0.46529562982005135</v>
      </c>
      <c r="M233" s="53">
        <f t="shared" si="36"/>
        <v>0.53470437017994854</v>
      </c>
      <c r="N233" s="54">
        <v>147</v>
      </c>
      <c r="O233" s="54">
        <f t="shared" si="37"/>
        <v>76.326923076923066</v>
      </c>
      <c r="P233" s="54">
        <f t="shared" si="38"/>
        <v>65.784530386740329</v>
      </c>
      <c r="Q233" s="54">
        <f t="shared" si="39"/>
        <v>81.215469613259671</v>
      </c>
      <c r="R233" s="54">
        <f t="shared" si="40"/>
        <v>70.67307692307692</v>
      </c>
      <c r="S233" s="55">
        <f t="shared" si="41"/>
        <v>-4.8885465363366052</v>
      </c>
      <c r="T233" s="55">
        <f t="shared" si="42"/>
        <v>-4.888546536336591</v>
      </c>
      <c r="U233" t="s">
        <v>124</v>
      </c>
      <c r="V233" t="s">
        <v>125</v>
      </c>
      <c r="W233" t="s">
        <v>442</v>
      </c>
      <c r="X233" t="s">
        <v>527</v>
      </c>
      <c r="Y233" s="66"/>
    </row>
    <row r="234" spans="1:25" ht="15" x14ac:dyDescent="0.25">
      <c r="A234">
        <v>1.69</v>
      </c>
      <c r="B234">
        <v>2.2599999999999998</v>
      </c>
      <c r="C234" s="43">
        <f t="shared" si="43"/>
        <v>3.4193852437555794E-2</v>
      </c>
      <c r="D234" s="44">
        <f>IF(OR($A234="",$B234=""),"",A234*'MPTO_working_2-way'!$G233)</f>
        <v>1.7477876106194692</v>
      </c>
      <c r="E234" s="46">
        <f>IF(OR($A234="",$B234=""),"",B234*'MPTO_working_2-way'!$G233)</f>
        <v>2.3372781065088759</v>
      </c>
      <c r="F234" s="44">
        <f>IF(OR($A234="",$B234=""),"",'MPTO_working_2-way'!D233)</f>
        <v>1.740283410033262</v>
      </c>
      <c r="G234" s="46">
        <f>IF(OR($A234="",$B234=""),"",'MPTO_working_2-way'!E233)</f>
        <v>2.3508340001231001</v>
      </c>
      <c r="H234" s="44">
        <f>IF(OR($A234="",$B234=""),"",'OddsRatio_working_2-way'!M233)</f>
        <v>1.7400128699009547</v>
      </c>
      <c r="I234" s="44">
        <f>IF(OR($A234="",$B234=""),"",'OddsRatio_working_2-way'!N233)</f>
        <v>2.351327849384353</v>
      </c>
      <c r="J234" s="44">
        <f>IF('Log_working_2-way'!$D233="","",A234^('Log_working_2-way'!$D233))</f>
        <v>1.7366048392090647</v>
      </c>
      <c r="K234" s="46">
        <f>IF('Log_working_2-way'!$D233="","",B234^('Log_working_2-way'!$D233))</f>
        <v>2.3575800032398484</v>
      </c>
      <c r="L234" s="53">
        <f t="shared" si="35"/>
        <v>0.57215189873417716</v>
      </c>
      <c r="M234" s="53">
        <f t="shared" si="36"/>
        <v>0.42784810126582273</v>
      </c>
      <c r="N234" s="54">
        <v>148</v>
      </c>
      <c r="O234" s="54">
        <f t="shared" si="37"/>
        <v>60.426035502958584</v>
      </c>
      <c r="P234" s="54">
        <f t="shared" si="38"/>
        <v>82.513274336283175</v>
      </c>
      <c r="Q234" s="54">
        <f t="shared" si="39"/>
        <v>65.486725663716811</v>
      </c>
      <c r="R234" s="54">
        <f t="shared" si="40"/>
        <v>87.57396449704143</v>
      </c>
      <c r="S234" s="55">
        <f t="shared" si="41"/>
        <v>-5.0606901607582273</v>
      </c>
      <c r="T234" s="55">
        <f t="shared" si="42"/>
        <v>-5.0606901607582557</v>
      </c>
      <c r="U234" t="s">
        <v>128</v>
      </c>
      <c r="V234" t="s">
        <v>65</v>
      </c>
      <c r="W234" t="s">
        <v>442</v>
      </c>
      <c r="X234" t="s">
        <v>527</v>
      </c>
      <c r="Y234" s="66"/>
    </row>
    <row r="235" spans="1:25" ht="15" x14ac:dyDescent="0.25">
      <c r="A235">
        <v>1.81</v>
      </c>
      <c r="B235">
        <v>2.08</v>
      </c>
      <c r="C235" s="43">
        <f t="shared" si="43"/>
        <v>3.3255418614534626E-2</v>
      </c>
      <c r="D235" s="44">
        <f>IF(OR($A235="",$B235=""),"",A235*'MPTO_working_2-way'!$G234)</f>
        <v>1.8701923076923077</v>
      </c>
      <c r="E235" s="46">
        <f>IF(OR($A235="",$B235=""),"",B235*'MPTO_working_2-way'!$G234)</f>
        <v>2.1491712707182322</v>
      </c>
      <c r="F235" s="44">
        <f>IF(OR($A235="",$B235=""),"",'MPTO_working_2-way'!D234)</f>
        <v>1.8661643699811639</v>
      </c>
      <c r="G235" s="46">
        <f>IF(OR($A235="",$B235=""),"",'MPTO_working_2-way'!E234)</f>
        <v>2.1545152798443401</v>
      </c>
      <c r="H235" s="44">
        <f>IF(OR($A235="",$B235=""),"",'OddsRatio_working_2-way'!M234)</f>
        <v>1.8660254037844384</v>
      </c>
      <c r="I235" s="44">
        <f>IF(OR($A235="",$B235=""),"",'OddsRatio_working_2-way'!N234)</f>
        <v>2.1547005383792519</v>
      </c>
      <c r="J235" s="44">
        <f>IF('Log_working_2-way'!$D234="","",A235^('Log_working_2-way'!$D234))</f>
        <v>1.8641966683390954</v>
      </c>
      <c r="K235" s="46">
        <f>IF('Log_working_2-way'!$D234="","",B235^('Log_working_2-way'!$D234))</f>
        <v>2.1571440120474694</v>
      </c>
      <c r="L235" s="53">
        <f t="shared" si="35"/>
        <v>0.53470437017994854</v>
      </c>
      <c r="M235" s="53">
        <f t="shared" si="36"/>
        <v>0.46529562982005135</v>
      </c>
      <c r="N235" s="54">
        <v>149</v>
      </c>
      <c r="O235" s="54">
        <f t="shared" si="37"/>
        <v>66.679558011049721</v>
      </c>
      <c r="P235" s="54">
        <f t="shared" si="38"/>
        <v>77.365384615384613</v>
      </c>
      <c r="Q235" s="54">
        <f t="shared" si="39"/>
        <v>71.634615384615373</v>
      </c>
      <c r="R235" s="54">
        <f t="shared" si="40"/>
        <v>82.320441988950279</v>
      </c>
      <c r="S235" s="55">
        <f t="shared" si="41"/>
        <v>-4.9550573735656513</v>
      </c>
      <c r="T235" s="55">
        <f t="shared" si="42"/>
        <v>-4.9550573735656656</v>
      </c>
      <c r="U235" t="s">
        <v>131</v>
      </c>
      <c r="V235" t="s">
        <v>168</v>
      </c>
      <c r="W235" t="s">
        <v>442</v>
      </c>
      <c r="X235" t="s">
        <v>527</v>
      </c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/>
      <c r="Y272" s="66"/>
    </row>
    <row r="273" spans="1:25" s="50" customFormat="1" ht="15" x14ac:dyDescent="0.25">
      <c r="A273"/>
      <c r="B273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/>
      <c r="V273"/>
      <c r="W273"/>
      <c r="X273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/>
      <c r="Y288" s="66"/>
    </row>
    <row r="289" spans="1:25" s="50" customFormat="1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/>
      <c r="Y350" s="66"/>
    </row>
    <row r="351" spans="1:25" s="50" customFormat="1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zoomScale="80" zoomScaleNormal="80" workbookViewId="0">
      <pane ySplit="2" topLeftCell="A210" activePane="bottomLeft" state="frozen"/>
      <selection pane="bottomLeft" activeCell="S187" sqref="S187:S23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3.27</v>
      </c>
      <c r="B187">
        <v>3.63</v>
      </c>
      <c r="C187">
        <v>2.2400000000000002</v>
      </c>
      <c r="D187" s="43">
        <f t="shared" si="17"/>
        <v>2.772106264600005E-2</v>
      </c>
      <c r="E187" s="44">
        <f>IF(OR($A187="",$B187="",$C187=""),"",A187*'MPTO_working_3-way'!$I186)</f>
        <v>3.36064787485242</v>
      </c>
      <c r="F187" s="45">
        <f>IF(OR($A187="",$B187="",$C187=""),"",B187*'MPTO_working_3-way'!$I186)</f>
        <v>3.7306274574049803</v>
      </c>
      <c r="G187" s="46">
        <f>IF(OR($A187="",$B187="",$C187=""),"",C187*'MPTO_working_3-way'!$I186)</f>
        <v>2.3020951803270404</v>
      </c>
      <c r="H187" s="44">
        <f>IF(OR($A187="",$B187="",$C187=""),"",'MPTO_working_3-way'!E186)</f>
        <v>3.3718847282889066</v>
      </c>
      <c r="I187" s="45">
        <f>IF(OR($A187="",$B187="",$C187=""),"",'MPTO_working_3-way'!F186)</f>
        <v>3.7559850760858575</v>
      </c>
      <c r="J187" s="46">
        <f>IF(OR($A187="",$B187="",$C187=""),"",'MPTO_working_3-way'!G186)</f>
        <v>2.2873443533640598</v>
      </c>
      <c r="K187" s="44">
        <f>IF(OR($A187="",$B187="",$C187=""),"",'OddsRatio_working_3-way'!H186)</f>
        <v>3.3681724397492037</v>
      </c>
      <c r="L187" s="45">
        <f>IF(OR($A187="",$B187="",$C187=""),"",'OddsRatio_working_3-way'!I186)</f>
        <v>3.7437416372424686</v>
      </c>
      <c r="M187" s="46">
        <f>IF(OR($A187="",$B187="",$C187=""),"",'OddsRatio_working_3-way'!J186)</f>
        <v>2.2936272358101371</v>
      </c>
      <c r="N187" s="47">
        <f t="shared" ref="N187:N235" si="42">(1/E187)* 100</f>
        <v>29.756167180827127</v>
      </c>
      <c r="O187" s="48">
        <f t="shared" ref="O187:O235" si="43">(1/F187)* 100</f>
        <v>26.805142336447574</v>
      </c>
      <c r="P187" s="48">
        <f t="shared" ref="P187:P235" si="44">(1/G187)* 100</f>
        <v>43.438690482725299</v>
      </c>
      <c r="Q187" t="s">
        <v>394</v>
      </c>
      <c r="R187" t="s">
        <v>273</v>
      </c>
      <c r="S187" t="s">
        <v>525</v>
      </c>
      <c r="T187" s="50">
        <v>100</v>
      </c>
      <c r="U187" s="50">
        <f t="shared" ref="U187:U235" si="45">(1/A187)*((T187*A187)-T187)</f>
        <v>69.418960244648318</v>
      </c>
      <c r="V187" s="50">
        <f t="shared" ref="V187:V235" si="46">(1/B187)*((T187*B187)-T187)</f>
        <v>72.451790633608823</v>
      </c>
      <c r="W187" s="50">
        <f t="shared" ref="W187:W235" si="47">(1/C187)*((T187*C187)-T187)</f>
        <v>55.357142857142868</v>
      </c>
      <c r="X187" s="50">
        <f t="shared" ref="X187:X235" si="48">((1/B187)+(1/C187))*T187</f>
        <v>72.19106650924833</v>
      </c>
      <c r="Y187" s="50">
        <f t="shared" ref="Y187:Y235" si="49">((1/A187)+(1/C187))*T187</f>
        <v>75.223896898208821</v>
      </c>
      <c r="Z187" s="50">
        <f t="shared" ref="Z187:Z235" si="50">((1/A187)+(1/B187))*T187</f>
        <v>58.129249121742866</v>
      </c>
      <c r="AA187" s="50">
        <f t="shared" ref="AA187:AA235" si="51">U187-X187</f>
        <v>-2.7721062646000121</v>
      </c>
      <c r="AB187" s="50">
        <f t="shared" ref="AB187:AB235" si="52">V187-Y187</f>
        <v>-2.7721062645999979</v>
      </c>
      <c r="AC187" s="50">
        <f t="shared" ref="AC187:AC235" si="53">W187-Z187</f>
        <v>-2.7721062645999979</v>
      </c>
      <c r="AF187">
        <v>1.72</v>
      </c>
      <c r="AG187">
        <v>2.21</v>
      </c>
      <c r="AH187" s="66"/>
      <c r="AJ187" t="s">
        <v>231</v>
      </c>
    </row>
    <row r="188" spans="1:36" ht="15" x14ac:dyDescent="0.25">
      <c r="A188">
        <v>1.61</v>
      </c>
      <c r="B188">
        <v>4.1900000000000004</v>
      </c>
      <c r="C188">
        <v>5.88</v>
      </c>
      <c r="D188" s="43">
        <f t="shared" si="17"/>
        <v>2.9849524120117987E-2</v>
      </c>
      <c r="E188" s="44">
        <f>IF(OR($A188="",$B188="",$C188=""),"",A188*'MPTO_working_3-way'!$I187)</f>
        <v>1.6580577338333902</v>
      </c>
      <c r="F188" s="45">
        <f>IF(OR($A188="",$B188="",$C188=""),"",B188*'MPTO_working_3-way'!$I187)</f>
        <v>4.3150695060632946</v>
      </c>
      <c r="G188" s="46">
        <f>IF(OR($A188="",$B188="",$C188=""),"",C188*'MPTO_working_3-way'!$I187)</f>
        <v>6.0555152018262932</v>
      </c>
      <c r="H188" s="44">
        <f>IF(OR($A188="",$B188="",$C188=""),"",'MPTO_working_3-way'!E187)</f>
        <v>1.6362108620343156</v>
      </c>
      <c r="I188" s="45">
        <f>IF(OR($A188="",$B188="",$C188=""),"",'MPTO_working_3-way'!F187)</f>
        <v>4.3722796173717651</v>
      </c>
      <c r="J188" s="46">
        <f>IF(OR($A188="",$B188="",$C188=""),"",'MPTO_working_3-way'!G187)</f>
        <v>6.2453867733350563</v>
      </c>
      <c r="K188" s="44">
        <f>IF(OR($A188="",$B188="",$C188=""),"",'OddsRatio_working_3-way'!H187)</f>
        <v>1.6437304124571088</v>
      </c>
      <c r="L188" s="45">
        <f>IF(OR($A188="",$B188="",$C188=""),"",'OddsRatio_working_3-way'!I187)</f>
        <v>4.3663934684232437</v>
      </c>
      <c r="M188" s="46">
        <f>IF(OR($A188="",$B188="",$C188=""),"",'OddsRatio_working_3-way'!J187)</f>
        <v>6.1498432996568742</v>
      </c>
      <c r="N188" s="47">
        <f t="shared" si="42"/>
        <v>60.311530750381273</v>
      </c>
      <c r="O188" s="48">
        <f t="shared" si="43"/>
        <v>23.17459773463338</v>
      </c>
      <c r="P188" s="48">
        <f t="shared" si="44"/>
        <v>16.51387151498535</v>
      </c>
      <c r="Q188" t="s">
        <v>42</v>
      </c>
      <c r="R188" t="s">
        <v>279</v>
      </c>
      <c r="S188" t="s">
        <v>525</v>
      </c>
      <c r="T188" s="50">
        <v>100</v>
      </c>
      <c r="U188" s="50">
        <f t="shared" si="45"/>
        <v>37.888198757763973</v>
      </c>
      <c r="V188" s="50">
        <f t="shared" si="46"/>
        <v>76.133651551312653</v>
      </c>
      <c r="W188" s="50">
        <f t="shared" si="47"/>
        <v>82.993197278911566</v>
      </c>
      <c r="X188" s="50">
        <f t="shared" si="48"/>
        <v>40.873151169775781</v>
      </c>
      <c r="Y188" s="50">
        <f t="shared" si="49"/>
        <v>79.118603963324446</v>
      </c>
      <c r="Z188" s="50">
        <f t="shared" si="50"/>
        <v>85.978149690923374</v>
      </c>
      <c r="AA188" s="50">
        <f t="shared" si="51"/>
        <v>-2.9849524120118076</v>
      </c>
      <c r="AB188" s="50">
        <f t="shared" si="52"/>
        <v>-2.9849524120117934</v>
      </c>
      <c r="AC188" s="50">
        <f t="shared" si="53"/>
        <v>-2.9849524120118076</v>
      </c>
      <c r="AF188">
        <v>1.88</v>
      </c>
      <c r="AG188">
        <v>2.0099999999999998</v>
      </c>
      <c r="AH188" s="66"/>
      <c r="AJ188" t="s">
        <v>433</v>
      </c>
    </row>
    <row r="189" spans="1:36" ht="15" x14ac:dyDescent="0.25">
      <c r="A189">
        <v>3.5</v>
      </c>
      <c r="B189">
        <v>3.59</v>
      </c>
      <c r="C189">
        <v>2.13</v>
      </c>
      <c r="D189" s="43">
        <f t="shared" si="17"/>
        <v>3.374938582282927E-2</v>
      </c>
      <c r="E189" s="44">
        <f>IF(OR($A189="",$B189="",$C189=""),"",A189*'MPTO_working_3-way'!$I188)</f>
        <v>3.6181228503799026</v>
      </c>
      <c r="F189" s="45">
        <f>IF(OR($A189="",$B189="",$C189=""),"",B189*'MPTO_working_3-way'!$I188)</f>
        <v>3.7111602951039568</v>
      </c>
      <c r="G189" s="46">
        <f>IF(OR($A189="",$B189="",$C189=""),"",C189*'MPTO_working_3-way'!$I188)</f>
        <v>2.2018861918026262</v>
      </c>
      <c r="H189" s="44">
        <f>IF(OR($A189="",$B189="",$C189=""),"",'MPTO_working_3-way'!E188)</f>
        <v>3.6434585705307247</v>
      </c>
      <c r="I189" s="45">
        <f>IF(OR($A189="",$B189="",$C189=""),"",'MPTO_working_3-way'!F188)</f>
        <v>3.7410905448064575</v>
      </c>
      <c r="J189" s="46">
        <f>IF(OR($A189="",$B189="",$C189=""),"",'MPTO_working_3-way'!G188)</f>
        <v>2.182292225838673</v>
      </c>
      <c r="K189" s="44">
        <f>IF(OR($A189="",$B189="",$C189=""),"",'OddsRatio_working_3-way'!H188)</f>
        <v>3.6334377016972419</v>
      </c>
      <c r="L189" s="45">
        <f>IF(OR($A189="",$B189="",$C189=""),"",'OddsRatio_working_3-way'!I188)</f>
        <v>3.728241458958343</v>
      </c>
      <c r="M189" s="46">
        <f>IF(OR($A189="",$B189="",$C189=""),"",'OddsRatio_working_3-way'!J188)</f>
        <v>2.1903138411671539</v>
      </c>
      <c r="N189" s="47">
        <f t="shared" si="42"/>
        <v>27.638641399227232</v>
      </c>
      <c r="O189" s="48">
        <f t="shared" si="43"/>
        <v>26.94575066777028</v>
      </c>
      <c r="P189" s="48">
        <f t="shared" si="44"/>
        <v>45.415607933002491</v>
      </c>
      <c r="Q189" t="s">
        <v>293</v>
      </c>
      <c r="R189" t="s">
        <v>458</v>
      </c>
      <c r="S189" t="s">
        <v>525</v>
      </c>
      <c r="T189" s="50">
        <v>100</v>
      </c>
      <c r="U189" s="50">
        <f t="shared" si="45"/>
        <v>71.428571428571431</v>
      </c>
      <c r="V189" s="50">
        <f t="shared" si="46"/>
        <v>72.14484679665739</v>
      </c>
      <c r="W189" s="50">
        <f t="shared" si="47"/>
        <v>53.051643192488264</v>
      </c>
      <c r="X189" s="50">
        <f t="shared" si="48"/>
        <v>74.803510010854353</v>
      </c>
      <c r="Y189" s="50">
        <f t="shared" si="49"/>
        <v>75.519785378940313</v>
      </c>
      <c r="Z189" s="50">
        <f t="shared" si="50"/>
        <v>56.426581774771186</v>
      </c>
      <c r="AA189" s="50">
        <f t="shared" si="51"/>
        <v>-3.3749385822829225</v>
      </c>
      <c r="AB189" s="50">
        <f t="shared" si="52"/>
        <v>-3.3749385822829225</v>
      </c>
      <c r="AC189" s="50">
        <f t="shared" si="53"/>
        <v>-3.3749385822829225</v>
      </c>
      <c r="AF189">
        <v>1.86</v>
      </c>
      <c r="AG189">
        <v>2.0099999999999998</v>
      </c>
      <c r="AH189" s="66"/>
      <c r="AJ189" t="s">
        <v>444</v>
      </c>
    </row>
    <row r="190" spans="1:36" ht="15" x14ac:dyDescent="0.25">
      <c r="A190">
        <v>2.3199999999999998</v>
      </c>
      <c r="B190">
        <v>3.37</v>
      </c>
      <c r="C190">
        <v>3.27</v>
      </c>
      <c r="D190" s="43">
        <f t="shared" si="17"/>
        <v>3.358078535664788E-2</v>
      </c>
      <c r="E190" s="44">
        <f>IF(OR($A190="",$B190="",$C190=""),"",A190*'MPTO_working_3-way'!$I189)</f>
        <v>2.3979074220274228</v>
      </c>
      <c r="F190" s="45">
        <f>IF(OR($A190="",$B190="",$C190=""),"",B190*'MPTO_working_3-way'!$I189)</f>
        <v>3.4831672466519032</v>
      </c>
      <c r="G190" s="46">
        <f>IF(OR($A190="",$B190="",$C190=""),"",C190*'MPTO_working_3-way'!$I189)</f>
        <v>3.3798091681162385</v>
      </c>
      <c r="H190" s="44">
        <f>IF(OR($A190="",$B190="",$C190=""),"",'MPTO_working_3-way'!E189)</f>
        <v>2.3818547203008285</v>
      </c>
      <c r="I190" s="45">
        <f>IF(OR($A190="",$B190="",$C190=""),"",'MPTO_working_3-way'!F189)</f>
        <v>3.5021079722317139</v>
      </c>
      <c r="J190" s="46">
        <f>IF(OR($A190="",$B190="",$C190=""),"",'MPTO_working_3-way'!G189)</f>
        <v>3.3942395400950263</v>
      </c>
      <c r="K190" s="44">
        <f>IF(OR($A190="",$B190="",$C190=""),"",'OddsRatio_working_3-way'!H189)</f>
        <v>2.3887911282714001</v>
      </c>
      <c r="L190" s="45">
        <f>IF(OR($A190="",$B190="",$C190=""),"",'OddsRatio_working_3-way'!I189)</f>
        <v>3.4935113439418326</v>
      </c>
      <c r="M190" s="46">
        <f>IF(OR($A190="",$B190="",$C190=""),"",'OddsRatio_working_3-way'!J189)</f>
        <v>3.3882998948303626</v>
      </c>
      <c r="N190" s="47">
        <f t="shared" si="42"/>
        <v>41.703027848944366</v>
      </c>
      <c r="O190" s="48">
        <f t="shared" si="43"/>
        <v>28.709502851498787</v>
      </c>
      <c r="P190" s="48">
        <f t="shared" si="44"/>
        <v>29.587469299556858</v>
      </c>
      <c r="Q190" t="s">
        <v>282</v>
      </c>
      <c r="R190" t="s">
        <v>285</v>
      </c>
      <c r="S190" t="s">
        <v>525</v>
      </c>
      <c r="T190" s="50">
        <v>100</v>
      </c>
      <c r="U190" s="50">
        <f t="shared" si="45"/>
        <v>56.896551724137922</v>
      </c>
      <c r="V190" s="50">
        <f t="shared" si="46"/>
        <v>70.326409495548958</v>
      </c>
      <c r="W190" s="50">
        <f t="shared" si="47"/>
        <v>69.418960244648318</v>
      </c>
      <c r="X190" s="50">
        <f t="shared" si="48"/>
        <v>60.25463025980271</v>
      </c>
      <c r="Y190" s="50">
        <f t="shared" si="49"/>
        <v>73.684488031213746</v>
      </c>
      <c r="Z190" s="50">
        <f t="shared" si="50"/>
        <v>72.777038780313106</v>
      </c>
      <c r="AA190" s="50">
        <f t="shared" si="51"/>
        <v>-3.358078535664788</v>
      </c>
      <c r="AB190" s="50">
        <f t="shared" si="52"/>
        <v>-3.358078535664788</v>
      </c>
      <c r="AC190" s="50">
        <f t="shared" si="53"/>
        <v>-3.358078535664788</v>
      </c>
      <c r="AF190">
        <v>2.16</v>
      </c>
      <c r="AG190">
        <v>1.74</v>
      </c>
      <c r="AH190" s="66"/>
      <c r="AJ190" t="s">
        <v>444</v>
      </c>
    </row>
    <row r="191" spans="1:36" ht="15" x14ac:dyDescent="0.25">
      <c r="A191">
        <v>2.58</v>
      </c>
      <c r="B191">
        <v>3.29</v>
      </c>
      <c r="C191">
        <v>2.92</v>
      </c>
      <c r="D191" s="43">
        <f t="shared" si="17"/>
        <v>3.4014020430618741E-2</v>
      </c>
      <c r="E191" s="44">
        <f>IF(OR($A191="",$B191="",$C191=""),"",A191*'MPTO_working_3-way'!$I190)</f>
        <v>2.6677561727109964</v>
      </c>
      <c r="F191" s="45">
        <f>IF(OR($A191="",$B191="",$C191=""),"",B191*'MPTO_working_3-way'!$I190)</f>
        <v>3.4019061272167357</v>
      </c>
      <c r="G191" s="46">
        <f>IF(OR($A191="",$B191="",$C191=""),"",C191*'MPTO_working_3-way'!$I190)</f>
        <v>3.0193209396574066</v>
      </c>
      <c r="H191" s="44">
        <f>IF(OR($A191="",$B191="",$C191=""),"",'MPTO_working_3-way'!E190)</f>
        <v>2.6577444949742191</v>
      </c>
      <c r="I191" s="45">
        <f>IF(OR($A191="",$B191="",$C191=""),"",'MPTO_working_3-way'!F190)</f>
        <v>3.4174789445082179</v>
      </c>
      <c r="J191" s="46">
        <f>IF(OR($A191="",$B191="",$C191=""),"",'MPTO_working_3-way'!G190)</f>
        <v>3.0199824998789677</v>
      </c>
      <c r="K191" s="44">
        <f>IF(OR($A191="",$B191="",$C191=""),"",'OddsRatio_working_3-way'!H190)</f>
        <v>2.662441857205518</v>
      </c>
      <c r="L191" s="45">
        <f>IF(OR($A191="",$B191="",$C191=""),"",'OddsRatio_working_3-way'!I190)</f>
        <v>3.409488514557363</v>
      </c>
      <c r="M191" s="46">
        <f>IF(OR($A191="",$B191="",$C191=""),"",'OddsRatio_working_3-way'!J190)</f>
        <v>3.0201825100218946</v>
      </c>
      <c r="N191" s="47">
        <f t="shared" si="42"/>
        <v>37.484685078388985</v>
      </c>
      <c r="O191" s="48">
        <f t="shared" si="43"/>
        <v>29.395284955089235</v>
      </c>
      <c r="P191" s="48">
        <f t="shared" si="44"/>
        <v>33.120029966521777</v>
      </c>
      <c r="Q191" t="s">
        <v>455</v>
      </c>
      <c r="R191" t="s">
        <v>291</v>
      </c>
      <c r="S191" t="s">
        <v>525</v>
      </c>
      <c r="T191" s="50">
        <v>100</v>
      </c>
      <c r="U191" s="50">
        <f t="shared" si="45"/>
        <v>61.240310077519375</v>
      </c>
      <c r="V191" s="50">
        <f t="shared" si="46"/>
        <v>69.6048632218845</v>
      </c>
      <c r="W191" s="50">
        <f t="shared" si="47"/>
        <v>65.753424657534239</v>
      </c>
      <c r="X191" s="50">
        <f t="shared" si="48"/>
        <v>64.641712120581246</v>
      </c>
      <c r="Y191" s="50">
        <f t="shared" si="49"/>
        <v>73.006265264946364</v>
      </c>
      <c r="Z191" s="50">
        <f t="shared" si="50"/>
        <v>69.154826700596118</v>
      </c>
      <c r="AA191" s="50">
        <f t="shared" si="51"/>
        <v>-3.4014020430618714</v>
      </c>
      <c r="AB191" s="50">
        <f t="shared" si="52"/>
        <v>-3.4014020430618643</v>
      </c>
      <c r="AC191" s="50">
        <f t="shared" si="53"/>
        <v>-3.4014020430618785</v>
      </c>
      <c r="AF191">
        <v>2.16</v>
      </c>
      <c r="AG191">
        <v>1.74</v>
      </c>
      <c r="AH191" s="66"/>
      <c r="AJ191" t="s">
        <v>444</v>
      </c>
    </row>
    <row r="192" spans="1:36" ht="15" x14ac:dyDescent="0.25">
      <c r="A192">
        <v>1.67</v>
      </c>
      <c r="B192">
        <v>4.0599999999999996</v>
      </c>
      <c r="C192">
        <v>4.49</v>
      </c>
      <c r="D192" s="43">
        <f t="shared" si="17"/>
        <v>6.7824963149282658E-2</v>
      </c>
      <c r="E192" s="44">
        <f>IF(OR($A192="",$B192="",$C192=""),"",A192*'MPTO_working_3-way'!$I191)</f>
        <v>1.7832676884593019</v>
      </c>
      <c r="F192" s="45">
        <f>IF(OR($A192="",$B192="",$C192=""),"",B192*'MPTO_working_3-way'!$I191)</f>
        <v>4.3353693503860873</v>
      </c>
      <c r="G192" s="46">
        <f>IF(OR($A192="",$B192="",$C192=""),"",C192*'MPTO_working_3-way'!$I191)</f>
        <v>4.7945340845402793</v>
      </c>
      <c r="H192" s="44">
        <f>IF(OR($A192="",$B192="",$C192=""),"",'MPTO_working_3-way'!E191)</f>
        <v>1.735526352745218</v>
      </c>
      <c r="I192" s="45">
        <f>IF(OR($A192="",$B192="",$C192=""),"",'MPTO_working_3-way'!F191)</f>
        <v>4.4703306856384142</v>
      </c>
      <c r="J192" s="46">
        <f>IF(OR($A192="",$B192="",$C192=""),"",'MPTO_working_3-way'!G191)</f>
        <v>4.9972807753729827</v>
      </c>
      <c r="K192" s="44">
        <f>IF(OR($A192="",$B192="",$C192=""),"",'OddsRatio_working_3-way'!H191)</f>
        <v>1.7515488702279338</v>
      </c>
      <c r="L192" s="45">
        <f>IF(OR($A192="",$B192="",$C192=""),"",'OddsRatio_working_3-way'!I191)</f>
        <v>4.4324470789514612</v>
      </c>
      <c r="M192" s="46">
        <f>IF(OR($A192="",$B192="",$C192=""),"",'OddsRatio_working_3-way'!J191)</f>
        <v>4.9147844135753598</v>
      </c>
      <c r="N192" s="47">
        <f t="shared" si="42"/>
        <v>56.07683055503432</v>
      </c>
      <c r="O192" s="48">
        <f t="shared" si="43"/>
        <v>23.066085474607711</v>
      </c>
      <c r="P192" s="48">
        <f t="shared" si="44"/>
        <v>20.857083970357973</v>
      </c>
      <c r="Q192" t="s">
        <v>43</v>
      </c>
      <c r="R192" t="s">
        <v>467</v>
      </c>
      <c r="S192" t="s">
        <v>525</v>
      </c>
      <c r="T192" s="50">
        <v>100</v>
      </c>
      <c r="U192" s="50">
        <f t="shared" si="45"/>
        <v>40.119760479041922</v>
      </c>
      <c r="V192" s="50">
        <f t="shared" si="46"/>
        <v>75.369458128078819</v>
      </c>
      <c r="W192" s="50">
        <f t="shared" si="47"/>
        <v>77.728285077951</v>
      </c>
      <c r="X192" s="50">
        <f t="shared" si="48"/>
        <v>46.902256793970182</v>
      </c>
      <c r="Y192" s="50">
        <f t="shared" si="49"/>
        <v>82.151954443007085</v>
      </c>
      <c r="Z192" s="50">
        <f t="shared" si="50"/>
        <v>84.510781392879281</v>
      </c>
      <c r="AA192" s="50">
        <f t="shared" si="51"/>
        <v>-6.7824963149282596</v>
      </c>
      <c r="AB192" s="50">
        <f t="shared" si="52"/>
        <v>-6.7824963149282667</v>
      </c>
      <c r="AC192" s="50">
        <f t="shared" si="53"/>
        <v>-6.7824963149282809</v>
      </c>
      <c r="AF192">
        <v>1.75</v>
      </c>
      <c r="AG192">
        <v>2.04</v>
      </c>
      <c r="AH192" s="66"/>
      <c r="AJ192" t="s">
        <v>444</v>
      </c>
    </row>
    <row r="193" spans="1:36" ht="15" x14ac:dyDescent="0.25">
      <c r="A193">
        <v>4.0599999999999996</v>
      </c>
      <c r="B193">
        <v>3.33</v>
      </c>
      <c r="C193">
        <v>2.0499999999999998</v>
      </c>
      <c r="D193" s="43">
        <f t="shared" si="17"/>
        <v>3.4410597068292637E-2</v>
      </c>
      <c r="E193" s="44">
        <f>IF(OR($A193="",$B193="",$C193=""),"",A193*'MPTO_working_3-way'!$I192)</f>
        <v>4.1997070240972674</v>
      </c>
      <c r="F193" s="45">
        <f>IF(OR($A193="",$B193="",$C193=""),"",B193*'MPTO_working_3-way'!$I192)</f>
        <v>3.4445872882374147</v>
      </c>
      <c r="G193" s="46">
        <f>IF(OR($A193="",$B193="",$C193=""),"",C193*'MPTO_working_3-way'!$I192)</f>
        <v>2.1205417239899997</v>
      </c>
      <c r="H193" s="44">
        <f>IF(OR($A193="",$B193="",$C193=""),"",'MPTO_working_3-way'!E192)</f>
        <v>4.2583050416910151</v>
      </c>
      <c r="I193" s="45">
        <f>IF(OR($A193="",$B193="",$C193=""),"",'MPTO_working_3-way'!F192)</f>
        <v>3.4622430126806716</v>
      </c>
      <c r="J193" s="46">
        <f>IF(OR($A193="",$B193="",$C193=""),"",'MPTO_working_3-way'!G192)</f>
        <v>2.0993642580144418</v>
      </c>
      <c r="K193" s="44">
        <f>IF(OR($A193="",$B193="",$C193=""),"",'OddsRatio_working_3-way'!H192)</f>
        <v>4.2288751036317027</v>
      </c>
      <c r="L193" s="45">
        <f>IF(OR($A193="",$B193="",$C193=""),"",'OddsRatio_working_3-way'!I192)</f>
        <v>3.4585879057064939</v>
      </c>
      <c r="M193" s="46">
        <f>IF(OR($A193="",$B193="",$C193=""),"",'OddsRatio_working_3-way'!J192)</f>
        <v>2.1079473394814672</v>
      </c>
      <c r="N193" s="47">
        <f t="shared" si="42"/>
        <v>23.811184786513799</v>
      </c>
      <c r="O193" s="48">
        <f t="shared" si="43"/>
        <v>29.031054124097899</v>
      </c>
      <c r="P193" s="48">
        <f t="shared" si="44"/>
        <v>47.157761089388302</v>
      </c>
      <c r="Q193" t="s">
        <v>294</v>
      </c>
      <c r="R193" t="s">
        <v>288</v>
      </c>
      <c r="S193" t="s">
        <v>525</v>
      </c>
      <c r="T193" s="50">
        <v>100</v>
      </c>
      <c r="U193" s="50">
        <f t="shared" si="45"/>
        <v>75.369458128078819</v>
      </c>
      <c r="V193" s="50">
        <f t="shared" si="46"/>
        <v>69.969969969969966</v>
      </c>
      <c r="W193" s="50">
        <f t="shared" si="47"/>
        <v>51.219512195121943</v>
      </c>
      <c r="X193" s="50">
        <f t="shared" si="48"/>
        <v>78.810517834908083</v>
      </c>
      <c r="Y193" s="50">
        <f t="shared" si="49"/>
        <v>73.411029676799245</v>
      </c>
      <c r="Z193" s="50">
        <f t="shared" si="50"/>
        <v>54.660571901951215</v>
      </c>
      <c r="AA193" s="50">
        <f t="shared" si="51"/>
        <v>-3.4410597068292645</v>
      </c>
      <c r="AB193" s="50">
        <f t="shared" si="52"/>
        <v>-3.4410597068292788</v>
      </c>
      <c r="AC193" s="50">
        <f t="shared" si="53"/>
        <v>-3.4410597068292716</v>
      </c>
      <c r="AF193">
        <v>2.35</v>
      </c>
      <c r="AG193">
        <v>1.63</v>
      </c>
      <c r="AH193" s="66"/>
      <c r="AJ193" t="s">
        <v>444</v>
      </c>
    </row>
    <row r="194" spans="1:36" ht="15" x14ac:dyDescent="0.25">
      <c r="A194">
        <v>2.11</v>
      </c>
      <c r="B194">
        <v>3.31</v>
      </c>
      <c r="C194">
        <v>3.89</v>
      </c>
      <c r="D194" s="43">
        <f t="shared" si="17"/>
        <v>3.31178616548371E-2</v>
      </c>
      <c r="E194" s="44">
        <f>IF(OR($A194="",$B194="",$C194=""),"",A194*'MPTO_working_3-way'!$I193)</f>
        <v>2.1798786880917063</v>
      </c>
      <c r="F194" s="45">
        <f>IF(OR($A194="",$B194="",$C194=""),"",B194*'MPTO_working_3-way'!$I193)</f>
        <v>3.4196201220775109</v>
      </c>
      <c r="G194" s="46">
        <f>IF(OR($A194="",$B194="",$C194=""),"",C194*'MPTO_working_3-way'!$I193)</f>
        <v>4.0188284818373168</v>
      </c>
      <c r="H194" s="44">
        <f>IF(OR($A194="",$B194="",$C194=""),"",'MPTO_working_3-way'!E193)</f>
        <v>2.1603201117558766</v>
      </c>
      <c r="I194" s="45">
        <f>IF(OR($A194="",$B194="",$C194=""),"",'MPTO_working_3-way'!F193)</f>
        <v>3.4355345731016369</v>
      </c>
      <c r="J194" s="46">
        <f>IF(OR($A194="",$B194="",$C194=""),"",'MPTO_working_3-way'!G193)</f>
        <v>4.0645429665824526</v>
      </c>
      <c r="K194" s="44">
        <f>IF(OR($A194="",$B194="",$C194=""),"",'OddsRatio_working_3-way'!H193)</f>
        <v>2.1683698922498027</v>
      </c>
      <c r="L194" s="45">
        <f>IF(OR($A194="",$B194="",$C194=""),"",'OddsRatio_working_3-way'!I193)</f>
        <v>3.4314724784658051</v>
      </c>
      <c r="M194" s="46">
        <f>IF(OR($A194="",$B194="",$C194=""),"",'OddsRatio_working_3-way'!J193)</f>
        <v>4.0419720618035395</v>
      </c>
      <c r="N194" s="47">
        <f t="shared" si="42"/>
        <v>45.874112420238063</v>
      </c>
      <c r="O194" s="48">
        <f t="shared" si="43"/>
        <v>29.243014261843598</v>
      </c>
      <c r="P194" s="48">
        <f t="shared" si="44"/>
        <v>24.882873317918332</v>
      </c>
      <c r="Q194" t="s">
        <v>280</v>
      </c>
      <c r="R194" t="s">
        <v>451</v>
      </c>
      <c r="S194" t="s">
        <v>525</v>
      </c>
      <c r="T194" s="50">
        <v>100</v>
      </c>
      <c r="U194" s="50">
        <f t="shared" si="45"/>
        <v>52.606635071090047</v>
      </c>
      <c r="V194" s="50">
        <f t="shared" si="46"/>
        <v>69.78851963746223</v>
      </c>
      <c r="W194" s="50">
        <f t="shared" si="47"/>
        <v>74.293059125964007</v>
      </c>
      <c r="X194" s="50">
        <f t="shared" si="48"/>
        <v>55.918421236573757</v>
      </c>
      <c r="Y194" s="50">
        <f t="shared" si="49"/>
        <v>73.10030580294594</v>
      </c>
      <c r="Z194" s="50">
        <f t="shared" si="50"/>
        <v>77.604845291447717</v>
      </c>
      <c r="AA194" s="50">
        <f t="shared" si="51"/>
        <v>-3.31178616548371</v>
      </c>
      <c r="AB194" s="50">
        <f t="shared" si="52"/>
        <v>-3.31178616548371</v>
      </c>
      <c r="AC194" s="50">
        <f t="shared" si="53"/>
        <v>-3.31178616548371</v>
      </c>
      <c r="AF194">
        <v>2.35</v>
      </c>
      <c r="AG194">
        <v>1.63</v>
      </c>
      <c r="AH194" s="66"/>
      <c r="AJ194" t="s">
        <v>444</v>
      </c>
    </row>
    <row r="195" spans="1:36" ht="15" x14ac:dyDescent="0.25">
      <c r="A195">
        <v>1.46</v>
      </c>
      <c r="B195">
        <v>4.66</v>
      </c>
      <c r="C195">
        <v>7.29</v>
      </c>
      <c r="D195" s="43">
        <f t="shared" si="17"/>
        <v>3.6697992775712063E-2</v>
      </c>
      <c r="E195" s="44">
        <f>IF(OR($A195="",$B195="",$C195=""),"",A195*'MPTO_working_3-way'!$I194)</f>
        <v>1.5135790694525395</v>
      </c>
      <c r="F195" s="45">
        <f>IF(OR($A195="",$B195="",$C195=""),"",B195*'MPTO_working_3-way'!$I194)</f>
        <v>4.831012646334818</v>
      </c>
      <c r="G195" s="46">
        <f>IF(OR($A195="",$B195="",$C195=""),"",C195*'MPTO_working_3-way'!$I194)</f>
        <v>7.5575283673349407</v>
      </c>
      <c r="H195" s="44">
        <f>IF(OR($A195="",$B195="",$C195=""),"",'MPTO_working_3-way'!E194)</f>
        <v>1.4865493095673106</v>
      </c>
      <c r="I195" s="45">
        <f>IF(OR($A195="",$B195="",$C195=""),"",'MPTO_working_3-way'!F194)</f>
        <v>4.9416975943309822</v>
      </c>
      <c r="J195" s="46">
        <f>IF(OR($A195="",$B195="",$C195=""),"",'MPTO_working_3-way'!G194)</f>
        <v>8.003742742854957</v>
      </c>
      <c r="K195" s="44">
        <f>IF(OR($A195="",$B195="",$C195=""),"",'OddsRatio_working_3-way'!H194)</f>
        <v>1.4951113744159712</v>
      </c>
      <c r="L195" s="45">
        <f>IF(OR($A195="",$B195="",$C195=""),"",'OddsRatio_working_3-way'!I194)</f>
        <v>4.9393644138314201</v>
      </c>
      <c r="M195" s="46">
        <f>IF(OR($A195="",$B195="",$C195=""),"",'OddsRatio_working_3-way'!J194)</f>
        <v>7.7701098806009945</v>
      </c>
      <c r="N195" s="47">
        <f t="shared" si="42"/>
        <v>66.06856689434133</v>
      </c>
      <c r="O195" s="48">
        <f t="shared" si="43"/>
        <v>20.699593919686336</v>
      </c>
      <c r="P195" s="48">
        <f t="shared" si="44"/>
        <v>13.231839185972335</v>
      </c>
      <c r="Q195" t="s">
        <v>295</v>
      </c>
      <c r="R195" t="s">
        <v>289</v>
      </c>
      <c r="S195" t="s">
        <v>525</v>
      </c>
      <c r="T195" s="50">
        <v>100</v>
      </c>
      <c r="U195" s="50">
        <f t="shared" si="45"/>
        <v>31.506849315068493</v>
      </c>
      <c r="V195" s="50">
        <f t="shared" si="46"/>
        <v>78.540772532188839</v>
      </c>
      <c r="W195" s="50">
        <f t="shared" si="47"/>
        <v>86.282578875171467</v>
      </c>
      <c r="X195" s="50">
        <f t="shared" si="48"/>
        <v>35.176648592639694</v>
      </c>
      <c r="Y195" s="50">
        <f t="shared" si="49"/>
        <v>82.21057180976004</v>
      </c>
      <c r="Z195" s="50">
        <f t="shared" si="50"/>
        <v>89.952378152742668</v>
      </c>
      <c r="AA195" s="50">
        <f t="shared" si="51"/>
        <v>-3.6697992775712009</v>
      </c>
      <c r="AB195" s="50">
        <f t="shared" si="52"/>
        <v>-3.6697992775712009</v>
      </c>
      <c r="AC195" s="50">
        <f t="shared" si="53"/>
        <v>-3.6697992775712009</v>
      </c>
      <c r="AF195">
        <v>1.74</v>
      </c>
      <c r="AG195">
        <v>2.17</v>
      </c>
      <c r="AH195" s="66"/>
      <c r="AJ195" t="s">
        <v>444</v>
      </c>
    </row>
    <row r="196" spans="1:36" ht="15" x14ac:dyDescent="0.25">
      <c r="A196">
        <v>1.61</v>
      </c>
      <c r="B196">
        <v>3.83</v>
      </c>
      <c r="C196">
        <v>6.46</v>
      </c>
      <c r="D196" s="43">
        <f t="shared" si="17"/>
        <v>3.7013379776392519E-2</v>
      </c>
      <c r="E196" s="44">
        <f>IF(OR($A196="",$B196="",$C196=""),"",A196*'MPTO_working_3-way'!$I195)</f>
        <v>1.669591541439992</v>
      </c>
      <c r="F196" s="45">
        <f>IF(OR($A196="",$B196="",$C196=""),"",B196*'MPTO_working_3-way'!$I195)</f>
        <v>3.9717612445435835</v>
      </c>
      <c r="G196" s="46">
        <f>IF(OR($A196="",$B196="",$C196=""),"",C196*'MPTO_working_3-way'!$I195)</f>
        <v>6.6991064333554959</v>
      </c>
      <c r="H196" s="44">
        <f>IF(OR($A196="",$B196="",$C196=""),"",'MPTO_working_3-way'!E195)</f>
        <v>1.6426289299838883</v>
      </c>
      <c r="I196" s="45">
        <f>IF(OR($A196="",$B196="",$C196=""),"",'MPTO_working_3-way'!F195)</f>
        <v>4.0199580871490994</v>
      </c>
      <c r="J196" s="46">
        <f>IF(OR($A196="",$B196="",$C196=""),"",'MPTO_working_3-way'!G195)</f>
        <v>7.0194665358120947</v>
      </c>
      <c r="K196" s="44">
        <f>IF(OR($A196="",$B196="",$C196=""),"",'OddsRatio_working_3-way'!H195)</f>
        <v>1.6520816889823513</v>
      </c>
      <c r="L196" s="45">
        <f>IF(OR($A196="",$B196="",$C196=""),"",'OddsRatio_working_3-way'!I195)</f>
        <v>4.025231442327958</v>
      </c>
      <c r="M196" s="46">
        <f>IF(OR($A196="",$B196="",$C196=""),"",'OddsRatio_working_3-way'!J195)</f>
        <v>6.8366656095797342</v>
      </c>
      <c r="N196" s="47">
        <f t="shared" si="42"/>
        <v>59.894888970120107</v>
      </c>
      <c r="O196" s="48">
        <f t="shared" si="43"/>
        <v>25.177747060546572</v>
      </c>
      <c r="P196" s="48">
        <f t="shared" si="44"/>
        <v>14.927363969333337</v>
      </c>
      <c r="Q196" t="s">
        <v>462</v>
      </c>
      <c r="R196" t="s">
        <v>246</v>
      </c>
      <c r="S196" t="s">
        <v>525</v>
      </c>
      <c r="T196" s="50">
        <v>100</v>
      </c>
      <c r="U196" s="50">
        <f t="shared" si="45"/>
        <v>37.888198757763973</v>
      </c>
      <c r="V196" s="50">
        <f t="shared" si="46"/>
        <v>73.890339425587456</v>
      </c>
      <c r="W196" s="50">
        <f t="shared" si="47"/>
        <v>84.520123839009301</v>
      </c>
      <c r="X196" s="50">
        <f t="shared" si="48"/>
        <v>41.589536735403243</v>
      </c>
      <c r="Y196" s="50">
        <f t="shared" si="49"/>
        <v>77.59167740322674</v>
      </c>
      <c r="Z196" s="50">
        <f t="shared" si="50"/>
        <v>88.221461816648556</v>
      </c>
      <c r="AA196" s="50">
        <f t="shared" si="51"/>
        <v>-3.7013379776392696</v>
      </c>
      <c r="AB196" s="50">
        <f t="shared" si="52"/>
        <v>-3.7013379776392838</v>
      </c>
      <c r="AC196" s="50">
        <f t="shared" si="53"/>
        <v>-3.7013379776392554</v>
      </c>
      <c r="AF196">
        <v>2.35</v>
      </c>
      <c r="AG196">
        <v>1.63</v>
      </c>
      <c r="AH196" s="66"/>
      <c r="AJ196" t="s">
        <v>439</v>
      </c>
    </row>
    <row r="197" spans="1:36" ht="15" x14ac:dyDescent="0.25">
      <c r="A197">
        <v>4.3</v>
      </c>
      <c r="B197">
        <v>3.41</v>
      </c>
      <c r="C197">
        <v>1.96</v>
      </c>
      <c r="D197" s="43">
        <f t="shared" si="17"/>
        <v>3.6017353132346219E-2</v>
      </c>
      <c r="E197" s="44">
        <f>IF(OR($A197="",$B197="",$C197=""),"",A197*'MPTO_working_3-way'!$I196)</f>
        <v>4.4548746184690886</v>
      </c>
      <c r="F197" s="45">
        <f>IF(OR($A197="",$B197="",$C197=""),"",B197*'MPTO_working_3-way'!$I196)</f>
        <v>3.5328191741813009</v>
      </c>
      <c r="G197" s="46">
        <f>IF(OR($A197="",$B197="",$C197=""),"",C197*'MPTO_working_3-way'!$I196)</f>
        <v>2.0305940121393986</v>
      </c>
      <c r="H197" s="44">
        <f>IF(OR($A197="",$B197="",$C197=""),"",'MPTO_working_3-way'!E196)</f>
        <v>4.53407082996769</v>
      </c>
      <c r="I197" s="45">
        <f>IF(OR($A197="",$B197="",$C197=""),"",'MPTO_working_3-way'!F196)</f>
        <v>3.5555638033591661</v>
      </c>
      <c r="J197" s="46">
        <f>IF(OR($A197="",$B197="",$C197=""),"",'MPTO_working_3-way'!G196)</f>
        <v>2.0072328739569048</v>
      </c>
      <c r="K197" s="44">
        <f>IF(OR($A197="",$B197="",$C197=""),"",'OddsRatio_working_3-way'!H196)</f>
        <v>4.4940017339679041</v>
      </c>
      <c r="L197" s="45">
        <f>IF(OR($A197="",$B197="",$C197=""),"",'OddsRatio_working_3-way'!I196)</f>
        <v>3.5516800542008031</v>
      </c>
      <c r="M197" s="46">
        <f>IF(OR($A197="",$B197="",$C197=""),"",'OddsRatio_working_3-way'!J196)</f>
        <v>2.0164368680633902</v>
      </c>
      <c r="N197" s="47">
        <f t="shared" si="42"/>
        <v>22.447320870809349</v>
      </c>
      <c r="O197" s="48">
        <f t="shared" si="43"/>
        <v>28.30600579017014</v>
      </c>
      <c r="P197" s="48">
        <f t="shared" si="44"/>
        <v>49.246673339020504</v>
      </c>
      <c r="Q197" t="s">
        <v>297</v>
      </c>
      <c r="R197" t="s">
        <v>304</v>
      </c>
      <c r="S197" t="s">
        <v>525</v>
      </c>
      <c r="T197" s="50">
        <v>100</v>
      </c>
      <c r="U197" s="50">
        <f t="shared" si="45"/>
        <v>76.744186046511629</v>
      </c>
      <c r="V197" s="50">
        <f t="shared" si="46"/>
        <v>70.674486803519059</v>
      </c>
      <c r="W197" s="50">
        <f t="shared" si="47"/>
        <v>48.979591836734699</v>
      </c>
      <c r="X197" s="50">
        <f t="shared" si="48"/>
        <v>80.345921359746242</v>
      </c>
      <c r="Y197" s="50">
        <f t="shared" si="49"/>
        <v>74.276222116753672</v>
      </c>
      <c r="Z197" s="50">
        <f t="shared" si="50"/>
        <v>52.581327149969304</v>
      </c>
      <c r="AA197" s="50">
        <f t="shared" si="51"/>
        <v>-3.601735313234613</v>
      </c>
      <c r="AB197" s="50">
        <f t="shared" si="52"/>
        <v>-3.601735313234613</v>
      </c>
      <c r="AC197" s="50">
        <f t="shared" si="53"/>
        <v>-3.6017353132346059</v>
      </c>
      <c r="AF197">
        <v>2.2999999999999998</v>
      </c>
      <c r="AG197">
        <v>1.66</v>
      </c>
      <c r="AH197" s="66"/>
      <c r="AJ197" t="s">
        <v>439</v>
      </c>
    </row>
    <row r="198" spans="1:36" s="50" customFormat="1" ht="15" x14ac:dyDescent="0.25">
      <c r="A198">
        <v>2.0099999999999998</v>
      </c>
      <c r="B198">
        <v>3.46</v>
      </c>
      <c r="C198">
        <v>4.04</v>
      </c>
      <c r="D198" s="43">
        <f t="shared" si="17"/>
        <v>3.4054531326655368E-2</v>
      </c>
      <c r="E198" s="44">
        <f>IF(OR($A198="",$B198="",$C198=""),"",A198*'MPTO_working_3-way'!$I197)</f>
        <v>2.0784496079665771</v>
      </c>
      <c r="F198" s="45">
        <f>IF(OR($A198="",$B198="",$C198=""),"",B198*'MPTO_working_3-way'!$I197)</f>
        <v>3.5778286783902273</v>
      </c>
      <c r="G198" s="46">
        <f>IF(OR($A198="",$B198="",$C198=""),"",C198*'MPTO_working_3-way'!$I197)</f>
        <v>4.1775803065596877</v>
      </c>
      <c r="H198" s="44">
        <f>IF(OR($A198="",$B198="",$C198=""),"",'MPTO_working_3-way'!E197)</f>
        <v>2.0569320644757489</v>
      </c>
      <c r="I198" s="45">
        <f>IF(OR($A198="",$B198="",$C198=""),"",'MPTO_working_3-way'!F197)</f>
        <v>3.6014514203834631</v>
      </c>
      <c r="J198" s="46">
        <f>IF(OR($A198="",$B198="",$C198=""),"",'MPTO_working_3-way'!G197)</f>
        <v>4.2341799239904958</v>
      </c>
      <c r="K198" s="44">
        <f>IF(OR($A198="",$B198="",$C198=""),"",'OddsRatio_working_3-way'!H197)</f>
        <v>2.0654846159128173</v>
      </c>
      <c r="L198" s="45">
        <f>IF(OR($A198="",$B198="",$C198=""),"",'OddsRatio_working_3-way'!I197)</f>
        <v>3.5951407476688426</v>
      </c>
      <c r="M198" s="46">
        <f>IF(OR($A198="",$B198="",$C198=""),"",'OddsRatio_working_3-way'!J197)</f>
        <v>4.2070032003712532</v>
      </c>
      <c r="N198" s="47">
        <f t="shared" si="42"/>
        <v>48.112785422704398</v>
      </c>
      <c r="O198" s="48">
        <f t="shared" si="43"/>
        <v>27.949912918969893</v>
      </c>
      <c r="P198" s="48">
        <f t="shared" si="44"/>
        <v>23.937301658325698</v>
      </c>
      <c r="Q198" t="s">
        <v>299</v>
      </c>
      <c r="R198" t="s">
        <v>461</v>
      </c>
      <c r="S198" t="s">
        <v>525</v>
      </c>
      <c r="T198" s="50">
        <v>100</v>
      </c>
      <c r="U198" s="50">
        <f t="shared" si="45"/>
        <v>50.248756218905463</v>
      </c>
      <c r="V198" s="50">
        <f t="shared" si="46"/>
        <v>71.098265895953759</v>
      </c>
      <c r="W198" s="50">
        <f t="shared" si="47"/>
        <v>75.247524752475243</v>
      </c>
      <c r="X198" s="50">
        <f t="shared" si="48"/>
        <v>53.654209351570991</v>
      </c>
      <c r="Y198" s="50">
        <f t="shared" si="49"/>
        <v>74.503719028619287</v>
      </c>
      <c r="Z198" s="50">
        <f t="shared" si="50"/>
        <v>78.652977885140785</v>
      </c>
      <c r="AA198" s="50">
        <f t="shared" si="51"/>
        <v>-3.405453132665528</v>
      </c>
      <c r="AB198" s="50">
        <f t="shared" si="52"/>
        <v>-3.405453132665528</v>
      </c>
      <c r="AC198" s="50">
        <f t="shared" si="53"/>
        <v>-3.4054531326655422</v>
      </c>
      <c r="AD198" s="51"/>
      <c r="AF198">
        <v>2.21</v>
      </c>
      <c r="AG198">
        <v>1.7</v>
      </c>
      <c r="AH198" s="66"/>
      <c r="AI198" s="51"/>
      <c r="AJ198" t="s">
        <v>439</v>
      </c>
    </row>
    <row r="199" spans="1:36" ht="15" x14ac:dyDescent="0.25">
      <c r="A199">
        <v>1.75</v>
      </c>
      <c r="B199">
        <v>3.72</v>
      </c>
      <c r="C199">
        <v>5.1100000000000003</v>
      </c>
      <c r="D199" s="43">
        <f t="shared" ref="D199:D235" si="54">IF(OR($A199="",$B199="",$C199=""),"",(1/A199)+(1/B199)+(1/C199)-1)</f>
        <v>3.5940491972308086E-2</v>
      </c>
      <c r="E199" s="44">
        <f>IF(OR($A199="",$B199="",$C199=""),"",A199*'MPTO_working_3-way'!$I198)</f>
        <v>1.8128958609515391</v>
      </c>
      <c r="F199" s="45">
        <f>IF(OR($A199="",$B199="",$C199=""),"",B199*'MPTO_working_3-way'!$I198)</f>
        <v>3.8536986301369862</v>
      </c>
      <c r="G199" s="46">
        <f>IF(OR($A199="",$B199="",$C199=""),"",C199*'MPTO_working_3-way'!$I198)</f>
        <v>5.2936559139784949</v>
      </c>
      <c r="H199" s="44">
        <f>IF(OR($A199="",$B199="",$C199=""),"",'MPTO_working_3-way'!E198)</f>
        <v>1.7874749247743229</v>
      </c>
      <c r="I199" s="45">
        <f>IF(OR($A199="",$B199="",$C199=""),"",'MPTO_working_3-way'!F198)</f>
        <v>3.8935194035557252</v>
      </c>
      <c r="J199" s="46">
        <f>IF(OR($A199="",$B199="",$C199=""),"",'MPTO_working_3-way'!G198)</f>
        <v>5.4432269395235195</v>
      </c>
      <c r="K199" s="44">
        <f>IF(OR($A199="",$B199="",$C199=""),"",'OddsRatio_working_3-way'!H198)</f>
        <v>1.796765927068291</v>
      </c>
      <c r="L199" s="45">
        <f>IF(OR($A199="",$B199="",$C199=""),"",'OddsRatio_working_3-way'!I198)</f>
        <v>3.889604428834335</v>
      </c>
      <c r="M199" s="46">
        <f>IF(OR($A199="",$B199="",$C199=""),"",'OddsRatio_working_3-way'!J198)</f>
        <v>5.3662772803342333</v>
      </c>
      <c r="N199" s="47">
        <f t="shared" si="42"/>
        <v>55.160366435782336</v>
      </c>
      <c r="O199" s="48">
        <f t="shared" si="43"/>
        <v>25.949097113607277</v>
      </c>
      <c r="P199" s="48">
        <f t="shared" si="44"/>
        <v>18.890536450610387</v>
      </c>
      <c r="Q199" t="s">
        <v>463</v>
      </c>
      <c r="R199" t="s">
        <v>300</v>
      </c>
      <c r="S199" t="s">
        <v>525</v>
      </c>
      <c r="T199" s="50">
        <v>100</v>
      </c>
      <c r="U199" s="50">
        <f t="shared" si="45"/>
        <v>42.857142857142854</v>
      </c>
      <c r="V199" s="50">
        <f t="shared" si="46"/>
        <v>73.118279569892465</v>
      </c>
      <c r="W199" s="50">
        <f t="shared" si="47"/>
        <v>80.430528375733857</v>
      </c>
      <c r="X199" s="50">
        <f t="shared" si="48"/>
        <v>46.451192054373671</v>
      </c>
      <c r="Y199" s="50">
        <f t="shared" si="49"/>
        <v>76.712328767123282</v>
      </c>
      <c r="Z199" s="50">
        <f t="shared" si="50"/>
        <v>84.02457757296466</v>
      </c>
      <c r="AA199" s="50">
        <f t="shared" si="51"/>
        <v>-3.5940491972308166</v>
      </c>
      <c r="AB199" s="50">
        <f t="shared" si="52"/>
        <v>-3.5940491972308166</v>
      </c>
      <c r="AC199" s="50">
        <f t="shared" si="53"/>
        <v>-3.5940491972308024</v>
      </c>
      <c r="AF199">
        <v>2.08</v>
      </c>
      <c r="AG199">
        <v>1.79</v>
      </c>
      <c r="AH199" s="66"/>
      <c r="AJ199" t="s">
        <v>439</v>
      </c>
    </row>
    <row r="200" spans="1:36" ht="15" x14ac:dyDescent="0.25">
      <c r="A200">
        <v>2.06</v>
      </c>
      <c r="B200">
        <v>3.43</v>
      </c>
      <c r="C200">
        <v>3.87</v>
      </c>
      <c r="D200" s="43">
        <f t="shared" si="54"/>
        <v>3.5380015524794084E-2</v>
      </c>
      <c r="E200" s="44">
        <f>IF(OR($A200="",$B200="",$C200=""),"",A200*'MPTO_working_3-way'!$I199)</f>
        <v>2.132882831981076</v>
      </c>
      <c r="F200" s="45">
        <f>IF(OR($A200="",$B200="",$C200=""),"",B200*'MPTO_working_3-way'!$I199)</f>
        <v>3.5513534532500439</v>
      </c>
      <c r="G200" s="46">
        <f>IF(OR($A200="",$B200="",$C200=""),"",C200*'MPTO_working_3-way'!$I199)</f>
        <v>4.0069206600809535</v>
      </c>
      <c r="H200" s="44">
        <f>IF(OR($A200="",$B200="",$C200=""),"",'MPTO_working_3-way'!E199)</f>
        <v>2.1112923211688961</v>
      </c>
      <c r="I200" s="45">
        <f>IF(OR($A200="",$B200="",$C200=""),"",'MPTO_working_3-way'!F199)</f>
        <v>3.5745965448997539</v>
      </c>
      <c r="J200" s="46">
        <f>IF(OR($A200="",$B200="",$C200=""),"",'MPTO_working_3-way'!G199)</f>
        <v>4.0550744920426371</v>
      </c>
      <c r="K200" s="44">
        <f>IF(OR($A200="",$B200="",$C200=""),"",'OddsRatio_working_3-way'!H199)</f>
        <v>2.1199837786206075</v>
      </c>
      <c r="L200" s="45">
        <f>IF(OR($A200="",$B200="",$C200=""),"",'OddsRatio_working_3-way'!I199)</f>
        <v>3.5675099830642236</v>
      </c>
      <c r="M200" s="46">
        <f>IF(OR($A200="",$B200="",$C200=""),"",'OddsRatio_working_3-way'!J199)</f>
        <v>4.0324089100388143</v>
      </c>
      <c r="N200" s="47">
        <f t="shared" si="42"/>
        <v>46.884900802130538</v>
      </c>
      <c r="O200" s="48">
        <f t="shared" si="43"/>
        <v>28.158278615856823</v>
      </c>
      <c r="P200" s="48">
        <f t="shared" si="44"/>
        <v>24.956820582012636</v>
      </c>
      <c r="Q200" t="s">
        <v>456</v>
      </c>
      <c r="R200" t="s">
        <v>464</v>
      </c>
      <c r="S200" t="s">
        <v>525</v>
      </c>
      <c r="T200" s="50">
        <v>100</v>
      </c>
      <c r="U200" s="50">
        <f t="shared" si="45"/>
        <v>51.456310679611654</v>
      </c>
      <c r="V200" s="50">
        <f t="shared" si="46"/>
        <v>70.845481049562679</v>
      </c>
      <c r="W200" s="50">
        <f t="shared" si="47"/>
        <v>74.160206718346245</v>
      </c>
      <c r="X200" s="50">
        <f t="shared" si="48"/>
        <v>54.994312232091062</v>
      </c>
      <c r="Y200" s="50">
        <f t="shared" si="49"/>
        <v>74.383482602042093</v>
      </c>
      <c r="Z200" s="50">
        <f t="shared" si="50"/>
        <v>77.69820827082566</v>
      </c>
      <c r="AA200" s="50">
        <f t="shared" si="51"/>
        <v>-3.5380015524794075</v>
      </c>
      <c r="AB200" s="50">
        <f t="shared" si="52"/>
        <v>-3.5380015524794146</v>
      </c>
      <c r="AC200" s="50">
        <f t="shared" si="53"/>
        <v>-3.5380015524794146</v>
      </c>
      <c r="AF200">
        <v>2.2999999999999998</v>
      </c>
      <c r="AG200">
        <v>1.66</v>
      </c>
      <c r="AH200" s="66"/>
      <c r="AJ200" t="s">
        <v>439</v>
      </c>
    </row>
    <row r="201" spans="1:36" ht="15" x14ac:dyDescent="0.25">
      <c r="A201">
        <v>1.67</v>
      </c>
      <c r="B201">
        <v>3.88</v>
      </c>
      <c r="C201">
        <v>5.03</v>
      </c>
      <c r="D201" s="43">
        <f t="shared" si="54"/>
        <v>5.5341511030121637E-2</v>
      </c>
      <c r="E201" s="44">
        <f>IF(OR($A201="",$B201="",$C201=""),"",A201*'MPTO_working_3-way'!$I200)</f>
        <v>1.7624203234203031</v>
      </c>
      <c r="F201" s="45">
        <f>IF(OR($A201="",$B201="",$C201=""),"",B201*'MPTO_working_3-way'!$I200)</f>
        <v>4.0947250627968721</v>
      </c>
      <c r="G201" s="46">
        <f>IF(OR($A201="",$B201="",$C201=""),"",C201*'MPTO_working_3-way'!$I200)</f>
        <v>5.3083678004815118</v>
      </c>
      <c r="H201" s="44">
        <f>IF(OR($A201="",$B201="",$C201=""),"",'MPTO_working_3-way'!E200)</f>
        <v>1.7230826175994822</v>
      </c>
      <c r="I201" s="45">
        <f>IF(OR($A201="",$B201="",$C201=""),"",'MPTO_working_3-way'!F200)</f>
        <v>4.1791206478483112</v>
      </c>
      <c r="J201" s="46">
        <f>IF(OR($A201="",$B201="",$C201=""),"",'MPTO_working_3-way'!G200)</f>
        <v>5.5444670307287396</v>
      </c>
      <c r="K201" s="44">
        <f>IF(OR($A201="",$B201="",$C201=""),"",'OddsRatio_working_3-way'!H200)</f>
        <v>1.7366025557717877</v>
      </c>
      <c r="L201" s="45">
        <f>IF(OR($A201="",$B201="",$C201=""),"",'OddsRatio_working_3-way'!I200)</f>
        <v>4.166291583019027</v>
      </c>
      <c r="M201" s="46">
        <f>IF(OR($A201="",$B201="",$C201=""),"",'OddsRatio_working_3-way'!J200)</f>
        <v>5.4306094026273204</v>
      </c>
      <c r="N201" s="47">
        <f t="shared" si="42"/>
        <v>56.740153680213744</v>
      </c>
      <c r="O201" s="48">
        <f t="shared" si="43"/>
        <v>24.421664084009521</v>
      </c>
      <c r="P201" s="48">
        <f t="shared" si="44"/>
        <v>18.838182235776728</v>
      </c>
      <c r="Q201" t="s">
        <v>507</v>
      </c>
      <c r="R201" t="s">
        <v>500</v>
      </c>
      <c r="S201" t="s">
        <v>525</v>
      </c>
      <c r="T201" s="50">
        <v>100</v>
      </c>
      <c r="U201" s="50">
        <f t="shared" si="45"/>
        <v>40.119760479041922</v>
      </c>
      <c r="V201" s="50">
        <f t="shared" si="46"/>
        <v>74.226804123711347</v>
      </c>
      <c r="W201" s="50">
        <f t="shared" si="47"/>
        <v>80.119284294234589</v>
      </c>
      <c r="X201" s="50">
        <f t="shared" si="48"/>
        <v>45.653911582054072</v>
      </c>
      <c r="Y201" s="50">
        <f t="shared" si="49"/>
        <v>79.760955226723496</v>
      </c>
      <c r="Z201" s="50">
        <f t="shared" si="50"/>
        <v>85.653435397246753</v>
      </c>
      <c r="AA201" s="50">
        <f t="shared" si="51"/>
        <v>-5.5341511030121495</v>
      </c>
      <c r="AB201" s="50">
        <f t="shared" si="52"/>
        <v>-5.5341511030121495</v>
      </c>
      <c r="AC201" s="50">
        <f t="shared" si="53"/>
        <v>-5.5341511030121637</v>
      </c>
      <c r="AF201">
        <v>1.89</v>
      </c>
      <c r="AG201">
        <v>1.92</v>
      </c>
      <c r="AH201" s="66"/>
      <c r="AJ201" t="s">
        <v>445</v>
      </c>
    </row>
    <row r="202" spans="1:36" ht="15" x14ac:dyDescent="0.25">
      <c r="A202">
        <v>11.02</v>
      </c>
      <c r="B202">
        <v>5.64</v>
      </c>
      <c r="C202">
        <v>1.27</v>
      </c>
      <c r="D202" s="43">
        <f t="shared" si="54"/>
        <v>5.5450640975550414E-2</v>
      </c>
      <c r="E202" s="44">
        <f>IF(OR($A202="",$B202="",$C202=""),"",A202*'MPTO_working_3-way'!$I201)</f>
        <v>11.631066063550564</v>
      </c>
      <c r="F202" s="45">
        <f>IF(OR($A202="",$B202="",$C202=""),"",B202*'MPTO_working_3-way'!$I201)</f>
        <v>5.952741615102104</v>
      </c>
      <c r="G202" s="46">
        <f>IF(OR($A202="",$B202="",$C202=""),"",C202*'MPTO_working_3-way'!$I201)</f>
        <v>1.3404223140389491</v>
      </c>
      <c r="H202" s="44">
        <f>IF(OR($A202="",$B202="",$C202=""),"",'MPTO_working_3-way'!E201)</f>
        <v>13.838808807386112</v>
      </c>
      <c r="I202" s="45">
        <f>IF(OR($A202="",$B202="",$C202=""),"",'MPTO_working_3-way'!F201)</f>
        <v>6.2963800187911163</v>
      </c>
      <c r="J202" s="46">
        <f>IF(OR($A202="",$B202="",$C202=""),"",'MPTO_working_3-way'!G201)</f>
        <v>1.3005287479687111</v>
      </c>
      <c r="K202" s="44">
        <f>IF(OR($A202="",$B202="",$C202=""),"",'OddsRatio_working_3-way'!H201)</f>
        <v>12.545311990039254</v>
      </c>
      <c r="L202" s="45">
        <f>IF(OR($A202="",$B202="",$C202=""),"",'OddsRatio_working_3-way'!I201)</f>
        <v>6.3463320991798531</v>
      </c>
      <c r="M202" s="46">
        <f>IF(OR($A202="",$B202="",$C202=""),"",'OddsRatio_working_3-way'!J201)</f>
        <v>1.3111012212884829</v>
      </c>
      <c r="N202" s="47">
        <f t="shared" si="42"/>
        <v>8.5976641739986324</v>
      </c>
      <c r="O202" s="48">
        <f t="shared" si="43"/>
        <v>16.798982127210095</v>
      </c>
      <c r="P202" s="48">
        <f t="shared" si="44"/>
        <v>74.603353698791281</v>
      </c>
      <c r="Q202" t="s">
        <v>465</v>
      </c>
      <c r="R202" t="s">
        <v>316</v>
      </c>
      <c r="S202" t="s">
        <v>525</v>
      </c>
      <c r="T202" s="50">
        <v>100</v>
      </c>
      <c r="U202" s="50">
        <f t="shared" si="45"/>
        <v>90.92558983666062</v>
      </c>
      <c r="V202" s="50">
        <f t="shared" si="46"/>
        <v>82.269503546099287</v>
      </c>
      <c r="W202" s="50">
        <f t="shared" si="47"/>
        <v>21.259842519685037</v>
      </c>
      <c r="X202" s="50">
        <f t="shared" si="48"/>
        <v>96.470653934215662</v>
      </c>
      <c r="Y202" s="50">
        <f t="shared" si="49"/>
        <v>87.814567643654343</v>
      </c>
      <c r="Z202" s="50">
        <f t="shared" si="50"/>
        <v>26.804906617240093</v>
      </c>
      <c r="AA202" s="50">
        <f t="shared" si="51"/>
        <v>-5.5450640975550414</v>
      </c>
      <c r="AB202" s="50">
        <f t="shared" si="52"/>
        <v>-5.5450640975550556</v>
      </c>
      <c r="AC202" s="50">
        <f t="shared" si="53"/>
        <v>-5.5450640975550556</v>
      </c>
      <c r="AF202">
        <v>1.68</v>
      </c>
      <c r="AG202">
        <v>2.19</v>
      </c>
      <c r="AH202" s="66"/>
      <c r="AJ202" t="s">
        <v>445</v>
      </c>
    </row>
    <row r="203" spans="1:36" ht="15" x14ac:dyDescent="0.25">
      <c r="A203">
        <v>1.35</v>
      </c>
      <c r="B203">
        <v>4.99</v>
      </c>
      <c r="C203">
        <v>8.4</v>
      </c>
      <c r="D203" s="43">
        <f t="shared" si="54"/>
        <v>6.0189161391566159E-2</v>
      </c>
      <c r="E203" s="44">
        <f>IF(OR($A203="",$B203="",$C203=""),"",A203*'MPTO_working_3-way'!$I202)</f>
        <v>1.4312553678786144</v>
      </c>
      <c r="F203" s="45">
        <f>IF(OR($A203="",$B203="",$C203=""),"",B203*'MPTO_working_3-way'!$I202)</f>
        <v>5.2903439153439153</v>
      </c>
      <c r="G203" s="46">
        <f>IF(OR($A203="",$B203="",$C203=""),"",C203*'MPTO_working_3-way'!$I202)</f>
        <v>8.9055889556891561</v>
      </c>
      <c r="H203" s="44">
        <f>IF(OR($A203="",$B203="",$C203=""),"",'MPTO_working_3-way'!E202)</f>
        <v>1.3875828516920996</v>
      </c>
      <c r="I203" s="45">
        <f>IF(OR($A203="",$B203="",$C203=""),"",'MPTO_working_3-way'!F202)</f>
        <v>5.5451507638637096</v>
      </c>
      <c r="J203" s="46">
        <f>IF(OR($A203="",$B203="",$C203=""),"",'MPTO_working_3-way'!G202)</f>
        <v>10.102585160322787</v>
      </c>
      <c r="K203" s="44">
        <f>IF(OR($A203="",$B203="",$C203=""),"",'OddsRatio_working_3-way'!H202)</f>
        <v>1.3998942317835472</v>
      </c>
      <c r="L203" s="45">
        <f>IF(OR($A203="",$B203="",$C203=""),"",'OddsRatio_working_3-way'!I202)</f>
        <v>5.5587942423324375</v>
      </c>
      <c r="M203" s="46">
        <f>IF(OR($A203="",$B203="",$C203=""),"",'OddsRatio_working_3-way'!J202)</f>
        <v>9.4549066148521401</v>
      </c>
      <c r="N203" s="47">
        <f t="shared" si="42"/>
        <v>69.868733591698955</v>
      </c>
      <c r="O203" s="48">
        <f t="shared" si="43"/>
        <v>18.902362795349418</v>
      </c>
      <c r="P203" s="48">
        <f t="shared" si="44"/>
        <v>11.228903612951619</v>
      </c>
      <c r="Q203" t="s">
        <v>520</v>
      </c>
      <c r="R203" t="s">
        <v>308</v>
      </c>
      <c r="S203" t="s">
        <v>525</v>
      </c>
      <c r="T203" s="50">
        <v>100</v>
      </c>
      <c r="U203" s="50">
        <f t="shared" si="45"/>
        <v>25.925925925925924</v>
      </c>
      <c r="V203" s="50">
        <f t="shared" si="46"/>
        <v>79.959919839679344</v>
      </c>
      <c r="W203" s="50">
        <f t="shared" si="47"/>
        <v>88.095238095238088</v>
      </c>
      <c r="X203" s="50">
        <f t="shared" si="48"/>
        <v>31.944842065082547</v>
      </c>
      <c r="Y203" s="50">
        <f t="shared" si="49"/>
        <v>85.978835978835974</v>
      </c>
      <c r="Z203" s="50">
        <f t="shared" si="50"/>
        <v>94.114154234394704</v>
      </c>
      <c r="AA203" s="50">
        <f t="shared" si="51"/>
        <v>-6.018916139156623</v>
      </c>
      <c r="AB203" s="50">
        <f t="shared" si="52"/>
        <v>-6.0189161391566302</v>
      </c>
      <c r="AC203" s="50">
        <f t="shared" si="53"/>
        <v>-6.0189161391566159</v>
      </c>
      <c r="AF203">
        <v>1.74</v>
      </c>
      <c r="AG203">
        <v>2.1</v>
      </c>
      <c r="AH203" s="66"/>
      <c r="AJ203" t="s">
        <v>445</v>
      </c>
    </row>
    <row r="204" spans="1:36" ht="15" x14ac:dyDescent="0.25">
      <c r="A204">
        <v>1.84</v>
      </c>
      <c r="B204">
        <v>3.52</v>
      </c>
      <c r="C204">
        <v>4.4400000000000004</v>
      </c>
      <c r="D204" s="43">
        <f t="shared" si="54"/>
        <v>5.2794395185699505E-2</v>
      </c>
      <c r="E204" s="44">
        <f>IF(OR($A204="",$B204="",$C204=""),"",A204*'MPTO_working_3-way'!$I203)</f>
        <v>1.9371416871416871</v>
      </c>
      <c r="F204" s="45">
        <f>IF(OR($A204="",$B204="",$C204=""),"",B204*'MPTO_working_3-way'!$I203)</f>
        <v>3.7058362710536623</v>
      </c>
      <c r="G204" s="46">
        <f>IF(OR($A204="",$B204="",$C204=""),"",C204*'MPTO_working_3-way'!$I203)</f>
        <v>4.6744071146245059</v>
      </c>
      <c r="H204" s="44">
        <f>IF(OR($A204="",$B204="",$C204=""),"",'MPTO_working_3-way'!E203)</f>
        <v>1.9015740367171787</v>
      </c>
      <c r="I204" s="45">
        <f>IF(OR($A204="",$B204="",$C204=""),"",'MPTO_working_3-way'!F203)</f>
        <v>3.7524469139376664</v>
      </c>
      <c r="J204" s="46">
        <f>IF(OR($A204="",$B204="",$C204=""),"",'MPTO_working_3-way'!G203)</f>
        <v>4.8163271139567954</v>
      </c>
      <c r="K204" s="44">
        <f>IF(OR($A204="",$B204="",$C204=""),"",'OddsRatio_working_3-way'!H203)</f>
        <v>1.9148039108851196</v>
      </c>
      <c r="L204" s="45">
        <f>IF(OR($A204="",$B204="",$C204=""),"",'OddsRatio_working_3-way'!I203)</f>
        <v>3.7444117326553576</v>
      </c>
      <c r="M204" s="46">
        <f>IF(OR($A204="",$B204="",$C204=""),"",'OddsRatio_working_3-way'!J203)</f>
        <v>4.7463398255295361</v>
      </c>
      <c r="N204" s="47">
        <f t="shared" si="42"/>
        <v>51.622450058133396</v>
      </c>
      <c r="O204" s="48">
        <f t="shared" si="43"/>
        <v>26.984462530387908</v>
      </c>
      <c r="P204" s="48">
        <f t="shared" si="44"/>
        <v>21.393087411478703</v>
      </c>
      <c r="Q204" t="s">
        <v>511</v>
      </c>
      <c r="R204" t="s">
        <v>502</v>
      </c>
      <c r="S204" t="s">
        <v>525</v>
      </c>
      <c r="T204" s="50">
        <v>100</v>
      </c>
      <c r="U204" s="50">
        <f t="shared" si="45"/>
        <v>45.652173913043477</v>
      </c>
      <c r="V204" s="50">
        <f t="shared" si="46"/>
        <v>71.590909090909093</v>
      </c>
      <c r="W204" s="50">
        <f t="shared" si="47"/>
        <v>77.477477477477478</v>
      </c>
      <c r="X204" s="50">
        <f t="shared" si="48"/>
        <v>50.931613431613428</v>
      </c>
      <c r="Y204" s="50">
        <f t="shared" si="49"/>
        <v>76.870348609479038</v>
      </c>
      <c r="Z204" s="50">
        <f t="shared" si="50"/>
        <v>82.756916996047437</v>
      </c>
      <c r="AA204" s="50">
        <f t="shared" si="51"/>
        <v>-5.2794395185699514</v>
      </c>
      <c r="AB204" s="50">
        <f t="shared" si="52"/>
        <v>-5.2794395185699443</v>
      </c>
      <c r="AC204" s="50">
        <f t="shared" si="53"/>
        <v>-5.2794395185699585</v>
      </c>
      <c r="AF204">
        <v>2.06</v>
      </c>
      <c r="AG204">
        <v>1.76</v>
      </c>
      <c r="AH204" s="66"/>
      <c r="AJ204" t="s">
        <v>445</v>
      </c>
    </row>
    <row r="205" spans="1:36" ht="15" x14ac:dyDescent="0.25">
      <c r="A205">
        <v>2.34</v>
      </c>
      <c r="B205">
        <v>3.3</v>
      </c>
      <c r="C205">
        <v>3.12</v>
      </c>
      <c r="D205" s="43">
        <f t="shared" si="54"/>
        <v>5.0893550893550854E-2</v>
      </c>
      <c r="E205" s="44">
        <f>IF(OR($A205="",$B205="",$C205=""),"",A205*'MPTO_working_3-way'!$I204)</f>
        <v>2.459090909090909</v>
      </c>
      <c r="F205" s="45">
        <f>IF(OR($A205="",$B205="",$C205=""),"",B205*'MPTO_working_3-way'!$I204)</f>
        <v>3.4679487179487176</v>
      </c>
      <c r="G205" s="46">
        <f>IF(OR($A205="",$B205="",$C205=""),"",C205*'MPTO_working_3-way'!$I204)</f>
        <v>3.2787878787878788</v>
      </c>
      <c r="H205" s="44">
        <f>IF(OR($A205="",$B205="",$C205=""),"",'MPTO_working_3-way'!E204)</f>
        <v>2.4367308299147994</v>
      </c>
      <c r="I205" s="45">
        <f>IF(OR($A205="",$B205="",$C205=""),"",'MPTO_working_3-way'!F204)</f>
        <v>3.495699411498415</v>
      </c>
      <c r="J205" s="46">
        <f>IF(OR($A205="",$B205="",$C205=""),"",'MPTO_working_3-way'!G204)</f>
        <v>3.2943686006825934</v>
      </c>
      <c r="K205" s="44">
        <f>IF(OR($A205="",$B205="",$C205=""),"",'OddsRatio_working_3-way'!H204)</f>
        <v>2.4464193547287878</v>
      </c>
      <c r="L205" s="45">
        <f>IF(OR($A205="",$B205="",$C205=""),"",'OddsRatio_working_3-way'!I204)</f>
        <v>3.4826600864747861</v>
      </c>
      <c r="M205" s="46">
        <f>IF(OR($A205="",$B205="",$C205=""),"",'OddsRatio_working_3-way'!J204)</f>
        <v>3.2883649492724114</v>
      </c>
      <c r="N205" s="47">
        <f t="shared" si="42"/>
        <v>40.665434380776347</v>
      </c>
      <c r="O205" s="48">
        <f t="shared" si="43"/>
        <v>28.835489833641407</v>
      </c>
      <c r="P205" s="48">
        <f t="shared" si="44"/>
        <v>30.499075785582253</v>
      </c>
      <c r="Q205" t="s">
        <v>317</v>
      </c>
      <c r="R205" t="s">
        <v>313</v>
      </c>
      <c r="S205" t="s">
        <v>525</v>
      </c>
      <c r="T205" s="50">
        <v>100</v>
      </c>
      <c r="U205" s="50">
        <f t="shared" si="45"/>
        <v>57.264957264957268</v>
      </c>
      <c r="V205" s="50">
        <f t="shared" si="46"/>
        <v>69.696969696969703</v>
      </c>
      <c r="W205" s="50">
        <f t="shared" si="47"/>
        <v>67.948717948717942</v>
      </c>
      <c r="X205" s="50">
        <f t="shared" si="48"/>
        <v>62.354312354312349</v>
      </c>
      <c r="Y205" s="50">
        <f t="shared" si="49"/>
        <v>74.786324786324784</v>
      </c>
      <c r="Z205" s="50">
        <f t="shared" si="50"/>
        <v>73.038073038073037</v>
      </c>
      <c r="AA205" s="50">
        <f t="shared" si="51"/>
        <v>-5.089355089355081</v>
      </c>
      <c r="AB205" s="50">
        <f t="shared" si="52"/>
        <v>-5.089355089355081</v>
      </c>
      <c r="AC205" s="50">
        <f t="shared" si="53"/>
        <v>-5.0893550893550952</v>
      </c>
      <c r="AF205">
        <v>2.21</v>
      </c>
      <c r="AG205">
        <v>1.67</v>
      </c>
      <c r="AH205" s="66"/>
      <c r="AJ205" t="s">
        <v>445</v>
      </c>
    </row>
    <row r="206" spans="1:36" ht="15" x14ac:dyDescent="0.25">
      <c r="A206">
        <v>3.07</v>
      </c>
      <c r="B206">
        <v>3.41</v>
      </c>
      <c r="C206">
        <v>2.3199999999999998</v>
      </c>
      <c r="D206" s="43">
        <f t="shared" si="54"/>
        <v>5.0022513746231345E-2</v>
      </c>
      <c r="E206" s="44">
        <f>IF(OR($A206="",$B206="",$C206=""),"",A206*'MPTO_working_3-way'!$I205)</f>
        <v>3.2235691172009302</v>
      </c>
      <c r="F206" s="45">
        <f>IF(OR($A206="",$B206="",$C206=""),"",B206*'MPTO_working_3-way'!$I205)</f>
        <v>3.5805767718746488</v>
      </c>
      <c r="G206" s="46">
        <f>IF(OR($A206="",$B206="",$C206=""),"",C206*'MPTO_working_3-way'!$I205)</f>
        <v>2.4360522318912565</v>
      </c>
      <c r="H206" s="44">
        <f>IF(OR($A206="",$B206="",$C206=""),"",'MPTO_working_3-way'!E205)</f>
        <v>3.235630998685358</v>
      </c>
      <c r="I206" s="45">
        <f>IF(OR($A206="",$B206="",$C206=""),"",'MPTO_working_3-way'!F205)</f>
        <v>3.61557786700505</v>
      </c>
      <c r="J206" s="46">
        <f>IF(OR($A206="",$B206="",$C206=""),"",'MPTO_working_3-way'!G205)</f>
        <v>2.4133585486412188</v>
      </c>
      <c r="K206" s="44">
        <f>IF(OR($A206="",$B206="",$C206=""),"",'OddsRatio_working_3-way'!H205)</f>
        <v>3.2318327723066749</v>
      </c>
      <c r="L206" s="45">
        <f>IF(OR($A206="",$B206="",$C206=""),"",'OddsRatio_working_3-way'!I205)</f>
        <v>3.598414000608257</v>
      </c>
      <c r="M206" s="46">
        <f>IF(OR($A206="",$B206="",$C206=""),"",'OddsRatio_working_3-way'!J205)</f>
        <v>2.423197709876721</v>
      </c>
      <c r="N206" s="47">
        <f t="shared" si="42"/>
        <v>31.021515706426477</v>
      </c>
      <c r="O206" s="48">
        <f t="shared" si="43"/>
        <v>27.928461354466066</v>
      </c>
      <c r="P206" s="48">
        <f t="shared" si="44"/>
        <v>41.050022939107457</v>
      </c>
      <c r="Q206" t="s">
        <v>318</v>
      </c>
      <c r="R206" t="s">
        <v>470</v>
      </c>
      <c r="S206" t="s">
        <v>525</v>
      </c>
      <c r="T206" s="50">
        <v>100</v>
      </c>
      <c r="U206" s="50">
        <f t="shared" si="45"/>
        <v>67.426710097719877</v>
      </c>
      <c r="V206" s="50">
        <f t="shared" si="46"/>
        <v>70.674486803519059</v>
      </c>
      <c r="W206" s="50">
        <f t="shared" si="47"/>
        <v>56.896551724137922</v>
      </c>
      <c r="X206" s="50">
        <f t="shared" si="48"/>
        <v>72.428961472343019</v>
      </c>
      <c r="Y206" s="50">
        <f t="shared" si="49"/>
        <v>75.676738178142202</v>
      </c>
      <c r="Z206" s="50">
        <f t="shared" si="50"/>
        <v>61.898803098761071</v>
      </c>
      <c r="AA206" s="50">
        <f t="shared" si="51"/>
        <v>-5.0022513746231425</v>
      </c>
      <c r="AB206" s="50">
        <f t="shared" si="52"/>
        <v>-5.0022513746231425</v>
      </c>
      <c r="AC206" s="50">
        <f t="shared" si="53"/>
        <v>-5.0022513746231496</v>
      </c>
      <c r="AF206">
        <v>1.97</v>
      </c>
      <c r="AG206">
        <v>1.85</v>
      </c>
      <c r="AH206" s="66"/>
      <c r="AJ206" t="s">
        <v>445</v>
      </c>
    </row>
    <row r="207" spans="1:36" ht="15" x14ac:dyDescent="0.25">
      <c r="A207">
        <v>3.32</v>
      </c>
      <c r="B207">
        <v>3.27</v>
      </c>
      <c r="C207">
        <v>2.2599999999999998</v>
      </c>
      <c r="D207" s="43">
        <f t="shared" si="54"/>
        <v>4.9493092936820027E-2</v>
      </c>
      <c r="E207" s="44">
        <f>IF(OR($A207="",$B207="",$C207=""),"",A207*'MPTO_working_3-way'!$I206)</f>
        <v>3.4843170685502423</v>
      </c>
      <c r="F207" s="45">
        <f>IF(OR($A207="",$B207="",$C207=""),"",B207*'MPTO_working_3-way'!$I206)</f>
        <v>3.4318424139034014</v>
      </c>
      <c r="G207" s="46">
        <f>IF(OR($A207="",$B207="",$C207=""),"",C207*'MPTO_working_3-way'!$I206)</f>
        <v>2.3718543900372131</v>
      </c>
      <c r="H207" s="44">
        <f>IF(OR($A207="",$B207="",$C207=""),"",'MPTO_working_3-way'!E206)</f>
        <v>3.5123814053879068</v>
      </c>
      <c r="I207" s="45">
        <f>IF(OR($A207="",$B207="",$C207=""),"",'MPTO_working_3-way'!F206)</f>
        <v>3.4564676915956527</v>
      </c>
      <c r="J207" s="46">
        <f>IF(OR($A207="",$B207="",$C207=""),"",'MPTO_working_3-way'!G206)</f>
        <v>2.3475270694843391</v>
      </c>
      <c r="K207" s="44">
        <f>IF(OR($A207="",$B207="",$C207=""),"",'OddsRatio_working_3-way'!H206)</f>
        <v>3.5001042213107354</v>
      </c>
      <c r="L207" s="45">
        <f>IF(OR($A207="",$B207="",$C207=""),"",'OddsRatio_working_3-way'!I206)</f>
        <v>3.4462226648169714</v>
      </c>
      <c r="M207" s="46">
        <f>IF(OR($A207="",$B207="",$C207=""),"",'OddsRatio_working_3-way'!J206)</f>
        <v>2.3578152236428997</v>
      </c>
      <c r="N207" s="47">
        <f t="shared" si="42"/>
        <v>28.700028738087287</v>
      </c>
      <c r="O207" s="48">
        <f t="shared" si="43"/>
        <v>29.138867097996879</v>
      </c>
      <c r="P207" s="48">
        <f t="shared" si="44"/>
        <v>42.161104163915837</v>
      </c>
      <c r="Q207" t="s">
        <v>519</v>
      </c>
      <c r="R207" t="s">
        <v>518</v>
      </c>
      <c r="S207" t="s">
        <v>525</v>
      </c>
      <c r="T207" s="50">
        <v>100</v>
      </c>
      <c r="U207" s="50">
        <f t="shared" si="45"/>
        <v>69.879518072289159</v>
      </c>
      <c r="V207" s="50">
        <f t="shared" si="46"/>
        <v>69.418960244648318</v>
      </c>
      <c r="W207" s="50">
        <f t="shared" si="47"/>
        <v>55.752212389380524</v>
      </c>
      <c r="X207" s="50">
        <f t="shared" si="48"/>
        <v>74.828827365971151</v>
      </c>
      <c r="Y207" s="50">
        <f t="shared" si="49"/>
        <v>74.36826953833031</v>
      </c>
      <c r="Z207" s="50">
        <f t="shared" si="50"/>
        <v>60.701521683062531</v>
      </c>
      <c r="AA207" s="50">
        <f t="shared" si="51"/>
        <v>-4.949309293681992</v>
      </c>
      <c r="AB207" s="50">
        <f t="shared" si="52"/>
        <v>-4.949309293681992</v>
      </c>
      <c r="AC207" s="50">
        <f t="shared" si="53"/>
        <v>-4.9493092936820062</v>
      </c>
      <c r="AF207">
        <v>2.2599999999999998</v>
      </c>
      <c r="AG207">
        <v>1.64</v>
      </c>
      <c r="AH207" s="66"/>
      <c r="AJ207" t="s">
        <v>445</v>
      </c>
    </row>
    <row r="208" spans="1:36" ht="15" x14ac:dyDescent="0.25">
      <c r="A208">
        <v>1.59</v>
      </c>
      <c r="B208">
        <v>4.1100000000000003</v>
      </c>
      <c r="C208">
        <v>5.42</v>
      </c>
      <c r="D208" s="43">
        <f t="shared" si="54"/>
        <v>5.6741665061603053E-2</v>
      </c>
      <c r="E208" s="44">
        <f>IF(OR($A208="",$B208="",$C208=""),"",A208*'MPTO_working_3-way'!$I207)</f>
        <v>1.6802192474479489</v>
      </c>
      <c r="F208" s="45">
        <f>IF(OR($A208="",$B208="",$C208=""),"",B208*'MPTO_working_3-way'!$I207)</f>
        <v>4.3432082434031889</v>
      </c>
      <c r="G208" s="46">
        <f>IF(OR($A208="",$B208="",$C208=""),"",C208*'MPTO_working_3-way'!$I207)</f>
        <v>5.7275398246338884</v>
      </c>
      <c r="H208" s="44">
        <f>IF(OR($A208="",$B208="",$C208=""),"",'MPTO_working_3-way'!E207)</f>
        <v>1.6392987670347419</v>
      </c>
      <c r="I208" s="45">
        <f>IF(OR($A208="",$B208="",$C208=""),"",'MPTO_working_3-way'!F207)</f>
        <v>4.4564250166648094</v>
      </c>
      <c r="J208" s="46">
        <f>IF(OR($A208="",$B208="",$C208=""),"",'MPTO_working_3-way'!G207)</f>
        <v>6.0390865383139865</v>
      </c>
      <c r="K208" s="44">
        <f>IF(OR($A208="",$B208="",$C208=""),"",'OddsRatio_working_3-way'!H207)</f>
        <v>1.652767794547001</v>
      </c>
      <c r="L208" s="45">
        <f>IF(OR($A208="",$B208="",$C208=""),"",'OddsRatio_working_3-way'!I207)</f>
        <v>4.4408607475274131</v>
      </c>
      <c r="M208" s="46">
        <f>IF(OR($A208="",$B208="",$C208=""),"",'OddsRatio_working_3-way'!J207)</f>
        <v>5.8902265286402455</v>
      </c>
      <c r="N208" s="47">
        <f t="shared" si="42"/>
        <v>59.516042416421534</v>
      </c>
      <c r="O208" s="48">
        <f t="shared" si="43"/>
        <v>23.024454365476942</v>
      </c>
      <c r="P208" s="48">
        <f t="shared" si="44"/>
        <v>17.459503218101521</v>
      </c>
      <c r="Q208" t="s">
        <v>501</v>
      </c>
      <c r="R208" t="s">
        <v>315</v>
      </c>
      <c r="S208" t="s">
        <v>525</v>
      </c>
      <c r="T208" s="50">
        <v>100</v>
      </c>
      <c r="U208" s="50">
        <f t="shared" si="45"/>
        <v>37.106918238993707</v>
      </c>
      <c r="V208" s="50">
        <f t="shared" si="46"/>
        <v>75.669099756691011</v>
      </c>
      <c r="W208" s="50">
        <f t="shared" si="47"/>
        <v>81.549815498154985</v>
      </c>
      <c r="X208" s="50">
        <f t="shared" si="48"/>
        <v>42.781084745154018</v>
      </c>
      <c r="Y208" s="50">
        <f t="shared" si="49"/>
        <v>81.343266262851316</v>
      </c>
      <c r="Z208" s="50">
        <f t="shared" si="50"/>
        <v>87.223982004315289</v>
      </c>
      <c r="AA208" s="50">
        <f t="shared" si="51"/>
        <v>-5.6741665061603115</v>
      </c>
      <c r="AB208" s="50">
        <f t="shared" si="52"/>
        <v>-5.6741665061603044</v>
      </c>
      <c r="AC208" s="50">
        <f t="shared" si="53"/>
        <v>-5.6741665061603044</v>
      </c>
      <c r="AF208">
        <v>1.74</v>
      </c>
      <c r="AG208">
        <v>2.1</v>
      </c>
      <c r="AH208" s="66"/>
      <c r="AJ208" t="s">
        <v>445</v>
      </c>
    </row>
    <row r="209" spans="1:36" ht="15" x14ac:dyDescent="0.25">
      <c r="A209">
        <v>1.96</v>
      </c>
      <c r="B209">
        <v>3.38</v>
      </c>
      <c r="C209">
        <v>4.47</v>
      </c>
      <c r="D209" s="43">
        <f t="shared" si="54"/>
        <v>2.977571633077214E-2</v>
      </c>
      <c r="E209" s="44">
        <f>IF(OR($A209="",$B209="",$C209=""),"",A209*'MPTO_working_3-way'!$I208)</f>
        <v>2.0183604040083134</v>
      </c>
      <c r="F209" s="45">
        <f>IF(OR($A209="",$B209="",$C209=""),"",B209*'MPTO_working_3-way'!$I208)</f>
        <v>3.4806419211980097</v>
      </c>
      <c r="G209" s="46">
        <f>IF(OR($A209="",$B209="",$C209=""),"",C209*'MPTO_working_3-way'!$I208)</f>
        <v>4.6030974519985515</v>
      </c>
      <c r="H209" s="44">
        <f>IF(OR($A209="",$B209="",$C209=""),"",'MPTO_working_3-way'!E208)</f>
        <v>1.9988852502570873</v>
      </c>
      <c r="I209" s="45">
        <f>IF(OR($A209="",$B209="",$C209=""),"",'MPTO_working_3-way'!F208)</f>
        <v>3.4973258646927223</v>
      </c>
      <c r="J209" s="46">
        <f>IF(OR($A209="",$B209="",$C209=""),"",'MPTO_working_3-way'!G208)</f>
        <v>4.6775220906438788</v>
      </c>
      <c r="K209" s="44">
        <f>IF(OR($A209="",$B209="",$C209=""),"",'OddsRatio_working_3-way'!H208)</f>
        <v>2.0066401927553157</v>
      </c>
      <c r="L209" s="45">
        <f>IF(OR($A209="",$B209="",$C209=""),"",'OddsRatio_working_3-way'!I208)</f>
        <v>3.4956288112058869</v>
      </c>
      <c r="M209" s="46">
        <f>IF(OR($A209="",$B209="",$C209=""),"",'OddsRatio_working_3-way'!J208)</f>
        <v>4.6385848633968179</v>
      </c>
      <c r="N209" s="47">
        <f t="shared" si="42"/>
        <v>49.545165373541536</v>
      </c>
      <c r="O209" s="48">
        <f t="shared" si="43"/>
        <v>28.730332583473796</v>
      </c>
      <c r="P209" s="48">
        <f t="shared" si="44"/>
        <v>21.724502042984657</v>
      </c>
      <c r="Q209" t="s">
        <v>416</v>
      </c>
      <c r="R209" t="s">
        <v>352</v>
      </c>
      <c r="S209" t="s">
        <v>525</v>
      </c>
      <c r="T209" s="50">
        <v>100</v>
      </c>
      <c r="U209" s="50">
        <f t="shared" si="45"/>
        <v>48.979591836734699</v>
      </c>
      <c r="V209" s="50">
        <f t="shared" si="46"/>
        <v>70.414201183431956</v>
      </c>
      <c r="W209" s="50">
        <f t="shared" si="47"/>
        <v>77.628635346756155</v>
      </c>
      <c r="X209" s="50">
        <f t="shared" si="48"/>
        <v>51.957163469811896</v>
      </c>
      <c r="Y209" s="50">
        <f t="shared" si="49"/>
        <v>73.39177281650916</v>
      </c>
      <c r="Z209" s="50">
        <f t="shared" si="50"/>
        <v>80.60620697983336</v>
      </c>
      <c r="AA209" s="50">
        <f t="shared" si="51"/>
        <v>-2.9775716330771971</v>
      </c>
      <c r="AB209" s="50">
        <f t="shared" si="52"/>
        <v>-2.9775716330772042</v>
      </c>
      <c r="AC209" s="50">
        <f t="shared" si="53"/>
        <v>-2.9775716330772042</v>
      </c>
      <c r="AF209">
        <v>2.2999999999999998</v>
      </c>
      <c r="AG209">
        <v>1.67</v>
      </c>
      <c r="AH209" s="66"/>
      <c r="AJ209" t="s">
        <v>434</v>
      </c>
    </row>
    <row r="210" spans="1:36" ht="15" x14ac:dyDescent="0.25">
      <c r="A210">
        <v>1.93</v>
      </c>
      <c r="B210">
        <v>3.37</v>
      </c>
      <c r="C210">
        <v>4.66</v>
      </c>
      <c r="D210" s="43">
        <f t="shared" si="54"/>
        <v>2.9462894748528701E-2</v>
      </c>
      <c r="E210" s="44">
        <f>IF(OR($A210="",$B210="",$C210=""),"",A210*'MPTO_working_3-way'!$I209)</f>
        <v>1.9868633868646604</v>
      </c>
      <c r="F210" s="45">
        <f>IF(OR($A210="",$B210="",$C210=""),"",B210*'MPTO_working_3-way'!$I209)</f>
        <v>3.4692899553025418</v>
      </c>
      <c r="G210" s="46">
        <f>IF(OR($A210="",$B210="",$C210=""),"",C210*'MPTO_working_3-way'!$I209)</f>
        <v>4.7972970895281435</v>
      </c>
      <c r="H210" s="44">
        <f>IF(OR($A210="",$B210="",$C210=""),"",'MPTO_working_3-way'!E209)</f>
        <v>1.9672889033281675</v>
      </c>
      <c r="I210" s="45">
        <f>IF(OR($A210="",$B210="",$C210=""),"",'MPTO_working_3-way'!F209)</f>
        <v>3.4853535321399089</v>
      </c>
      <c r="J210" s="46">
        <f>IF(OR($A210="",$B210="",$C210=""),"",'MPTO_working_3-way'!G209)</f>
        <v>4.8834966244176883</v>
      </c>
      <c r="K210" s="44">
        <f>IF(OR($A210="",$B210="",$C210=""),"",'OddsRatio_working_3-way'!H209)</f>
        <v>1.975055643825965</v>
      </c>
      <c r="L210" s="45">
        <f>IF(OR($A210="",$B210="",$C210=""),"",'OddsRatio_working_3-way'!I209)</f>
        <v>3.4848192213629434</v>
      </c>
      <c r="M210" s="46">
        <f>IF(OR($A210="",$B210="",$C210=""),"",'OddsRatio_working_3-way'!J209)</f>
        <v>4.8373157595731522</v>
      </c>
      <c r="N210" s="47">
        <f t="shared" si="42"/>
        <v>50.330586723329517</v>
      </c>
      <c r="O210" s="48">
        <f t="shared" si="43"/>
        <v>28.824341951343019</v>
      </c>
      <c r="P210" s="48">
        <f t="shared" si="44"/>
        <v>20.845071325327464</v>
      </c>
      <c r="Q210" t="s">
        <v>349</v>
      </c>
      <c r="R210" t="s">
        <v>415</v>
      </c>
      <c r="S210" t="s">
        <v>525</v>
      </c>
      <c r="T210" s="50">
        <v>100</v>
      </c>
      <c r="U210" s="50">
        <f t="shared" si="45"/>
        <v>48.186528497409334</v>
      </c>
      <c r="V210" s="50">
        <f t="shared" si="46"/>
        <v>70.326409495548958</v>
      </c>
      <c r="W210" s="50">
        <f t="shared" si="47"/>
        <v>78.540772532188839</v>
      </c>
      <c r="X210" s="50">
        <f t="shared" si="48"/>
        <v>51.132817972262188</v>
      </c>
      <c r="Y210" s="50">
        <f t="shared" si="49"/>
        <v>73.272698970401834</v>
      </c>
      <c r="Z210" s="50">
        <f t="shared" si="50"/>
        <v>81.487062007041715</v>
      </c>
      <c r="AA210" s="50">
        <f t="shared" si="51"/>
        <v>-2.9462894748528541</v>
      </c>
      <c r="AB210" s="50">
        <f t="shared" si="52"/>
        <v>-2.9462894748528754</v>
      </c>
      <c r="AC210" s="50">
        <f t="shared" si="53"/>
        <v>-2.9462894748528754</v>
      </c>
      <c r="AF210">
        <v>2.12</v>
      </c>
      <c r="AG210">
        <v>1.78</v>
      </c>
      <c r="AH210" s="66"/>
      <c r="AJ210" t="s">
        <v>434</v>
      </c>
    </row>
    <row r="211" spans="1:36" ht="15" x14ac:dyDescent="0.25">
      <c r="A211">
        <v>2.2400000000000002</v>
      </c>
      <c r="B211">
        <v>3.23</v>
      </c>
      <c r="C211">
        <v>3.69</v>
      </c>
      <c r="D211" s="43">
        <f t="shared" si="54"/>
        <v>2.7028804675485851E-2</v>
      </c>
      <c r="E211" s="44">
        <f>IF(OR($A211="",$B211="",$C211=""),"",A211*'MPTO_working_3-way'!$I210)</f>
        <v>2.3005445224730887</v>
      </c>
      <c r="F211" s="45">
        <f>IF(OR($A211="",$B211="",$C211=""),"",B211*'MPTO_working_3-way'!$I210)</f>
        <v>3.3173030391018195</v>
      </c>
      <c r="G211" s="46">
        <f>IF(OR($A211="",$B211="",$C211=""),"",C211*'MPTO_working_3-way'!$I210)</f>
        <v>3.7897362892525428</v>
      </c>
      <c r="H211" s="44">
        <f>IF(OR($A211="",$B211="",$C211=""),"",'MPTO_working_3-way'!E210)</f>
        <v>2.286137705223493</v>
      </c>
      <c r="I211" s="45">
        <f>IF(OR($A211="",$B211="",$C211=""),"",'MPTO_working_3-way'!F210)</f>
        <v>3.3268136473119125</v>
      </c>
      <c r="J211" s="46">
        <f>IF(OR($A211="",$B211="",$C211=""),"",'MPTO_working_3-way'!G210)</f>
        <v>3.8168942910184658</v>
      </c>
      <c r="K211" s="44">
        <f>IF(OR($A211="",$B211="",$C211=""),"",'OddsRatio_working_3-way'!H210)</f>
        <v>2.2922981853164934</v>
      </c>
      <c r="L211" s="45">
        <f>IF(OR($A211="",$B211="",$C211=""),"",'OddsRatio_working_3-way'!I210)</f>
        <v>3.3240523816578871</v>
      </c>
      <c r="M211" s="46">
        <f>IF(OR($A211="",$B211="",$C211=""),"",'OddsRatio_working_3-way'!J210)</f>
        <v>3.80345332137207</v>
      </c>
      <c r="N211" s="47">
        <f t="shared" si="42"/>
        <v>43.467969875453598</v>
      </c>
      <c r="O211" s="48">
        <f t="shared" si="43"/>
        <v>30.144969820748006</v>
      </c>
      <c r="P211" s="48">
        <f t="shared" si="44"/>
        <v>26.387060303798393</v>
      </c>
      <c r="Q211" t="s">
        <v>365</v>
      </c>
      <c r="R211" t="s">
        <v>145</v>
      </c>
      <c r="S211" t="s">
        <v>525</v>
      </c>
      <c r="T211" s="50">
        <v>100</v>
      </c>
      <c r="U211" s="50">
        <f t="shared" si="45"/>
        <v>55.357142857142868</v>
      </c>
      <c r="V211" s="50">
        <f t="shared" si="46"/>
        <v>69.040247678018574</v>
      </c>
      <c r="W211" s="50">
        <f t="shared" si="47"/>
        <v>72.899728997289984</v>
      </c>
      <c r="X211" s="50">
        <f t="shared" si="48"/>
        <v>58.060023324691457</v>
      </c>
      <c r="Y211" s="50">
        <f t="shared" si="49"/>
        <v>71.743128145567169</v>
      </c>
      <c r="Z211" s="50">
        <f t="shared" si="50"/>
        <v>75.602609464838565</v>
      </c>
      <c r="AA211" s="50">
        <f t="shared" si="51"/>
        <v>-2.7028804675485887</v>
      </c>
      <c r="AB211" s="50">
        <f t="shared" si="52"/>
        <v>-2.7028804675485958</v>
      </c>
      <c r="AC211" s="50">
        <f t="shared" si="53"/>
        <v>-2.7028804675485816</v>
      </c>
      <c r="AF211">
        <v>2.4</v>
      </c>
      <c r="AG211">
        <v>1.62</v>
      </c>
      <c r="AH211" s="66"/>
      <c r="AJ211" t="s">
        <v>435</v>
      </c>
    </row>
    <row r="212" spans="1:36" ht="15" x14ac:dyDescent="0.25">
      <c r="A212">
        <v>2.27</v>
      </c>
      <c r="B212">
        <v>3.35</v>
      </c>
      <c r="C212">
        <v>3.22</v>
      </c>
      <c r="D212" s="43">
        <f t="shared" si="54"/>
        <v>4.9595103258980755E-2</v>
      </c>
      <c r="E212" s="44">
        <f>IF(OR($A212="",$B212="",$C212=""),"",A212*'MPTO_working_3-way'!$I211)</f>
        <v>2.3825808843978864</v>
      </c>
      <c r="F212" s="45">
        <f>IF(OR($A212="",$B212="",$C212=""),"",B212*'MPTO_working_3-way'!$I211)</f>
        <v>3.5161435959175855</v>
      </c>
      <c r="G212" s="46">
        <f>IF(OR($A212="",$B212="",$C212=""),"",C212*'MPTO_working_3-way'!$I211)</f>
        <v>3.3796962324939184</v>
      </c>
      <c r="H212" s="44">
        <f>IF(OR($A212="",$B212="",$C212=""),"",'MPTO_working_3-way'!E211)</f>
        <v>2.3585076247512169</v>
      </c>
      <c r="I212" s="45">
        <f>IF(OR($A212="",$B212="",$C212=""),"",'MPTO_working_3-way'!F211)</f>
        <v>3.5464041104983686</v>
      </c>
      <c r="J212" s="46">
        <f>IF(OR($A212="",$B212="",$C212=""),"",'MPTO_working_3-way'!G211)</f>
        <v>3.4010446736413433</v>
      </c>
      <c r="K212" s="44">
        <f>IF(OR($A212="",$B212="",$C212=""),"",'OddsRatio_working_3-way'!H211)</f>
        <v>2.3687263568242147</v>
      </c>
      <c r="L212" s="45">
        <f>IF(OR($A212="",$B212="",$C212=""),"",'OddsRatio_working_3-way'!I211)</f>
        <v>3.5326826287692166</v>
      </c>
      <c r="M212" s="46">
        <f>IF(OR($A212="",$B212="",$C212=""),"",'OddsRatio_working_3-way'!J211)</f>
        <v>3.3925767812202818</v>
      </c>
      <c r="N212" s="47">
        <f t="shared" si="42"/>
        <v>41.971292834103089</v>
      </c>
      <c r="O212" s="48">
        <f t="shared" si="43"/>
        <v>28.440249174153436</v>
      </c>
      <c r="P212" s="48">
        <f t="shared" si="44"/>
        <v>29.588457991743478</v>
      </c>
      <c r="Q212" t="s">
        <v>512</v>
      </c>
      <c r="R212" t="s">
        <v>521</v>
      </c>
      <c r="S212" t="s">
        <v>525</v>
      </c>
      <c r="T212" s="50">
        <v>100</v>
      </c>
      <c r="U212" s="50">
        <f t="shared" si="45"/>
        <v>55.947136563876647</v>
      </c>
      <c r="V212" s="50">
        <f t="shared" si="46"/>
        <v>70.149253731343279</v>
      </c>
      <c r="W212" s="50">
        <f t="shared" si="47"/>
        <v>68.944099378881987</v>
      </c>
      <c r="X212" s="50">
        <f t="shared" si="48"/>
        <v>60.90664688977472</v>
      </c>
      <c r="Y212" s="50">
        <f t="shared" si="49"/>
        <v>75.108764057241359</v>
      </c>
      <c r="Z212" s="50">
        <f t="shared" si="50"/>
        <v>73.903609704780067</v>
      </c>
      <c r="AA212" s="50">
        <f t="shared" si="51"/>
        <v>-4.9595103258980728</v>
      </c>
      <c r="AB212" s="50">
        <f t="shared" si="52"/>
        <v>-4.9595103258980799</v>
      </c>
      <c r="AC212" s="50">
        <f t="shared" si="53"/>
        <v>-4.9595103258980799</v>
      </c>
      <c r="AF212">
        <v>1.8</v>
      </c>
      <c r="AG212">
        <v>2.0299999999999998</v>
      </c>
      <c r="AH212" s="66"/>
      <c r="AJ212" t="s">
        <v>450</v>
      </c>
    </row>
    <row r="213" spans="1:36" ht="15" x14ac:dyDescent="0.25">
      <c r="A213">
        <v>3.03</v>
      </c>
      <c r="B213">
        <v>3.55</v>
      </c>
      <c r="C213">
        <v>2.2799999999999998</v>
      </c>
      <c r="D213" s="43">
        <f t="shared" si="54"/>
        <v>5.0319635373470728E-2</v>
      </c>
      <c r="E213" s="44">
        <f>IF(OR($A213="",$B213="",$C213=""),"",A213*'MPTO_working_3-way'!$I212)</f>
        <v>3.1824684951816162</v>
      </c>
      <c r="F213" s="45">
        <f>IF(OR($A213="",$B213="",$C213=""),"",B213*'MPTO_working_3-way'!$I212)</f>
        <v>3.7286347055758209</v>
      </c>
      <c r="G213" s="46">
        <f>IF(OR($A213="",$B213="",$C213=""),"",C213*'MPTO_working_3-way'!$I212)</f>
        <v>2.3947287686515129</v>
      </c>
      <c r="H213" s="44">
        <f>IF(OR($A213="",$B213="",$C213=""),"",'MPTO_working_3-way'!E212)</f>
        <v>3.1922386054793668</v>
      </c>
      <c r="I213" s="45">
        <f>IF(OR($A213="",$B213="",$C213=""),"",'MPTO_working_3-way'!F212)</f>
        <v>3.7747682021351259</v>
      </c>
      <c r="J213" s="46">
        <f>IF(OR($A213="",$B213="",$C213=""),"",'MPTO_working_3-way'!G212)</f>
        <v>2.3706610060376176</v>
      </c>
      <c r="K213" s="44">
        <f>IF(OR($A213="",$B213="",$C213=""),"",'OddsRatio_working_3-way'!H212)</f>
        <v>3.1902940026410667</v>
      </c>
      <c r="L213" s="45">
        <f>IF(OR($A213="",$B213="",$C213=""),"",'OddsRatio_working_3-way'!I212)</f>
        <v>3.7513545353373008</v>
      </c>
      <c r="M213" s="46">
        <f>IF(OR($A213="",$B213="",$C213=""),"",'OddsRatio_working_3-way'!J212)</f>
        <v>2.3810720804830368</v>
      </c>
      <c r="N213" s="47">
        <f t="shared" si="42"/>
        <v>31.422149237739188</v>
      </c>
      <c r="O213" s="48">
        <f t="shared" si="43"/>
        <v>26.819468222633731</v>
      </c>
      <c r="P213" s="48">
        <f t="shared" si="44"/>
        <v>41.758382539627078</v>
      </c>
      <c r="Q213" t="s">
        <v>515</v>
      </c>
      <c r="R213" t="s">
        <v>509</v>
      </c>
      <c r="S213" t="s">
        <v>525</v>
      </c>
      <c r="T213" s="50">
        <v>100</v>
      </c>
      <c r="U213" s="50">
        <f t="shared" si="45"/>
        <v>66.996699669967001</v>
      </c>
      <c r="V213" s="50">
        <f t="shared" si="46"/>
        <v>71.83098591549296</v>
      </c>
      <c r="W213" s="50">
        <f t="shared" si="47"/>
        <v>56.140350877192972</v>
      </c>
      <c r="X213" s="50">
        <f t="shared" si="48"/>
        <v>72.028663207314068</v>
      </c>
      <c r="Y213" s="50">
        <f t="shared" si="49"/>
        <v>76.862949452840027</v>
      </c>
      <c r="Z213" s="50">
        <f t="shared" si="50"/>
        <v>61.172314414540054</v>
      </c>
      <c r="AA213" s="50">
        <f t="shared" si="51"/>
        <v>-5.0319635373470675</v>
      </c>
      <c r="AB213" s="50">
        <f t="shared" si="52"/>
        <v>-5.0319635373470675</v>
      </c>
      <c r="AC213" s="50">
        <f t="shared" si="53"/>
        <v>-5.0319635373470817</v>
      </c>
      <c r="AF213">
        <v>1.87</v>
      </c>
      <c r="AG213">
        <v>1.95</v>
      </c>
      <c r="AH213" s="66"/>
      <c r="AJ213" t="s">
        <v>450</v>
      </c>
    </row>
    <row r="214" spans="1:36" ht="15" x14ac:dyDescent="0.25">
      <c r="A214">
        <v>2.94</v>
      </c>
      <c r="B214">
        <v>3.06</v>
      </c>
      <c r="C214">
        <v>2.62</v>
      </c>
      <c r="D214" s="43">
        <f t="shared" si="54"/>
        <v>4.8612829355660914E-2</v>
      </c>
      <c r="E214" s="44">
        <f>IF(OR($A214="",$B214="",$C214=""),"",A214*'MPTO_working_3-way'!$I213)</f>
        <v>3.0829217183056432</v>
      </c>
      <c r="F214" s="45">
        <f>IF(OR($A214="",$B214="",$C214=""),"",B214*'MPTO_working_3-way'!$I213)</f>
        <v>3.2087552578283223</v>
      </c>
      <c r="G214" s="46">
        <f>IF(OR($A214="",$B214="",$C214=""),"",C214*'MPTO_working_3-way'!$I213)</f>
        <v>2.7473656129118318</v>
      </c>
      <c r="H214" s="44">
        <f>IF(OR($A214="",$B214="",$C214=""),"",'MPTO_working_3-way'!E213)</f>
        <v>3.0870697721202807</v>
      </c>
      <c r="I214" s="45">
        <f>IF(OR($A214="",$B214="",$C214=""),"",'MPTO_working_3-way'!F213)</f>
        <v>3.219646445716184</v>
      </c>
      <c r="J214" s="46">
        <f>IF(OR($A214="",$B214="",$C214=""),"",'MPTO_working_3-way'!G213)</f>
        <v>2.7361644194363524</v>
      </c>
      <c r="K214" s="44">
        <f>IF(OR($A214="",$B214="",$C214=""),"",'OddsRatio_working_3-way'!H213)</f>
        <v>3.0853456306101705</v>
      </c>
      <c r="L214" s="45">
        <f>IF(OR($A214="",$B214="",$C214=""),"",'OddsRatio_working_3-way'!I213)</f>
        <v>3.2143360819881188</v>
      </c>
      <c r="M214" s="46">
        <f>IF(OR($A214="",$B214="",$C214=""),"",'OddsRatio_working_3-way'!J213)</f>
        <v>2.7413710936023072</v>
      </c>
      <c r="N214" s="47">
        <f t="shared" si="42"/>
        <v>32.436762635335235</v>
      </c>
      <c r="O214" s="48">
        <f t="shared" si="43"/>
        <v>31.164732728067197</v>
      </c>
      <c r="P214" s="48">
        <f t="shared" si="44"/>
        <v>36.398504636597558</v>
      </c>
      <c r="Q214" t="s">
        <v>508</v>
      </c>
      <c r="R214" t="s">
        <v>514</v>
      </c>
      <c r="S214" t="s">
        <v>525</v>
      </c>
      <c r="T214" s="50">
        <v>100</v>
      </c>
      <c r="U214" s="50">
        <f t="shared" si="45"/>
        <v>65.986394557823132</v>
      </c>
      <c r="V214" s="50">
        <f t="shared" si="46"/>
        <v>67.320261437908499</v>
      </c>
      <c r="W214" s="50">
        <f t="shared" si="47"/>
        <v>61.832061068702288</v>
      </c>
      <c r="X214" s="50">
        <f t="shared" si="48"/>
        <v>70.847677493389199</v>
      </c>
      <c r="Y214" s="50">
        <f t="shared" si="49"/>
        <v>72.181544373474566</v>
      </c>
      <c r="Z214" s="50">
        <f t="shared" si="50"/>
        <v>66.693344004268369</v>
      </c>
      <c r="AA214" s="50">
        <f t="shared" si="51"/>
        <v>-4.8612829355660665</v>
      </c>
      <c r="AB214" s="50">
        <f t="shared" si="52"/>
        <v>-4.8612829355660665</v>
      </c>
      <c r="AC214" s="50">
        <f t="shared" si="53"/>
        <v>-4.8612829355660807</v>
      </c>
      <c r="AF214">
        <v>2.37</v>
      </c>
      <c r="AG214">
        <v>1.58</v>
      </c>
      <c r="AH214" s="66"/>
      <c r="AJ214" t="s">
        <v>450</v>
      </c>
    </row>
    <row r="215" spans="1:36" ht="15" x14ac:dyDescent="0.25">
      <c r="A215">
        <v>1.92</v>
      </c>
      <c r="B215">
        <v>3.58</v>
      </c>
      <c r="C215">
        <v>3.97</v>
      </c>
      <c r="D215" s="43">
        <f t="shared" si="54"/>
        <v>5.2052111037623749E-2</v>
      </c>
      <c r="E215" s="44">
        <f>IF(OR($A215="",$B215="",$C215=""),"",A215*'MPTO_working_3-way'!$I214)</f>
        <v>2.0199400531922374</v>
      </c>
      <c r="F215" s="45">
        <f>IF(OR($A215="",$B215="",$C215=""),"",B215*'MPTO_working_3-way'!$I214)</f>
        <v>3.766346557514693</v>
      </c>
      <c r="G215" s="46">
        <f>IF(OR($A215="",$B215="",$C215=""),"",C215*'MPTO_working_3-way'!$I214)</f>
        <v>4.1766468808193666</v>
      </c>
      <c r="H215" s="44">
        <f>IF(OR($A215="",$B215="",$C215=""),"",'MPTO_working_3-way'!E214)</f>
        <v>1.9861658398959348</v>
      </c>
      <c r="I215" s="45">
        <f>IF(OR($A215="",$B215="",$C215=""),"",'MPTO_working_3-way'!F214)</f>
        <v>3.8171012242763385</v>
      </c>
      <c r="J215" s="46">
        <f>IF(OR($A215="",$B215="",$C215=""),"",'MPTO_working_3-way'!G214)</f>
        <v>4.2636929496022784</v>
      </c>
      <c r="K215" s="44">
        <f>IF(OR($A215="",$B215="",$C215=""),"",'OddsRatio_working_3-way'!H214)</f>
        <v>1.9989771863038956</v>
      </c>
      <c r="L215" s="45">
        <f>IF(OR($A215="",$B215="",$C215=""),"",'OddsRatio_working_3-way'!I214)</f>
        <v>3.8014795007217939</v>
      </c>
      <c r="M215" s="46">
        <f>IF(OR($A215="",$B215="",$C215=""),"",'OddsRatio_working_3-way'!J214)</f>
        <v>4.2249589601332271</v>
      </c>
      <c r="N215" s="47">
        <f t="shared" si="42"/>
        <v>49.506419679120555</v>
      </c>
      <c r="O215" s="48">
        <f t="shared" si="43"/>
        <v>26.550928989919399</v>
      </c>
      <c r="P215" s="48">
        <f t="shared" si="44"/>
        <v>23.942651330960064</v>
      </c>
      <c r="Q215" t="s">
        <v>513</v>
      </c>
      <c r="R215" t="s">
        <v>522</v>
      </c>
      <c r="S215" t="s">
        <v>525</v>
      </c>
      <c r="T215" s="50">
        <v>100</v>
      </c>
      <c r="U215" s="50">
        <f t="shared" si="45"/>
        <v>47.916666666666671</v>
      </c>
      <c r="V215" s="50">
        <f t="shared" si="46"/>
        <v>72.067039106145245</v>
      </c>
      <c r="W215" s="50">
        <f t="shared" si="47"/>
        <v>74.811083123425689</v>
      </c>
      <c r="X215" s="50">
        <f t="shared" si="48"/>
        <v>53.121877770429052</v>
      </c>
      <c r="Y215" s="50">
        <f t="shared" si="49"/>
        <v>77.272250209907639</v>
      </c>
      <c r="Z215" s="50">
        <f t="shared" si="50"/>
        <v>80.016294227188084</v>
      </c>
      <c r="AA215" s="50">
        <f t="shared" si="51"/>
        <v>-5.2052111037623803</v>
      </c>
      <c r="AB215" s="50">
        <f t="shared" si="52"/>
        <v>-5.2052111037623945</v>
      </c>
      <c r="AC215" s="50">
        <f t="shared" si="53"/>
        <v>-5.2052111037623945</v>
      </c>
      <c r="AF215">
        <v>2.3199999999999998</v>
      </c>
      <c r="AG215">
        <v>1.61</v>
      </c>
      <c r="AH215" s="66"/>
      <c r="AJ215" t="s">
        <v>450</v>
      </c>
    </row>
    <row r="216" spans="1:36" ht="15" x14ac:dyDescent="0.25">
      <c r="A216">
        <v>2.15</v>
      </c>
      <c r="B216">
        <v>3.53</v>
      </c>
      <c r="C216">
        <v>3.3</v>
      </c>
      <c r="D216" s="43">
        <f t="shared" si="54"/>
        <v>5.1432701080240451E-2</v>
      </c>
      <c r="E216" s="44">
        <f>IF(OR($A216="",$B216="",$C216=""),"",A216*'MPTO_working_3-way'!$I215)</f>
        <v>2.2605803073225168</v>
      </c>
      <c r="F216" s="45">
        <f>IF(OR($A216="",$B216="",$C216=""),"",B216*'MPTO_working_3-way'!$I215)</f>
        <v>3.7115574348132485</v>
      </c>
      <c r="G216" s="46">
        <f>IF(OR($A216="",$B216="",$C216=""),"",C216*'MPTO_working_3-way'!$I215)</f>
        <v>3.4697279135647934</v>
      </c>
      <c r="H216" s="44">
        <f>IF(OR($A216="",$B216="",$C216=""),"",'MPTO_working_3-way'!E215)</f>
        <v>2.2322821486770934</v>
      </c>
      <c r="I216" s="45">
        <f>IF(OR($A216="",$B216="",$C216=""),"",'MPTO_working_3-way'!F215)</f>
        <v>3.7573942896006121</v>
      </c>
      <c r="J216" s="46">
        <f>IF(OR($A216="",$B216="",$C216=""),"",'MPTO_working_3-way'!G215)</f>
        <v>3.4978969150875097</v>
      </c>
      <c r="K216" s="44">
        <f>IF(OR($A216="",$B216="",$C216=""),"",'OddsRatio_working_3-way'!H215)</f>
        <v>2.2438822340994706</v>
      </c>
      <c r="L216" s="45">
        <f>IF(OR($A216="",$B216="",$C216=""),"",'OddsRatio_working_3-way'!I215)</f>
        <v>3.7365409150188351</v>
      </c>
      <c r="M216" s="46">
        <f>IF(OR($A216="",$B216="",$C216=""),"",'OddsRatio_working_3-way'!J215)</f>
        <v>3.4877644681989404</v>
      </c>
      <c r="N216" s="47">
        <f t="shared" si="42"/>
        <v>44.236428883361498</v>
      </c>
      <c r="O216" s="48">
        <f t="shared" si="43"/>
        <v>26.942867450206016</v>
      </c>
      <c r="P216" s="48">
        <f t="shared" si="44"/>
        <v>28.82070366643249</v>
      </c>
      <c r="Q216" t="s">
        <v>503</v>
      </c>
      <c r="R216" t="s">
        <v>517</v>
      </c>
      <c r="S216" t="s">
        <v>525</v>
      </c>
      <c r="T216" s="50">
        <v>100</v>
      </c>
      <c r="U216" s="50">
        <f t="shared" si="45"/>
        <v>53.488372093023258</v>
      </c>
      <c r="V216" s="50">
        <f t="shared" si="46"/>
        <v>71.671388101982998</v>
      </c>
      <c r="W216" s="50">
        <f t="shared" si="47"/>
        <v>69.696969696969703</v>
      </c>
      <c r="X216" s="50">
        <f t="shared" si="48"/>
        <v>58.631642201047306</v>
      </c>
      <c r="Y216" s="50">
        <f t="shared" si="49"/>
        <v>76.814658210007053</v>
      </c>
      <c r="Z216" s="50">
        <f t="shared" si="50"/>
        <v>74.840239804993743</v>
      </c>
      <c r="AA216" s="50">
        <f t="shared" si="51"/>
        <v>-5.1432701080240477</v>
      </c>
      <c r="AB216" s="50">
        <f t="shared" si="52"/>
        <v>-5.1432701080240548</v>
      </c>
      <c r="AC216" s="50">
        <f t="shared" si="53"/>
        <v>-5.1432701080240406</v>
      </c>
      <c r="AF216">
        <v>1.96</v>
      </c>
      <c r="AG216">
        <v>1.86</v>
      </c>
      <c r="AH216" s="66"/>
      <c r="AJ216" t="s">
        <v>510</v>
      </c>
    </row>
    <row r="217" spans="1:36" ht="15" x14ac:dyDescent="0.25">
      <c r="A217">
        <v>1.83</v>
      </c>
      <c r="B217">
        <v>3.68</v>
      </c>
      <c r="C217">
        <v>4.2300000000000004</v>
      </c>
      <c r="D217" s="43">
        <f t="shared" si="54"/>
        <v>5.4593837251819322E-2</v>
      </c>
      <c r="E217" s="44">
        <f>IF(OR($A217="",$B217="",$C217=""),"",A217*'MPTO_working_3-way'!$I216)</f>
        <v>1.9299067221708295</v>
      </c>
      <c r="F217" s="45">
        <f>IF(OR($A217="",$B217="",$C217=""),"",B217*'MPTO_working_3-way'!$I216)</f>
        <v>3.8809053210866953</v>
      </c>
      <c r="G217" s="46">
        <f>IF(OR($A217="",$B217="",$C217=""),"",C217*'MPTO_working_3-way'!$I216)</f>
        <v>4.4609319315751961</v>
      </c>
      <c r="H217" s="44">
        <f>IF(OR($A217="",$B217="",$C217=""),"",'MPTO_working_3-way'!E216)</f>
        <v>1.8930425589998512</v>
      </c>
      <c r="I217" s="45">
        <f>IF(OR($A217="",$B217="",$C217=""),"",'MPTO_working_3-way'!F216)</f>
        <v>3.9441323950807088</v>
      </c>
      <c r="J217" s="46">
        <f>IF(OR($A217="",$B217="",$C217=""),"",'MPTO_working_3-way'!G216)</f>
        <v>4.582769251757238</v>
      </c>
      <c r="K217" s="44">
        <f>IF(OR($A217="",$B217="",$C217=""),"",'OddsRatio_working_3-way'!H216)</f>
        <v>1.9065450252564926</v>
      </c>
      <c r="L217" s="45">
        <f>IF(OR($A217="",$B217="",$C217=""),"",'OddsRatio_working_3-way'!I216)</f>
        <v>3.9271574309486743</v>
      </c>
      <c r="M217" s="46">
        <f>IF(OR($A217="",$B217="",$C217=""),"",'OddsRatio_working_3-way'!J216)</f>
        <v>4.5278800380463506</v>
      </c>
      <c r="N217" s="47">
        <f t="shared" si="42"/>
        <v>51.815975793646828</v>
      </c>
      <c r="O217" s="48">
        <f t="shared" si="43"/>
        <v>25.767183614775462</v>
      </c>
      <c r="P217" s="48">
        <f t="shared" si="44"/>
        <v>22.416840591577706</v>
      </c>
      <c r="Q217" t="s">
        <v>504</v>
      </c>
      <c r="R217" t="s">
        <v>523</v>
      </c>
      <c r="S217" t="s">
        <v>525</v>
      </c>
      <c r="T217" s="50">
        <v>100</v>
      </c>
      <c r="U217" s="50">
        <f t="shared" si="45"/>
        <v>45.355191256830594</v>
      </c>
      <c r="V217" s="50">
        <f t="shared" si="46"/>
        <v>72.826086956521735</v>
      </c>
      <c r="W217" s="50">
        <f t="shared" si="47"/>
        <v>76.359338061465735</v>
      </c>
      <c r="X217" s="50">
        <f t="shared" si="48"/>
        <v>50.814574982012537</v>
      </c>
      <c r="Y217" s="50">
        <f t="shared" si="49"/>
        <v>78.285470681703671</v>
      </c>
      <c r="Z217" s="50">
        <f t="shared" si="50"/>
        <v>81.818721786647657</v>
      </c>
      <c r="AA217" s="50">
        <f t="shared" si="51"/>
        <v>-5.4593837251819437</v>
      </c>
      <c r="AB217" s="50">
        <f t="shared" si="52"/>
        <v>-5.4593837251819366</v>
      </c>
      <c r="AC217" s="50">
        <f t="shared" si="53"/>
        <v>-5.4593837251819224</v>
      </c>
      <c r="AF217">
        <v>1.94</v>
      </c>
      <c r="AG217">
        <v>1.88</v>
      </c>
      <c r="AH217" s="66"/>
      <c r="AJ217" t="s">
        <v>510</v>
      </c>
    </row>
    <row r="218" spans="1:36" ht="15" x14ac:dyDescent="0.25">
      <c r="A218">
        <v>3.53</v>
      </c>
      <c r="B218">
        <v>3.76</v>
      </c>
      <c r="C218">
        <v>1.99</v>
      </c>
      <c r="D218" s="43">
        <f t="shared" si="54"/>
        <v>5.1756128602750806E-2</v>
      </c>
      <c r="E218" s="44">
        <f>IF(OR($A218="",$B218="",$C218=""),"",A218*'MPTO_working_3-way'!$I217)</f>
        <v>3.71269913396771</v>
      </c>
      <c r="F218" s="45">
        <f>IF(OR($A218="",$B218="",$C218=""),"",B218*'MPTO_working_3-way'!$I217)</f>
        <v>3.9546030435463426</v>
      </c>
      <c r="G218" s="46">
        <f>IF(OR($A218="",$B218="",$C218=""),"",C218*'MPTO_working_3-way'!$I217)</f>
        <v>2.0929946959194741</v>
      </c>
      <c r="H218" s="44">
        <f>IF(OR($A218="",$B218="",$C218=""),"",'MPTO_working_3-way'!E217)</f>
        <v>3.7589169576035708</v>
      </c>
      <c r="I218" s="45">
        <f>IF(OR($A218="",$B218="",$C218=""),"",'MPTO_working_3-way'!F217)</f>
        <v>4.0208213579368852</v>
      </c>
      <c r="J218" s="46">
        <f>IF(OR($A218="",$B218="",$C218=""),"",'MPTO_working_3-way'!G217)</f>
        <v>2.0607487295901952</v>
      </c>
      <c r="K218" s="44">
        <f>IF(OR($A218="",$B218="",$C218=""),"",'OddsRatio_working_3-way'!H217)</f>
        <v>3.7428063836643233</v>
      </c>
      <c r="L218" s="45">
        <f>IF(OR($A218="",$B218="",$C218=""),"",'OddsRatio_working_3-way'!I217)</f>
        <v>3.9921524185428989</v>
      </c>
      <c r="M218" s="46">
        <f>IF(OR($A218="",$B218="",$C218=""),"",'OddsRatio_working_3-way'!J217)</f>
        <v>2.0732720631729964</v>
      </c>
      <c r="N218" s="47">
        <f t="shared" si="42"/>
        <v>26.934582197920086</v>
      </c>
      <c r="O218" s="48">
        <f t="shared" si="43"/>
        <v>25.286988074111143</v>
      </c>
      <c r="P218" s="48">
        <f t="shared" si="44"/>
        <v>47.778429727968792</v>
      </c>
      <c r="Q218" t="s">
        <v>506</v>
      </c>
      <c r="R218" t="s">
        <v>505</v>
      </c>
      <c r="S218" t="s">
        <v>525</v>
      </c>
      <c r="T218" s="50">
        <v>100</v>
      </c>
      <c r="U218" s="50">
        <f t="shared" si="45"/>
        <v>71.671388101982998</v>
      </c>
      <c r="V218" s="50">
        <f t="shared" si="46"/>
        <v>73.40425531914893</v>
      </c>
      <c r="W218" s="50">
        <f t="shared" si="47"/>
        <v>49.748743718592962</v>
      </c>
      <c r="X218" s="50">
        <f t="shared" si="48"/>
        <v>76.847000962258093</v>
      </c>
      <c r="Y218" s="50">
        <f t="shared" si="49"/>
        <v>78.579868179424025</v>
      </c>
      <c r="Z218" s="50">
        <f t="shared" si="50"/>
        <v>54.924356578868064</v>
      </c>
      <c r="AA218" s="50">
        <f t="shared" si="51"/>
        <v>-5.1756128602750948</v>
      </c>
      <c r="AB218" s="50">
        <f t="shared" si="52"/>
        <v>-5.1756128602750948</v>
      </c>
      <c r="AC218" s="50">
        <f t="shared" si="53"/>
        <v>-5.1756128602751019</v>
      </c>
      <c r="AF218">
        <v>1.98</v>
      </c>
      <c r="AG218">
        <v>1.84</v>
      </c>
      <c r="AH218" s="66"/>
      <c r="AJ218" t="s">
        <v>510</v>
      </c>
    </row>
    <row r="219" spans="1:36" ht="15" x14ac:dyDescent="0.25">
      <c r="A219">
        <v>1.83</v>
      </c>
      <c r="B219">
        <v>4.08</v>
      </c>
      <c r="C219">
        <v>3.82</v>
      </c>
      <c r="D219" s="43">
        <f t="shared" si="54"/>
        <v>5.3326231359422049E-2</v>
      </c>
      <c r="E219" s="44">
        <f>IF(OR($A219="",$B219="",$C219=""),"",A219*'MPTO_working_3-way'!$I218)</f>
        <v>1.9275870033877425</v>
      </c>
      <c r="F219" s="45">
        <f>IF(OR($A219="",$B219="",$C219=""),"",B219*'MPTO_working_3-way'!$I218)</f>
        <v>4.2975710239464417</v>
      </c>
      <c r="G219" s="46">
        <f>IF(OR($A219="",$B219="",$C219=""),"",C219*'MPTO_working_3-way'!$I218)</f>
        <v>4.023706203792992</v>
      </c>
      <c r="H219" s="44">
        <f>IF(OR($A219="",$B219="",$C219=""),"",'MPTO_working_3-way'!E218)</f>
        <v>1.8915295674351014</v>
      </c>
      <c r="I219" s="45">
        <f>IF(OR($A219="",$B219="",$C219=""),"",'MPTO_working_3-way'!F218)</f>
        <v>4.3990341192322306</v>
      </c>
      <c r="J219" s="46">
        <f>IF(OR($A219="",$B219="",$C219=""),"",'MPTO_working_3-way'!G218)</f>
        <v>4.0982818098530096</v>
      </c>
      <c r="K219" s="44">
        <f>IF(OR($A219="",$B219="",$C219=""),"",'OddsRatio_working_3-way'!H218)</f>
        <v>1.9046900993782045</v>
      </c>
      <c r="L219" s="45">
        <f>IF(OR($A219="",$B219="",$C219=""),"",'OddsRatio_working_3-way'!I218)</f>
        <v>4.3571632603432153</v>
      </c>
      <c r="M219" s="46">
        <f>IF(OR($A219="",$B219="",$C219=""),"",'OddsRatio_working_3-way'!J218)</f>
        <v>4.0737663617428144</v>
      </c>
      <c r="N219" s="47">
        <f t="shared" si="42"/>
        <v>51.878332767470191</v>
      </c>
      <c r="O219" s="48">
        <f t="shared" si="43"/>
        <v>23.268958079527074</v>
      </c>
      <c r="P219" s="48">
        <f t="shared" si="44"/>
        <v>24.852709153002738</v>
      </c>
      <c r="Q219" t="s">
        <v>516</v>
      </c>
      <c r="R219" t="s">
        <v>524</v>
      </c>
      <c r="S219" t="s">
        <v>525</v>
      </c>
      <c r="T219" s="50">
        <v>100</v>
      </c>
      <c r="U219" s="50">
        <f t="shared" si="45"/>
        <v>45.355191256830594</v>
      </c>
      <c r="V219" s="50">
        <f t="shared" si="46"/>
        <v>75.490196078431367</v>
      </c>
      <c r="W219" s="50">
        <f t="shared" si="47"/>
        <v>73.821989528795811</v>
      </c>
      <c r="X219" s="50">
        <f t="shared" si="48"/>
        <v>50.687814392772815</v>
      </c>
      <c r="Y219" s="50">
        <f t="shared" si="49"/>
        <v>80.822819214373581</v>
      </c>
      <c r="Z219" s="50">
        <f t="shared" si="50"/>
        <v>79.154612664738025</v>
      </c>
      <c r="AA219" s="50">
        <f t="shared" si="51"/>
        <v>-5.3326231359422209</v>
      </c>
      <c r="AB219" s="50">
        <f t="shared" si="52"/>
        <v>-5.3326231359422138</v>
      </c>
      <c r="AC219" s="50">
        <f t="shared" si="53"/>
        <v>-5.3326231359422138</v>
      </c>
      <c r="AF219">
        <v>1.72</v>
      </c>
      <c r="AG219">
        <v>2.12</v>
      </c>
      <c r="AH219" s="66"/>
      <c r="AJ219" t="s">
        <v>510</v>
      </c>
    </row>
    <row r="220" spans="1:36" ht="15" x14ac:dyDescent="0.25">
      <c r="A220">
        <v>1.72</v>
      </c>
      <c r="B220">
        <v>4.25</v>
      </c>
      <c r="C220">
        <v>4.66</v>
      </c>
      <c r="D220" s="43">
        <f t="shared" si="54"/>
        <v>3.1281741162379806E-2</v>
      </c>
      <c r="E220" s="44">
        <f>IF(OR($A220="",$B220="",$C220=""),"",A220*'MPTO_working_3-way'!$I219)</f>
        <v>1.7738045947992933</v>
      </c>
      <c r="F220" s="45">
        <f>IF(OR($A220="",$B220="",$C220=""),"",B220*'MPTO_working_3-way'!$I219)</f>
        <v>4.3829473999401145</v>
      </c>
      <c r="G220" s="46">
        <f>IF(OR($A220="",$B220="",$C220=""),"",C220*'MPTO_working_3-way'!$I219)</f>
        <v>4.80577291381669</v>
      </c>
      <c r="H220" s="44">
        <f>IF(OR($A220="",$B220="",$C220=""),"",'MPTO_working_3-way'!E219)</f>
        <v>1.7514113255663299</v>
      </c>
      <c r="I220" s="45">
        <f>IF(OR($A220="",$B220="",$C220=""),"",'MPTO_working_3-way'!F219)</f>
        <v>4.4470757180156664</v>
      </c>
      <c r="J220" s="46">
        <f>IF(OR($A220="",$B220="",$C220=""),"",'MPTO_working_3-way'!G219)</f>
        <v>4.8979985046298964</v>
      </c>
      <c r="K220" s="44">
        <f>IF(OR($A220="",$B220="",$C220=""),"",'OddsRatio_working_3-way'!H219)</f>
        <v>1.7593587357135538</v>
      </c>
      <c r="L220" s="45">
        <f>IF(OR($A220="",$B220="",$C220=""),"",'OddsRatio_working_3-way'!I219)</f>
        <v>4.4276609598181258</v>
      </c>
      <c r="M220" s="46">
        <f>IF(OR($A220="",$B220="",$C220=""),"",'OddsRatio_working_3-way'!J219)</f>
        <v>4.8600735732105651</v>
      </c>
      <c r="N220" s="47">
        <f t="shared" si="42"/>
        <v>56.375995582148683</v>
      </c>
      <c r="O220" s="48">
        <f t="shared" si="43"/>
        <v>22.815697035598998</v>
      </c>
      <c r="P220" s="48">
        <f t="shared" si="44"/>
        <v>20.808307382252305</v>
      </c>
      <c r="Q220" t="s">
        <v>379</v>
      </c>
      <c r="R220" t="s">
        <v>64</v>
      </c>
      <c r="S220" t="s">
        <v>525</v>
      </c>
      <c r="T220" s="50">
        <v>100</v>
      </c>
      <c r="U220" s="50">
        <f t="shared" si="45"/>
        <v>41.860465116279073</v>
      </c>
      <c r="V220" s="50">
        <f t="shared" si="46"/>
        <v>76.470588235294116</v>
      </c>
      <c r="W220" s="50">
        <f t="shared" si="47"/>
        <v>78.540772532188839</v>
      </c>
      <c r="X220" s="50">
        <f t="shared" si="48"/>
        <v>44.988639232517045</v>
      </c>
      <c r="Y220" s="50">
        <f t="shared" si="49"/>
        <v>79.598762351532088</v>
      </c>
      <c r="Z220" s="50">
        <f t="shared" si="50"/>
        <v>81.668946648426811</v>
      </c>
      <c r="AA220" s="50">
        <f t="shared" si="51"/>
        <v>-3.1281741162379717</v>
      </c>
      <c r="AB220" s="50">
        <f t="shared" si="52"/>
        <v>-3.1281741162379717</v>
      </c>
      <c r="AC220" s="50">
        <f t="shared" si="53"/>
        <v>-3.1281741162379717</v>
      </c>
      <c r="AF220">
        <v>1.55</v>
      </c>
      <c r="AG220">
        <v>2.3199999999999998</v>
      </c>
      <c r="AH220" s="66"/>
      <c r="AJ220" t="s">
        <v>442</v>
      </c>
    </row>
    <row r="221" spans="1:36" ht="15" x14ac:dyDescent="0.25">
      <c r="A221">
        <v>1.61</v>
      </c>
      <c r="B221">
        <v>4.05</v>
      </c>
      <c r="C221">
        <v>6.19</v>
      </c>
      <c r="D221" s="43">
        <f t="shared" si="54"/>
        <v>2.9582481199160737E-2</v>
      </c>
      <c r="E221" s="44">
        <f>IF(OR($A221="",$B221="",$C221=""),"",A221*'MPTO_working_3-way'!$I220)</f>
        <v>1.6576277947306488</v>
      </c>
      <c r="F221" s="45">
        <f>IF(OR($A221="",$B221="",$C221=""),"",B221*'MPTO_working_3-way'!$I220)</f>
        <v>4.1698090488566004</v>
      </c>
      <c r="G221" s="46">
        <f>IF(OR($A221="",$B221="",$C221=""),"",C221*'MPTO_working_3-way'!$I220)</f>
        <v>6.3731155586228052</v>
      </c>
      <c r="H221" s="44">
        <f>IF(OR($A221="",$B221="",$C221=""),"",'MPTO_working_3-way'!E220)</f>
        <v>1.6359725888827588</v>
      </c>
      <c r="I221" s="45">
        <f>IF(OR($A221="",$B221="",$C221=""),"",'MPTO_working_3-way'!F220)</f>
        <v>4.2184703049555115</v>
      </c>
      <c r="J221" s="46">
        <f>IF(OR($A221="",$B221="",$C221=""),"",'MPTO_working_3-way'!G220)</f>
        <v>6.5923897080140756</v>
      </c>
      <c r="K221" s="44">
        <f>IF(OR($A221="",$B221="",$C221=""),"",'OddsRatio_working_3-way'!H220)</f>
        <v>1.6435051730290637</v>
      </c>
      <c r="L221" s="45">
        <f>IF(OR($A221="",$B221="",$C221=""),"",'OddsRatio_working_3-way'!I220)</f>
        <v>4.2175258651453182</v>
      </c>
      <c r="M221" s="46">
        <f>IF(OR($A221="",$B221="",$C221=""),"",'OddsRatio_working_3-way'!J220)</f>
        <v>6.4750686033128533</v>
      </c>
      <c r="N221" s="47">
        <f t="shared" si="42"/>
        <v>60.327173758720178</v>
      </c>
      <c r="O221" s="48">
        <f t="shared" si="43"/>
        <v>23.981913518898644</v>
      </c>
      <c r="P221" s="48">
        <f t="shared" si="44"/>
        <v>15.690912722381178</v>
      </c>
      <c r="Q221" t="s">
        <v>227</v>
      </c>
      <c r="R221" t="s">
        <v>228</v>
      </c>
      <c r="S221" t="s">
        <v>526</v>
      </c>
      <c r="T221" s="50">
        <v>100</v>
      </c>
      <c r="U221" s="50">
        <f t="shared" si="45"/>
        <v>37.888198757763973</v>
      </c>
      <c r="V221" s="50">
        <f t="shared" si="46"/>
        <v>75.308641975308646</v>
      </c>
      <c r="W221" s="50">
        <f t="shared" si="47"/>
        <v>83.844911147011302</v>
      </c>
      <c r="X221" s="50">
        <f t="shared" si="48"/>
        <v>40.846446877680052</v>
      </c>
      <c r="Y221" s="50">
        <f t="shared" si="49"/>
        <v>78.26689009522471</v>
      </c>
      <c r="Z221" s="50">
        <f t="shared" si="50"/>
        <v>86.803159266927381</v>
      </c>
      <c r="AA221" s="50">
        <f t="shared" si="51"/>
        <v>-2.9582481199160782</v>
      </c>
      <c r="AB221" s="50">
        <f t="shared" si="52"/>
        <v>-2.958248119916064</v>
      </c>
      <c r="AC221" s="50">
        <f t="shared" si="53"/>
        <v>-2.9582481199160782</v>
      </c>
      <c r="AF221">
        <v>1.68</v>
      </c>
      <c r="AG221">
        <v>2.2799999999999998</v>
      </c>
      <c r="AH221" s="66"/>
      <c r="AJ221" t="s">
        <v>231</v>
      </c>
    </row>
    <row r="222" spans="1:36" ht="15" x14ac:dyDescent="0.25">
      <c r="A222">
        <v>2.65</v>
      </c>
      <c r="B222">
        <v>2.9</v>
      </c>
      <c r="C222">
        <v>2.85</v>
      </c>
      <c r="D222" s="43">
        <f t="shared" si="54"/>
        <v>7.3063269755390348E-2</v>
      </c>
      <c r="E222" s="44">
        <f>IF(OR($A222="",$B222="",$C222=""),"",A222*'MPTO_working_3-way'!$I221)</f>
        <v>2.8436176648517844</v>
      </c>
      <c r="F222" s="45">
        <f>IF(OR($A222="",$B222="",$C222=""),"",B222*'MPTO_working_3-way'!$I221)</f>
        <v>3.1118834822906321</v>
      </c>
      <c r="G222" s="46">
        <f>IF(OR($A222="",$B222="",$C222=""),"",C222*'MPTO_working_3-way'!$I221)</f>
        <v>3.0582303188028628</v>
      </c>
      <c r="H222" s="44">
        <f>IF(OR($A222="",$B222="",$C222=""),"",'MPTO_working_3-way'!E221)</f>
        <v>2.8328285495640171</v>
      </c>
      <c r="I222" s="45">
        <f>IF(OR($A222="",$B222="",$C222=""),"",'MPTO_working_3-way'!F221)</f>
        <v>3.1203860903014395</v>
      </c>
      <c r="J222" s="46">
        <f>IF(OR($A222="",$B222="",$C222=""),"",'MPTO_working_3-way'!G221)</f>
        <v>3.0625735559724538</v>
      </c>
      <c r="K222" s="44">
        <f>IF(OR($A222="",$B222="",$C222=""),"",'OddsRatio_working_3-way'!H221)</f>
        <v>2.8378576667262432</v>
      </c>
      <c r="L222" s="45">
        <f>IF(OR($A222="",$B222="",$C222=""),"",'OddsRatio_working_3-way'!I221)</f>
        <v>3.1163209495635535</v>
      </c>
      <c r="M222" s="46">
        <f>IF(OR($A222="",$B222="",$C222=""),"",'OddsRatio_working_3-way'!J221)</f>
        <v>3.0606282929960917</v>
      </c>
      <c r="N222" s="47">
        <f t="shared" si="42"/>
        <v>35.166471651951923</v>
      </c>
      <c r="O222" s="48">
        <f t="shared" si="43"/>
        <v>32.134879268162962</v>
      </c>
      <c r="P222" s="48">
        <f t="shared" si="44"/>
        <v>32.698649079885115</v>
      </c>
      <c r="Q222" t="s">
        <v>342</v>
      </c>
      <c r="R222" t="s">
        <v>329</v>
      </c>
      <c r="S222" t="s">
        <v>526</v>
      </c>
      <c r="T222" s="50">
        <v>100</v>
      </c>
      <c r="U222" s="50">
        <f t="shared" si="45"/>
        <v>62.264150943396231</v>
      </c>
      <c r="V222" s="50">
        <f t="shared" si="46"/>
        <v>65.517241379310349</v>
      </c>
      <c r="W222" s="50">
        <f t="shared" si="47"/>
        <v>64.912280701754383</v>
      </c>
      <c r="X222" s="50">
        <f t="shared" si="48"/>
        <v>69.570477918935268</v>
      </c>
      <c r="Y222" s="50">
        <f t="shared" si="49"/>
        <v>72.823568354849385</v>
      </c>
      <c r="Z222" s="50">
        <f t="shared" si="50"/>
        <v>72.218607677293434</v>
      </c>
      <c r="AA222" s="50">
        <f t="shared" si="51"/>
        <v>-7.3063269755390365</v>
      </c>
      <c r="AB222" s="50">
        <f t="shared" si="52"/>
        <v>-7.3063269755390365</v>
      </c>
      <c r="AC222" s="50">
        <f t="shared" si="53"/>
        <v>-7.3063269755390507</v>
      </c>
      <c r="AF222">
        <v>2.6</v>
      </c>
      <c r="AG222">
        <v>1.47</v>
      </c>
      <c r="AH222" s="66"/>
      <c r="AJ222" t="s">
        <v>446</v>
      </c>
    </row>
    <row r="223" spans="1:36" ht="15" x14ac:dyDescent="0.25">
      <c r="A223">
        <v>1.9</v>
      </c>
      <c r="B223">
        <v>3.19</v>
      </c>
      <c r="C223">
        <v>5.4</v>
      </c>
      <c r="D223" s="43">
        <f t="shared" si="54"/>
        <v>2.4980598483320682E-2</v>
      </c>
      <c r="E223" s="44">
        <f>IF(OR($A223="",$B223="",$C223=""),"",A223*'MPTO_working_3-way'!$I222)</f>
        <v>1.9474631371183091</v>
      </c>
      <c r="F223" s="45">
        <f>IF(OR($A223="",$B223="",$C223=""),"",B223*'MPTO_working_3-way'!$I222)</f>
        <v>3.2696881091617929</v>
      </c>
      <c r="G223" s="46">
        <f>IF(OR($A223="",$B223="",$C223=""),"",C223*'MPTO_working_3-way'!$I222)</f>
        <v>5.5348952318099318</v>
      </c>
      <c r="H223" s="44">
        <f>IF(OR($A223="",$B223="",$C223=""),"",'MPTO_working_3-way'!E222)</f>
        <v>1.9305432124010031</v>
      </c>
      <c r="I223" s="45">
        <f>IF(OR($A223="",$B223="",$C223=""),"",'MPTO_working_3-way'!F222)</f>
        <v>3.277047232531439</v>
      </c>
      <c r="J223" s="46">
        <f>IF(OR($A223="",$B223="",$C223=""),"",'MPTO_working_3-way'!G222)</f>
        <v>5.654243495686825</v>
      </c>
      <c r="K223" s="44">
        <f>IF(OR($A223="",$B223="",$C223=""),"",'OddsRatio_working_3-way'!H222)</f>
        <v>1.9374929371954475</v>
      </c>
      <c r="L223" s="45">
        <f>IF(OR($A223="",$B223="",$C223=""),"",'OddsRatio_working_3-way'!I222)</f>
        <v>3.2812328138422551</v>
      </c>
      <c r="M223" s="46">
        <f>IF(OR($A223="",$B223="",$C223=""),"",'OddsRatio_working_3-way'!J222)</f>
        <v>5.583298804066632</v>
      </c>
      <c r="N223" s="47">
        <f t="shared" si="42"/>
        <v>51.348853846841756</v>
      </c>
      <c r="O223" s="48">
        <f t="shared" si="43"/>
        <v>30.583956836676908</v>
      </c>
      <c r="P223" s="48">
        <f t="shared" si="44"/>
        <v>18.067189316481354</v>
      </c>
      <c r="Q223" t="s">
        <v>154</v>
      </c>
      <c r="R223" t="s">
        <v>55</v>
      </c>
      <c r="S223" t="s">
        <v>526</v>
      </c>
      <c r="T223" s="50">
        <v>100</v>
      </c>
      <c r="U223" s="50">
        <f t="shared" si="45"/>
        <v>47.368421052631575</v>
      </c>
      <c r="V223" s="50">
        <f t="shared" si="46"/>
        <v>68.652037617554868</v>
      </c>
      <c r="W223" s="50">
        <f t="shared" si="47"/>
        <v>81.481481481481481</v>
      </c>
      <c r="X223" s="50">
        <f t="shared" si="48"/>
        <v>49.866480900963658</v>
      </c>
      <c r="Y223" s="50">
        <f t="shared" si="49"/>
        <v>71.150097465886944</v>
      </c>
      <c r="Z223" s="50">
        <f t="shared" si="50"/>
        <v>83.979541329813557</v>
      </c>
      <c r="AA223" s="50">
        <f t="shared" si="51"/>
        <v>-2.4980598483320833</v>
      </c>
      <c r="AB223" s="50">
        <f t="shared" si="52"/>
        <v>-2.4980598483320762</v>
      </c>
      <c r="AC223" s="50">
        <f t="shared" si="53"/>
        <v>-2.4980598483320762</v>
      </c>
      <c r="AF223">
        <v>2.34</v>
      </c>
      <c r="AG223">
        <v>1.66</v>
      </c>
      <c r="AH223" s="66"/>
      <c r="AJ223" t="s">
        <v>436</v>
      </c>
    </row>
    <row r="224" spans="1:36" ht="15" x14ac:dyDescent="0.25">
      <c r="A224">
        <v>3.34</v>
      </c>
      <c r="B224">
        <v>3.64</v>
      </c>
      <c r="C224">
        <v>2.2000000000000002</v>
      </c>
      <c r="D224" s="43">
        <f t="shared" si="54"/>
        <v>2.8671926875519782E-2</v>
      </c>
      <c r="E224" s="44">
        <f>IF(OR($A224="",$B224="",$C224=""),"",A224*'MPTO_working_3-way'!$I223)</f>
        <v>3.435764235764236</v>
      </c>
      <c r="F224" s="45">
        <f>IF(OR($A224="",$B224="",$C224=""),"",B224*'MPTO_working_3-way'!$I223)</f>
        <v>3.7443658138268923</v>
      </c>
      <c r="G224" s="46">
        <f>IF(OR($A224="",$B224="",$C224=""),"",C224*'MPTO_working_3-way'!$I223)</f>
        <v>2.2630782391261439</v>
      </c>
      <c r="H224" s="44">
        <f>IF(OR($A224="",$B224="",$C224=""),"",'MPTO_working_3-way'!E223)</f>
        <v>3.4501331205239518</v>
      </c>
      <c r="I224" s="45">
        <f>IF(OR($A224="",$B224="",$C224=""),"",'MPTO_working_3-way'!F223)</f>
        <v>3.7711945977651116</v>
      </c>
      <c r="J224" s="46">
        <f>IF(OR($A224="",$B224="",$C224=""),"",'MPTO_working_3-way'!G223)</f>
        <v>2.2472508760452055</v>
      </c>
      <c r="K224" s="44">
        <f>IF(OR($A224="",$B224="",$C224=""),"",'OddsRatio_working_3-way'!H223)</f>
        <v>3.4451059361702714</v>
      </c>
      <c r="L224" s="45">
        <f>IF(OR($A224="",$B224="",$C224=""),"",'OddsRatio_working_3-way'!I223)</f>
        <v>3.7585810561921016</v>
      </c>
      <c r="M224" s="46">
        <f>IF(OR($A224="",$B224="",$C224=""),"",'OddsRatio_working_3-way'!J223)</f>
        <v>2.253900480087319</v>
      </c>
      <c r="N224" s="47">
        <f t="shared" si="42"/>
        <v>29.105605954873226</v>
      </c>
      <c r="O224" s="48">
        <f t="shared" si="43"/>
        <v>26.706792277273784</v>
      </c>
      <c r="P224" s="48">
        <f t="shared" si="44"/>
        <v>44.187601767852982</v>
      </c>
      <c r="Q224" t="s">
        <v>130</v>
      </c>
      <c r="R224" t="s">
        <v>126</v>
      </c>
      <c r="S224" t="s">
        <v>526</v>
      </c>
      <c r="T224" s="50">
        <v>100</v>
      </c>
      <c r="U224" s="50">
        <f t="shared" si="45"/>
        <v>70.059880239520965</v>
      </c>
      <c r="V224" s="50">
        <f t="shared" si="46"/>
        <v>72.527472527472526</v>
      </c>
      <c r="W224" s="50">
        <f t="shared" si="47"/>
        <v>54.545454545454554</v>
      </c>
      <c r="X224" s="50">
        <f t="shared" si="48"/>
        <v>72.927072927072928</v>
      </c>
      <c r="Y224" s="50">
        <f t="shared" si="49"/>
        <v>75.394665215024489</v>
      </c>
      <c r="Z224" s="50">
        <f t="shared" si="50"/>
        <v>57.412647233006517</v>
      </c>
      <c r="AA224" s="50">
        <f t="shared" si="51"/>
        <v>-2.8671926875519631</v>
      </c>
      <c r="AB224" s="50">
        <f t="shared" si="52"/>
        <v>-2.8671926875519631</v>
      </c>
      <c r="AC224" s="50">
        <f t="shared" si="53"/>
        <v>-2.8671926875519631</v>
      </c>
      <c r="AF224">
        <v>1.91</v>
      </c>
      <c r="AG224">
        <v>1.98</v>
      </c>
      <c r="AH224" s="66"/>
      <c r="AJ224" t="s">
        <v>442</v>
      </c>
    </row>
    <row r="225" spans="1:36" ht="15" x14ac:dyDescent="0.25">
      <c r="A225">
        <v>2.08</v>
      </c>
      <c r="B225">
        <v>3.58</v>
      </c>
      <c r="C225">
        <v>3.74</v>
      </c>
      <c r="D225" s="43">
        <f t="shared" si="54"/>
        <v>2.7478518852163125E-2</v>
      </c>
      <c r="E225" s="44">
        <f>IF(OR($A225="",$B225="",$C225=""),"",A225*'MPTO_working_3-way'!$I224)</f>
        <v>2.1371553192124995</v>
      </c>
      <c r="F225" s="45">
        <f>IF(OR($A225="",$B225="",$C225=""),"",B225*'MPTO_working_3-way'!$I224)</f>
        <v>3.678373097490744</v>
      </c>
      <c r="G225" s="46">
        <f>IF(OR($A225="",$B225="",$C225=""),"",C225*'MPTO_working_3-way'!$I224)</f>
        <v>3.8427696605070905</v>
      </c>
      <c r="H225" s="44">
        <f>IF(OR($A225="",$B225="",$C225=""),"",'MPTO_working_3-way'!E224)</f>
        <v>2.1203973287269058</v>
      </c>
      <c r="I225" s="45">
        <f>IF(OR($A225="",$B225="",$C225=""),"",'MPTO_working_3-way'!F224)</f>
        <v>3.7013718030778908</v>
      </c>
      <c r="J225" s="46">
        <f>IF(OR($A225="",$B225="",$C225=""),"",'MPTO_working_3-way'!G224)</f>
        <v>3.8726641258229373</v>
      </c>
      <c r="K225" s="44">
        <f>IF(OR($A225="",$B225="",$C225=""),"",'OddsRatio_working_3-way'!H224)</f>
        <v>2.127175798223492</v>
      </c>
      <c r="L225" s="45">
        <f>IF(OR($A225="",$B225="",$C225=""),"",'OddsRatio_working_3-way'!I224)</f>
        <v>3.692697740200563</v>
      </c>
      <c r="M225" s="46">
        <f>IF(OR($A225="",$B225="",$C225=""),"",'OddsRatio_working_3-way'!J224)</f>
        <v>3.8596867473447847</v>
      </c>
      <c r="N225" s="47">
        <f t="shared" si="42"/>
        <v>46.791171002418331</v>
      </c>
      <c r="O225" s="48">
        <f t="shared" si="43"/>
        <v>27.185931755595011</v>
      </c>
      <c r="P225" s="48">
        <f t="shared" si="44"/>
        <v>26.022897241986666</v>
      </c>
      <c r="Q225" t="s">
        <v>251</v>
      </c>
      <c r="R225" t="s">
        <v>127</v>
      </c>
      <c r="S225" t="s">
        <v>526</v>
      </c>
      <c r="T225" s="50">
        <v>100</v>
      </c>
      <c r="U225" s="50">
        <f t="shared" si="45"/>
        <v>51.92307692307692</v>
      </c>
      <c r="V225" s="50">
        <f t="shared" si="46"/>
        <v>72.067039106145245</v>
      </c>
      <c r="W225" s="50">
        <f t="shared" si="47"/>
        <v>73.262032085561486</v>
      </c>
      <c r="X225" s="50">
        <f t="shared" si="48"/>
        <v>54.670928808293255</v>
      </c>
      <c r="Y225" s="50">
        <f t="shared" si="49"/>
        <v>74.814890991361565</v>
      </c>
      <c r="Z225" s="50">
        <f t="shared" si="50"/>
        <v>76.009883970777821</v>
      </c>
      <c r="AA225" s="50">
        <f t="shared" si="51"/>
        <v>-2.7478518852163347</v>
      </c>
      <c r="AB225" s="50">
        <f t="shared" si="52"/>
        <v>-2.7478518852163205</v>
      </c>
      <c r="AC225" s="50">
        <f t="shared" si="53"/>
        <v>-2.7478518852163347</v>
      </c>
      <c r="AF225">
        <v>1.87</v>
      </c>
      <c r="AG225">
        <v>2.02</v>
      </c>
      <c r="AH225" s="66"/>
      <c r="AJ225" t="s">
        <v>442</v>
      </c>
    </row>
    <row r="226" spans="1:36" ht="15" x14ac:dyDescent="0.25">
      <c r="A226">
        <v>1.72</v>
      </c>
      <c r="B226">
        <v>4.0199999999999996</v>
      </c>
      <c r="C226">
        <v>4.9800000000000004</v>
      </c>
      <c r="D226" s="43">
        <f t="shared" si="54"/>
        <v>3.0954780594087739E-2</v>
      </c>
      <c r="E226" s="44">
        <f>IF(OR($A226="",$B226="",$C226=""),"",A226*'MPTO_working_3-way'!$I225)</f>
        <v>1.773242222621831</v>
      </c>
      <c r="F226" s="45">
        <f>IF(OR($A226="",$B226="",$C226=""),"",B226*'MPTO_working_3-way'!$I225)</f>
        <v>4.144438217988232</v>
      </c>
      <c r="G226" s="46">
        <f>IF(OR($A226="",$B226="",$C226=""),"",C226*'MPTO_working_3-way'!$I225)</f>
        <v>5.1341548073585574</v>
      </c>
      <c r="H226" s="44">
        <f>IF(OR($A226="",$B226="",$C226=""),"",'MPTO_working_3-way'!E225)</f>
        <v>1.7510770785480128</v>
      </c>
      <c r="I226" s="45">
        <f>IF(OR($A226="",$B226="",$C226=""),"",'MPTO_working_3-way'!F225)</f>
        <v>4.1939630980777336</v>
      </c>
      <c r="J226" s="46">
        <f>IF(OR($A226="",$B226="",$C226=""),"",'MPTO_working_3-way'!G225)</f>
        <v>5.2497585036004937</v>
      </c>
      <c r="K226" s="44">
        <f>IF(OR($A226="",$B226="",$C226=""),"",'OddsRatio_working_3-way'!H225)</f>
        <v>1.75900721942768</v>
      </c>
      <c r="L226" s="45">
        <f>IF(OR($A226="",$B226="",$C226=""),"",'OddsRatio_working_3-way'!I225)</f>
        <v>4.1836136148216578</v>
      </c>
      <c r="M226" s="46">
        <f>IF(OR($A226="",$B226="",$C226=""),"",'OddsRatio_working_3-way'!J225)</f>
        <v>5.195623240725233</v>
      </c>
      <c r="N226" s="47">
        <f t="shared" si="42"/>
        <v>56.393874860561802</v>
      </c>
      <c r="O226" s="48">
        <f t="shared" si="43"/>
        <v>24.128722577155798</v>
      </c>
      <c r="P226" s="48">
        <f t="shared" si="44"/>
        <v>19.477402562282386</v>
      </c>
      <c r="Q226" t="s">
        <v>165</v>
      </c>
      <c r="R226" t="s">
        <v>67</v>
      </c>
      <c r="S226" t="s">
        <v>526</v>
      </c>
      <c r="T226" s="50">
        <v>100</v>
      </c>
      <c r="U226" s="50">
        <f t="shared" si="45"/>
        <v>41.860465116279073</v>
      </c>
      <c r="V226" s="50">
        <f t="shared" si="46"/>
        <v>75.124378109452735</v>
      </c>
      <c r="W226" s="50">
        <f t="shared" si="47"/>
        <v>79.919678714859444</v>
      </c>
      <c r="X226" s="50">
        <f t="shared" si="48"/>
        <v>44.955943175687828</v>
      </c>
      <c r="Y226" s="50">
        <f t="shared" si="49"/>
        <v>78.219856168861497</v>
      </c>
      <c r="Z226" s="50">
        <f t="shared" si="50"/>
        <v>83.015156774268206</v>
      </c>
      <c r="AA226" s="50">
        <f t="shared" si="51"/>
        <v>-3.0954780594087552</v>
      </c>
      <c r="AB226" s="50">
        <f t="shared" si="52"/>
        <v>-3.0954780594087623</v>
      </c>
      <c r="AC226" s="50">
        <f t="shared" si="53"/>
        <v>-3.0954780594087623</v>
      </c>
      <c r="AF226">
        <v>1.93</v>
      </c>
      <c r="AG226">
        <v>1.95</v>
      </c>
      <c r="AH226" s="66"/>
      <c r="AJ226" t="s">
        <v>442</v>
      </c>
    </row>
    <row r="227" spans="1:36" ht="15" x14ac:dyDescent="0.25">
      <c r="A227">
        <v>1.52</v>
      </c>
      <c r="B227">
        <v>4.43</v>
      </c>
      <c r="C227">
        <v>6.75</v>
      </c>
      <c r="D227" s="43">
        <f t="shared" si="54"/>
        <v>3.1776519301765838E-2</v>
      </c>
      <c r="E227" s="44">
        <f>IF(OR($A227="",$B227="",$C227=""),"",A227*'MPTO_working_3-way'!$I226)</f>
        <v>1.568300309338684</v>
      </c>
      <c r="F227" s="45">
        <f>IF(OR($A227="",$B227="",$C227=""),"",B227*'MPTO_working_3-way'!$I226)</f>
        <v>4.5707699805068227</v>
      </c>
      <c r="G227" s="46">
        <f>IF(OR($A227="",$B227="",$C227=""),"",C227*'MPTO_working_3-way'!$I226)</f>
        <v>6.9644915052869196</v>
      </c>
      <c r="H227" s="44">
        <f>IF(OR($A227="",$B227="",$C227=""),"",'MPTO_working_3-way'!E226)</f>
        <v>1.5448726082897519</v>
      </c>
      <c r="I227" s="45">
        <f>IF(OR($A227="",$B227="",$C227=""),"",'MPTO_working_3-way'!F226)</f>
        <v>4.6481045279301325</v>
      </c>
      <c r="J227" s="46">
        <f>IF(OR($A227="",$B227="",$C227=""),"",'MPTO_working_3-way'!G226)</f>
        <v>7.2697678138245418</v>
      </c>
      <c r="K227" s="44">
        <f>IF(OR($A227="",$B227="",$C227=""),"",'OddsRatio_working_3-way'!H226)</f>
        <v>1.5526021416344356</v>
      </c>
      <c r="L227" s="45">
        <f>IF(OR($A227="",$B227="",$C227=""),"",'OddsRatio_working_3-way'!I226)</f>
        <v>4.6450487419348345</v>
      </c>
      <c r="M227" s="46">
        <f>IF(OR($A227="",$B227="",$C227=""),"",'OddsRatio_working_3-way'!J226)</f>
        <v>7.1105044507653945</v>
      </c>
      <c r="N227" s="47">
        <f t="shared" si="42"/>
        <v>63.763298014120572</v>
      </c>
      <c r="O227" s="48">
        <f t="shared" si="43"/>
        <v>21.87815191455153</v>
      </c>
      <c r="P227" s="48">
        <f t="shared" si="44"/>
        <v>14.35855007132789</v>
      </c>
      <c r="Q227" t="s">
        <v>129</v>
      </c>
      <c r="R227" t="s">
        <v>169</v>
      </c>
      <c r="S227" t="s">
        <v>526</v>
      </c>
      <c r="T227" s="50">
        <v>100</v>
      </c>
      <c r="U227" s="50">
        <f t="shared" si="45"/>
        <v>34.21052631578948</v>
      </c>
      <c r="V227" s="50">
        <f t="shared" si="46"/>
        <v>77.426636568848764</v>
      </c>
      <c r="W227" s="50">
        <f t="shared" si="47"/>
        <v>85.185185185185176</v>
      </c>
      <c r="X227" s="50">
        <f t="shared" si="48"/>
        <v>37.38817824596606</v>
      </c>
      <c r="Y227" s="50">
        <f t="shared" si="49"/>
        <v>80.604288499025344</v>
      </c>
      <c r="Z227" s="50">
        <f t="shared" si="50"/>
        <v>88.362837115361771</v>
      </c>
      <c r="AA227" s="50">
        <f t="shared" si="51"/>
        <v>-3.1776519301765802</v>
      </c>
      <c r="AB227" s="50">
        <f t="shared" si="52"/>
        <v>-3.1776519301765802</v>
      </c>
      <c r="AC227" s="50">
        <f t="shared" si="53"/>
        <v>-3.1776519301765944</v>
      </c>
      <c r="AF227">
        <v>1.87</v>
      </c>
      <c r="AG227">
        <v>2.0299999999999998</v>
      </c>
      <c r="AH227" s="66"/>
      <c r="AJ227" t="s">
        <v>442</v>
      </c>
    </row>
    <row r="228" spans="1:36" ht="15" x14ac:dyDescent="0.25">
      <c r="A228">
        <v>4.8</v>
      </c>
      <c r="B228">
        <v>3.87</v>
      </c>
      <c r="C228">
        <v>1.78</v>
      </c>
      <c r="D228" s="43">
        <f t="shared" si="54"/>
        <v>2.852901895885962E-2</v>
      </c>
      <c r="E228" s="44">
        <f>IF(OR($A228="",$B228="",$C228=""),"",A228*'MPTO_working_3-way'!$I227)</f>
        <v>4.9369392910025258</v>
      </c>
      <c r="F228" s="45">
        <f>IF(OR($A228="",$B228="",$C228=""),"",B228*'MPTO_working_3-way'!$I227)</f>
        <v>3.9804073033707867</v>
      </c>
      <c r="G228" s="46">
        <f>IF(OR($A228="",$B228="",$C228=""),"",C228*'MPTO_working_3-way'!$I227)</f>
        <v>1.83078165374677</v>
      </c>
      <c r="H228" s="44">
        <f>IF(OR($A228="",$B228="",$C228=""),"",'MPTO_working_3-way'!E227)</f>
        <v>5.0295824865838368</v>
      </c>
      <c r="I228" s="45">
        <f>IF(OR($A228="",$B228="",$C228=""),"",'MPTO_working_3-way'!F227)</f>
        <v>4.017867297887129</v>
      </c>
      <c r="J228" s="46">
        <f>IF(OR($A228="",$B228="",$C228=""),"",'MPTO_working_3-way'!G227)</f>
        <v>1.8106492544996158</v>
      </c>
      <c r="K228" s="44">
        <f>IF(OR($A228="",$B228="",$C228=""),"",'OddsRatio_working_3-way'!H227)</f>
        <v>4.9853919051040583</v>
      </c>
      <c r="L228" s="45">
        <f>IF(OR($A228="",$B228="",$C228=""),"",'OddsRatio_working_3-way'!I227)</f>
        <v>4.0100196756970137</v>
      </c>
      <c r="M228" s="46">
        <f>IF(OR($A228="",$B228="",$C228=""),"",'OddsRatio_working_3-way'!J227)</f>
        <v>1.8180541278897802</v>
      </c>
      <c r="N228" s="47">
        <f t="shared" si="42"/>
        <v>20.255464794199117</v>
      </c>
      <c r="O228" s="48">
        <f t="shared" si="43"/>
        <v>25.123057109084172</v>
      </c>
      <c r="P228" s="48">
        <f t="shared" si="44"/>
        <v>54.621478096716714</v>
      </c>
      <c r="Q228" t="s">
        <v>164</v>
      </c>
      <c r="R228" t="s">
        <v>166</v>
      </c>
      <c r="S228" t="s">
        <v>526</v>
      </c>
      <c r="T228" s="50">
        <v>100</v>
      </c>
      <c r="U228" s="50">
        <f t="shared" si="45"/>
        <v>79.166666666666671</v>
      </c>
      <c r="V228" s="50">
        <f t="shared" si="46"/>
        <v>74.160206718346245</v>
      </c>
      <c r="W228" s="50">
        <f t="shared" si="47"/>
        <v>43.820224719101127</v>
      </c>
      <c r="X228" s="50">
        <f t="shared" si="48"/>
        <v>82.019568562552621</v>
      </c>
      <c r="Y228" s="50">
        <f t="shared" si="49"/>
        <v>77.013108614232223</v>
      </c>
      <c r="Z228" s="50">
        <f t="shared" si="50"/>
        <v>46.673126614987083</v>
      </c>
      <c r="AA228" s="50">
        <f t="shared" si="51"/>
        <v>-2.8529018958859496</v>
      </c>
      <c r="AB228" s="50">
        <f t="shared" si="52"/>
        <v>-2.852901895885978</v>
      </c>
      <c r="AC228" s="50">
        <f t="shared" si="53"/>
        <v>-2.8529018958859567</v>
      </c>
      <c r="AF228">
        <v>1.8</v>
      </c>
      <c r="AG228">
        <v>2.09</v>
      </c>
      <c r="AH228" s="66"/>
      <c r="AJ228" t="s">
        <v>442</v>
      </c>
    </row>
    <row r="229" spans="1:36" ht="15" x14ac:dyDescent="0.25">
      <c r="A229">
        <v>1.61</v>
      </c>
      <c r="B229">
        <v>4.0999999999999996</v>
      </c>
      <c r="C229">
        <v>5.94</v>
      </c>
      <c r="D229" s="43">
        <f t="shared" si="54"/>
        <v>3.3370619796918799E-2</v>
      </c>
      <c r="E229" s="44">
        <f>IF(OR($A229="",$B229="",$C229=""),"",A229*'MPTO_working_3-way'!$I228)</f>
        <v>1.6637266978730394</v>
      </c>
      <c r="F229" s="45">
        <f>IF(OR($A229="",$B229="",$C229=""),"",B229*'MPTO_working_3-way'!$I228)</f>
        <v>4.2368195411673666</v>
      </c>
      <c r="G229" s="46">
        <f>IF(OR($A229="",$B229="",$C229=""),"",C229*'MPTO_working_3-way'!$I228)</f>
        <v>6.138221481593698</v>
      </c>
      <c r="H229" s="44">
        <f>IF(OR($A229="",$B229="",$C229=""),"",'MPTO_working_3-way'!E228)</f>
        <v>1.6393591173341411</v>
      </c>
      <c r="I229" s="45">
        <f>IF(OR($A229="",$B229="",$C229=""),"",'MPTO_working_3-way'!F228)</f>
        <v>4.2959220268690004</v>
      </c>
      <c r="J229" s="46">
        <f>IF(OR($A229="",$B229="",$C229=""),"",'MPTO_working_3-way'!G228)</f>
        <v>6.3602457806466122</v>
      </c>
      <c r="K229" s="44">
        <f>IF(OR($A229="",$B229="",$C229=""),"",'OddsRatio_working_3-way'!H228)</f>
        <v>1.6477477310566044</v>
      </c>
      <c r="L229" s="45">
        <f>IF(OR($A229="",$B229="",$C229=""),"",'OddsRatio_working_3-way'!I228)</f>
        <v>4.2918327315991354</v>
      </c>
      <c r="M229" s="46">
        <f>IF(OR($A229="",$B229="",$C229=""),"",'OddsRatio_working_3-way'!J228)</f>
        <v>6.2456947400321718</v>
      </c>
      <c r="N229" s="47">
        <f t="shared" si="42"/>
        <v>60.106025904280521</v>
      </c>
      <c r="O229" s="48">
        <f t="shared" si="43"/>
        <v>23.602610172168699</v>
      </c>
      <c r="P229" s="48">
        <f t="shared" si="44"/>
        <v>16.291363923550779</v>
      </c>
      <c r="Q229" t="s">
        <v>271</v>
      </c>
      <c r="R229" t="s">
        <v>226</v>
      </c>
      <c r="S229" t="s">
        <v>527</v>
      </c>
      <c r="T229" s="50">
        <v>100</v>
      </c>
      <c r="U229" s="50">
        <f t="shared" si="45"/>
        <v>37.888198757763973</v>
      </c>
      <c r="V229" s="50">
        <f t="shared" si="46"/>
        <v>75.609756097560975</v>
      </c>
      <c r="W229" s="50">
        <f t="shared" si="47"/>
        <v>83.164983164983155</v>
      </c>
      <c r="X229" s="50">
        <f t="shared" si="48"/>
        <v>41.225260737455862</v>
      </c>
      <c r="Y229" s="50">
        <f t="shared" si="49"/>
        <v>78.946818077252857</v>
      </c>
      <c r="Z229" s="50">
        <f t="shared" si="50"/>
        <v>86.502045144675037</v>
      </c>
      <c r="AA229" s="50">
        <f t="shared" si="51"/>
        <v>-3.3370619796918888</v>
      </c>
      <c r="AB229" s="50">
        <f t="shared" si="52"/>
        <v>-3.3370619796918817</v>
      </c>
      <c r="AC229" s="50">
        <f t="shared" si="53"/>
        <v>-3.3370619796918817</v>
      </c>
      <c r="AF229">
        <v>1.65</v>
      </c>
      <c r="AG229">
        <v>2.33</v>
      </c>
      <c r="AH229" s="66"/>
      <c r="AJ229" t="s">
        <v>231</v>
      </c>
    </row>
    <row r="230" spans="1:36" ht="15" x14ac:dyDescent="0.25">
      <c r="A230">
        <v>6.25</v>
      </c>
      <c r="B230">
        <v>4.1900000000000004</v>
      </c>
      <c r="C230">
        <v>1.58</v>
      </c>
      <c r="D230" s="43">
        <f t="shared" si="54"/>
        <v>3.1574876891936832E-2</v>
      </c>
      <c r="E230" s="44">
        <f>IF(OR($A230="",$B230="",$C230=""),"",A230*'MPTO_working_3-way'!$I229)</f>
        <v>6.4473429805746054</v>
      </c>
      <c r="F230" s="45">
        <f>IF(OR($A230="",$B230="",$C230=""),"",B230*'MPTO_working_3-way'!$I229)</f>
        <v>4.3222987341772159</v>
      </c>
      <c r="G230" s="46">
        <f>IF(OR($A230="",$B230="",$C230=""),"",C230*'MPTO_working_3-way'!$I229)</f>
        <v>1.6298883054892603</v>
      </c>
      <c r="H230" s="44">
        <f>IF(OR($A230="",$B230="",$C230=""),"",'MPTO_working_3-way'!E229)</f>
        <v>6.6900801168471755</v>
      </c>
      <c r="I230" s="45">
        <f>IF(OR($A230="",$B230="",$C230=""),"",'MPTO_working_3-way'!F229)</f>
        <v>4.3833017580349285</v>
      </c>
      <c r="J230" s="46">
        <f>IF(OR($A230="",$B230="",$C230=""),"",'MPTO_working_3-way'!G229)</f>
        <v>1.6067188265514483</v>
      </c>
      <c r="K230" s="44">
        <f>IF(OR($A230="",$B230="",$C230=""),"",'OddsRatio_working_3-way'!H229)</f>
        <v>6.563274493414899</v>
      </c>
      <c r="L230" s="45">
        <f>IF(OR($A230="",$B230="",$C230=""),"",'OddsRatio_working_3-way'!I229)</f>
        <v>4.3803515493321017</v>
      </c>
      <c r="M230" s="46">
        <f>IF(OR($A230="",$B230="",$C230=""),"",'OddsRatio_working_3-way'!J229)</f>
        <v>1.6146093726058364</v>
      </c>
      <c r="N230" s="47">
        <f t="shared" si="42"/>
        <v>15.510265283124076</v>
      </c>
      <c r="O230" s="48">
        <f t="shared" si="43"/>
        <v>23.135837236163596</v>
      </c>
      <c r="P230" s="48">
        <f t="shared" si="44"/>
        <v>61.35389748071232</v>
      </c>
      <c r="Q230" t="s">
        <v>107</v>
      </c>
      <c r="R230" t="s">
        <v>175</v>
      </c>
      <c r="S230" t="s">
        <v>527</v>
      </c>
      <c r="T230" s="50">
        <v>100</v>
      </c>
      <c r="U230" s="50">
        <f t="shared" si="45"/>
        <v>84</v>
      </c>
      <c r="V230" s="50">
        <f t="shared" si="46"/>
        <v>76.133651551312653</v>
      </c>
      <c r="W230" s="50">
        <f t="shared" si="47"/>
        <v>36.708860759493668</v>
      </c>
      <c r="X230" s="50">
        <f t="shared" si="48"/>
        <v>87.157487689193673</v>
      </c>
      <c r="Y230" s="50">
        <f t="shared" si="49"/>
        <v>79.291139240506325</v>
      </c>
      <c r="Z230" s="50">
        <f t="shared" si="50"/>
        <v>39.866348448687347</v>
      </c>
      <c r="AA230" s="50">
        <f t="shared" si="51"/>
        <v>-3.1574876891936725</v>
      </c>
      <c r="AB230" s="50">
        <f t="shared" si="52"/>
        <v>-3.1574876891936725</v>
      </c>
      <c r="AC230" s="50">
        <f t="shared" si="53"/>
        <v>-3.1574876891936796</v>
      </c>
      <c r="AF230">
        <v>1.89</v>
      </c>
      <c r="AG230">
        <v>2</v>
      </c>
      <c r="AH230" s="66"/>
      <c r="AJ230" t="s">
        <v>435</v>
      </c>
    </row>
    <row r="231" spans="1:36" ht="15" x14ac:dyDescent="0.25">
      <c r="A231">
        <v>1.1599999999999999</v>
      </c>
      <c r="B231">
        <v>8.7799999999999994</v>
      </c>
      <c r="C231">
        <v>19</v>
      </c>
      <c r="D231" s="43">
        <f t="shared" si="54"/>
        <v>2.8595760865520958E-2</v>
      </c>
      <c r="E231" s="44">
        <f>IF(OR($A231="",$B231="",$C231=""),"",A231*'MPTO_working_3-way'!$I230)</f>
        <v>1.1931710826040043</v>
      </c>
      <c r="F231" s="45">
        <f>IF(OR($A231="",$B231="",$C231=""),"",B231*'MPTO_working_3-way'!$I230)</f>
        <v>9.0310707803992738</v>
      </c>
      <c r="G231" s="46">
        <f>IF(OR($A231="",$B231="",$C231=""),"",C231*'MPTO_working_3-way'!$I230)</f>
        <v>19.543319456444898</v>
      </c>
      <c r="H231" s="44">
        <f>IF(OR($A231="",$B231="",$C231=""),"",'MPTO_working_3-way'!E230)</f>
        <v>1.1729695566856</v>
      </c>
      <c r="I231" s="45">
        <f>IF(OR($A231="",$B231="",$C231=""),"",'MPTO_working_3-way'!F230)</f>
        <v>9.581912772503399</v>
      </c>
      <c r="J231" s="46">
        <f>IF(OR($A231="",$B231="",$C231=""),"",'MPTO_working_3-way'!G230)</f>
        <v>23.20203990280087</v>
      </c>
      <c r="K231" s="44">
        <f>IF(OR($A231="",$B231="",$C231=""),"",'OddsRatio_working_3-way'!H230)</f>
        <v>1.1780196820442339</v>
      </c>
      <c r="L231" s="45">
        <f>IF(OR($A231="",$B231="",$C231=""),"",'OddsRatio_working_3-way'!I230)</f>
        <v>9.6562070394008916</v>
      </c>
      <c r="M231" s="46">
        <f>IF(OR($A231="",$B231="",$C231=""),"",'OddsRatio_working_3-way'!J230)</f>
        <v>21.027214229976355</v>
      </c>
      <c r="N231" s="47">
        <f t="shared" si="42"/>
        <v>83.810277887189216</v>
      </c>
      <c r="O231" s="48">
        <f t="shared" si="43"/>
        <v>11.072884094435022</v>
      </c>
      <c r="P231" s="48">
        <f t="shared" si="44"/>
        <v>5.1168380183757627</v>
      </c>
      <c r="Q231" t="s">
        <v>114</v>
      </c>
      <c r="R231" t="s">
        <v>177</v>
      </c>
      <c r="S231" t="s">
        <v>527</v>
      </c>
      <c r="T231" s="50">
        <v>100</v>
      </c>
      <c r="U231" s="50">
        <f t="shared" si="45"/>
        <v>13.793103448275851</v>
      </c>
      <c r="V231" s="50">
        <f t="shared" si="46"/>
        <v>88.610478359908882</v>
      </c>
      <c r="W231" s="50">
        <f t="shared" si="47"/>
        <v>94.73684210526315</v>
      </c>
      <c r="X231" s="50">
        <f t="shared" si="48"/>
        <v>16.652679534827957</v>
      </c>
      <c r="Y231" s="50">
        <f t="shared" si="49"/>
        <v>91.470054446460992</v>
      </c>
      <c r="Z231" s="50">
        <f t="shared" si="50"/>
        <v>97.59641819181526</v>
      </c>
      <c r="AA231" s="50">
        <f t="shared" si="51"/>
        <v>-2.8595760865521065</v>
      </c>
      <c r="AB231" s="50">
        <f t="shared" si="52"/>
        <v>-2.85957608655211</v>
      </c>
      <c r="AC231" s="50">
        <f t="shared" si="53"/>
        <v>-2.85957608655211</v>
      </c>
      <c r="AF231">
        <v>1.36</v>
      </c>
      <c r="AG231">
        <v>3.31</v>
      </c>
      <c r="AH231" s="66"/>
      <c r="AJ231" t="s">
        <v>436</v>
      </c>
    </row>
    <row r="232" spans="1:36" ht="15" x14ac:dyDescent="0.25">
      <c r="A232">
        <v>3.39</v>
      </c>
      <c r="B232">
        <v>3.36</v>
      </c>
      <c r="C232">
        <v>2.2999999999999998</v>
      </c>
      <c r="D232" s="43">
        <f t="shared" si="54"/>
        <v>2.7386907052163068E-2</v>
      </c>
      <c r="E232" s="44">
        <f>IF(OR($A232="",$B232="",$C232=""),"",A232*'MPTO_working_3-way'!$I231)</f>
        <v>3.4828416149068331</v>
      </c>
      <c r="F232" s="45">
        <f>IF(OR($A232="",$B232="",$C232=""),"",B232*'MPTO_working_3-way'!$I231)</f>
        <v>3.4520200076952676</v>
      </c>
      <c r="G232" s="46">
        <f>IF(OR($A232="",$B232="",$C232=""),"",C232*'MPTO_working_3-way'!$I231)</f>
        <v>2.362989886219975</v>
      </c>
      <c r="H232" s="44">
        <f>IF(OR($A232="",$B232="",$C232=""),"",'MPTO_working_3-way'!E231)</f>
        <v>3.4982614129825187</v>
      </c>
      <c r="I232" s="45">
        <f>IF(OR($A232="",$B232="",$C232=""),"",'MPTO_working_3-way'!F231)</f>
        <v>3.4663237115366301</v>
      </c>
      <c r="J232" s="46">
        <f>IF(OR($A232="",$B232="",$C232=""),"",'MPTO_working_3-way'!G231)</f>
        <v>2.3493279671139713</v>
      </c>
      <c r="K232" s="44">
        <f>IF(OR($A232="",$B232="",$C232=""),"",'OddsRatio_working_3-way'!H231)</f>
        <v>3.4914963951100058</v>
      </c>
      <c r="L232" s="45">
        <f>IF(OR($A232="",$B232="",$C232=""),"",'OddsRatio_working_3-way'!I231)</f>
        <v>3.4602223817822648</v>
      </c>
      <c r="M232" s="46">
        <f>IF(OR($A232="",$B232="",$C232=""),"",'OddsRatio_working_3-way'!J231)</f>
        <v>2.3552072442020946</v>
      </c>
      <c r="N232" s="47">
        <f t="shared" si="42"/>
        <v>28.712187075057393</v>
      </c>
      <c r="O232" s="48">
        <f t="shared" si="43"/>
        <v>28.968545888227553</v>
      </c>
      <c r="P232" s="48">
        <f t="shared" si="44"/>
        <v>42.319267036715033</v>
      </c>
      <c r="Q232" t="s">
        <v>432</v>
      </c>
      <c r="R232" t="s">
        <v>66</v>
      </c>
      <c r="S232" t="s">
        <v>527</v>
      </c>
      <c r="T232" s="50">
        <v>100</v>
      </c>
      <c r="U232" s="50">
        <f t="shared" si="45"/>
        <v>70.501474926253692</v>
      </c>
      <c r="V232" s="50">
        <f t="shared" si="46"/>
        <v>70.238095238095241</v>
      </c>
      <c r="W232" s="50">
        <f t="shared" si="47"/>
        <v>56.521739130434774</v>
      </c>
      <c r="X232" s="50">
        <f t="shared" si="48"/>
        <v>73.240165631469978</v>
      </c>
      <c r="Y232" s="50">
        <f t="shared" si="49"/>
        <v>72.97678594331154</v>
      </c>
      <c r="Z232" s="50">
        <f t="shared" si="50"/>
        <v>59.260429835651074</v>
      </c>
      <c r="AA232" s="50">
        <f t="shared" si="51"/>
        <v>-2.7386907052162854</v>
      </c>
      <c r="AB232" s="50">
        <f t="shared" si="52"/>
        <v>-2.7386907052162996</v>
      </c>
      <c r="AC232" s="50">
        <f t="shared" si="53"/>
        <v>-2.7386907052162996</v>
      </c>
      <c r="AF232">
        <v>2.12</v>
      </c>
      <c r="AG232">
        <v>1.78</v>
      </c>
      <c r="AH232" s="66"/>
      <c r="AJ232" t="s">
        <v>442</v>
      </c>
    </row>
    <row r="233" spans="1:36" ht="15" x14ac:dyDescent="0.25">
      <c r="A233">
        <v>1.92</v>
      </c>
      <c r="B233">
        <v>3.54</v>
      </c>
      <c r="C233">
        <v>4.45</v>
      </c>
      <c r="D233" s="43">
        <f t="shared" si="54"/>
        <v>2.803831016314362E-2</v>
      </c>
      <c r="E233" s="44">
        <f>IF(OR($A233="",$B233="",$C233=""),"",A233*'MPTO_working_3-way'!$I232)</f>
        <v>1.9738335555132356</v>
      </c>
      <c r="F233" s="45">
        <f>IF(OR($A233="",$B233="",$C233=""),"",B233*'MPTO_working_3-way'!$I232)</f>
        <v>3.6392556179775286</v>
      </c>
      <c r="G233" s="46">
        <f>IF(OR($A233="",$B233="",$C233=""),"",C233*'MPTO_working_3-way'!$I232)</f>
        <v>4.5747704802259896</v>
      </c>
      <c r="H233" s="44">
        <f>IF(OR($A233="",$B233="",$C233=""),"",'MPTO_working_3-way'!E232)</f>
        <v>1.9550830234927268</v>
      </c>
      <c r="I233" s="45">
        <f>IF(OR($A233="",$B233="",$C233=""),"",'MPTO_working_3-way'!F232)</f>
        <v>3.6611292142175835</v>
      </c>
      <c r="J233" s="46">
        <f>IF(OR($A233="",$B233="",$C233=""),"",'MPTO_working_3-way'!G232)</f>
        <v>4.6431075878246038</v>
      </c>
      <c r="K233" s="44">
        <f>IF(OR($A233="",$B233="",$C233=""),"",'OddsRatio_working_3-way'!H232)</f>
        <v>1.962385279927604</v>
      </c>
      <c r="L233" s="45">
        <f>IF(OR($A233="",$B233="",$C233=""),"",'OddsRatio_working_3-way'!I232)</f>
        <v>3.6570202293653407</v>
      </c>
      <c r="M233" s="46">
        <f>IF(OR($A233="",$B233="",$C233=""),"",'OddsRatio_working_3-way'!J232)</f>
        <v>4.6089447997285147</v>
      </c>
      <c r="N233" s="47">
        <f t="shared" si="42"/>
        <v>50.662833104991989</v>
      </c>
      <c r="O233" s="48">
        <f t="shared" si="43"/>
        <v>27.478146768809214</v>
      </c>
      <c r="P233" s="48">
        <f t="shared" si="44"/>
        <v>21.859020126198789</v>
      </c>
      <c r="Q233" t="s">
        <v>124</v>
      </c>
      <c r="R233" t="s">
        <v>125</v>
      </c>
      <c r="S233" t="s">
        <v>527</v>
      </c>
      <c r="T233" s="50">
        <v>100</v>
      </c>
      <c r="U233" s="50">
        <f t="shared" si="45"/>
        <v>47.916666666666671</v>
      </c>
      <c r="V233" s="50">
        <f t="shared" si="46"/>
        <v>71.751412429378533</v>
      </c>
      <c r="W233" s="50">
        <f t="shared" si="47"/>
        <v>77.528089887640448</v>
      </c>
      <c r="X233" s="50">
        <f t="shared" si="48"/>
        <v>50.720497682981012</v>
      </c>
      <c r="Y233" s="50">
        <f t="shared" si="49"/>
        <v>74.555243445692881</v>
      </c>
      <c r="Z233" s="50">
        <f t="shared" si="50"/>
        <v>80.331920903954796</v>
      </c>
      <c r="AA233" s="50">
        <f t="shared" si="51"/>
        <v>-2.8038310163143407</v>
      </c>
      <c r="AB233" s="50">
        <f t="shared" si="52"/>
        <v>-2.8038310163143478</v>
      </c>
      <c r="AC233" s="50">
        <f t="shared" si="53"/>
        <v>-2.8038310163143478</v>
      </c>
      <c r="AF233">
        <v>2.08</v>
      </c>
      <c r="AG233">
        <v>1.81</v>
      </c>
      <c r="AH233" s="66"/>
      <c r="AJ233" t="s">
        <v>442</v>
      </c>
    </row>
    <row r="234" spans="1:36" ht="15" x14ac:dyDescent="0.25">
      <c r="A234">
        <v>3.13</v>
      </c>
      <c r="B234">
        <v>3.72</v>
      </c>
      <c r="C234">
        <v>2.27</v>
      </c>
      <c r="D234" s="43">
        <f t="shared" si="54"/>
        <v>2.8834656553682336E-2</v>
      </c>
      <c r="E234" s="44">
        <f>IF(OR($A234="",$B234="",$C234=""),"",A234*'MPTO_working_3-way'!$I233)</f>
        <v>3.2202524750130257</v>
      </c>
      <c r="F234" s="45">
        <f>IF(OR($A234="",$B234="",$C234=""),"",B234*'MPTO_working_3-way'!$I233)</f>
        <v>3.8272649223796984</v>
      </c>
      <c r="G234" s="46">
        <f>IF(OR($A234="",$B234="",$C234=""),"",C234*'MPTO_working_3-way'!$I233)</f>
        <v>2.3354546703768588</v>
      </c>
      <c r="H234" s="44">
        <f>IF(OR($A234="",$B234="",$C234=""),"",'MPTO_working_3-way'!E233)</f>
        <v>3.2270841093135858</v>
      </c>
      <c r="I234" s="45">
        <f>IF(OR($A234="",$B234="",$C234=""),"",'MPTO_working_3-way'!F233)</f>
        <v>3.8579405650864973</v>
      </c>
      <c r="J234" s="46">
        <f>IF(OR($A234="",$B234="",$C234=""),"",'MPTO_working_3-way'!G233)</f>
        <v>2.3206320690485129</v>
      </c>
      <c r="K234" s="44">
        <f>IF(OR($A234="",$B234="",$C234=""),"",'OddsRatio_working_3-way'!H233)</f>
        <v>3.2257132847528744</v>
      </c>
      <c r="L234" s="45">
        <f>IF(OR($A234="",$B234="",$C234=""),"",'OddsRatio_working_3-way'!I233)</f>
        <v>3.8422254152712765</v>
      </c>
      <c r="M234" s="46">
        <f>IF(OR($A234="",$B234="",$C234=""),"",'OddsRatio_working_3-way'!J233)</f>
        <v>2.3270684843362206</v>
      </c>
      <c r="N234" s="47">
        <f t="shared" si="42"/>
        <v>31.053465768889911</v>
      </c>
      <c r="O234" s="48">
        <f t="shared" si="43"/>
        <v>26.128319316297155</v>
      </c>
      <c r="P234" s="48">
        <f t="shared" si="44"/>
        <v>42.818214914812955</v>
      </c>
      <c r="Q234" t="s">
        <v>128</v>
      </c>
      <c r="R234" t="s">
        <v>65</v>
      </c>
      <c r="S234" t="s">
        <v>527</v>
      </c>
      <c r="T234" s="50">
        <v>100</v>
      </c>
      <c r="U234" s="50">
        <f t="shared" si="45"/>
        <v>68.051118210862612</v>
      </c>
      <c r="V234" s="50">
        <f t="shared" si="46"/>
        <v>73.118279569892465</v>
      </c>
      <c r="W234" s="50">
        <f t="shared" si="47"/>
        <v>55.947136563876647</v>
      </c>
      <c r="X234" s="50">
        <f t="shared" si="48"/>
        <v>70.934583866230867</v>
      </c>
      <c r="Y234" s="50">
        <f t="shared" si="49"/>
        <v>76.001745225260734</v>
      </c>
      <c r="Z234" s="50">
        <f t="shared" si="50"/>
        <v>58.830602219244895</v>
      </c>
      <c r="AA234" s="50">
        <f t="shared" si="51"/>
        <v>-2.8834656553682549</v>
      </c>
      <c r="AB234" s="50">
        <f t="shared" si="52"/>
        <v>-2.8834656553682692</v>
      </c>
      <c r="AC234" s="50">
        <f t="shared" si="53"/>
        <v>-2.8834656553682478</v>
      </c>
      <c r="AF234">
        <v>1.69</v>
      </c>
      <c r="AG234">
        <v>2.2599999999999998</v>
      </c>
      <c r="AH234" s="66"/>
      <c r="AJ234" t="s">
        <v>442</v>
      </c>
    </row>
    <row r="235" spans="1:36" ht="15" x14ac:dyDescent="0.25">
      <c r="A235">
        <v>2.17</v>
      </c>
      <c r="B235">
        <v>3.83</v>
      </c>
      <c r="C235">
        <v>3.27</v>
      </c>
      <c r="D235" s="43">
        <f t="shared" si="54"/>
        <v>2.7736496385199594E-2</v>
      </c>
      <c r="E235" s="44">
        <f>IF(OR($A235="",$B235="",$C235=""),"",A235*'MPTO_working_3-way'!$I234)</f>
        <v>2.2301881971558832</v>
      </c>
      <c r="F235" s="45">
        <f>IF(OR($A235="",$B235="",$C235=""),"",B235*'MPTO_working_3-way'!$I234)</f>
        <v>3.9362307811553143</v>
      </c>
      <c r="G235" s="46">
        <f>IF(OR($A235="",$B235="",$C235=""),"",C235*'MPTO_working_3-way'!$I234)</f>
        <v>3.3606983431796027</v>
      </c>
      <c r="H235" s="44">
        <f>IF(OR($A235="",$B235="",$C235=""),"",'MPTO_working_3-way'!E234)</f>
        <v>2.2144274656295719</v>
      </c>
      <c r="I235" s="45">
        <f>IF(OR($A235="",$B235="",$C235=""),"",'MPTO_working_3-way'!F234)</f>
        <v>3.9705999791466753</v>
      </c>
      <c r="J235" s="46">
        <f>IF(OR($A235="",$B235="",$C235=""),"",'MPTO_working_3-way'!G234)</f>
        <v>3.3719432211513745</v>
      </c>
      <c r="K235" s="44">
        <f>IF(OR($A235="",$B235="",$C235=""),"",'OddsRatio_working_3-way'!H234)</f>
        <v>2.2210484341162888</v>
      </c>
      <c r="L235" s="45">
        <f>IF(OR($A235="",$B235="",$C235=""),"",'OddsRatio_working_3-way'!I234)</f>
        <v>3.9534761269650418</v>
      </c>
      <c r="M235" s="46">
        <f>IF(OR($A235="",$B235="",$C235=""),"",'OddsRatio_working_3-way'!J234)</f>
        <v>3.3690426884136562</v>
      </c>
      <c r="N235" s="47">
        <f t="shared" si="42"/>
        <v>44.839265191847083</v>
      </c>
      <c r="O235" s="48">
        <f t="shared" si="43"/>
        <v>25.405014482064797</v>
      </c>
      <c r="P235" s="48">
        <f t="shared" si="44"/>
        <v>29.755720326088131</v>
      </c>
      <c r="Q235" t="s">
        <v>131</v>
      </c>
      <c r="R235" t="s">
        <v>168</v>
      </c>
      <c r="S235" t="s">
        <v>527</v>
      </c>
      <c r="T235" s="50">
        <v>100</v>
      </c>
      <c r="U235" s="50">
        <f t="shared" si="45"/>
        <v>53.917050691244242</v>
      </c>
      <c r="V235" s="50">
        <f t="shared" si="46"/>
        <v>73.890339425587456</v>
      </c>
      <c r="W235" s="50">
        <f t="shared" si="47"/>
        <v>69.418960244648318</v>
      </c>
      <c r="X235" s="50">
        <f t="shared" si="48"/>
        <v>56.690700329764212</v>
      </c>
      <c r="Y235" s="50">
        <f t="shared" si="49"/>
        <v>76.66398906410744</v>
      </c>
      <c r="Z235" s="50">
        <f t="shared" si="50"/>
        <v>72.192609883168288</v>
      </c>
      <c r="AA235" s="50">
        <f t="shared" si="51"/>
        <v>-2.77364963851997</v>
      </c>
      <c r="AB235" s="50">
        <f t="shared" si="52"/>
        <v>-2.7736496385199843</v>
      </c>
      <c r="AC235" s="50">
        <f t="shared" si="53"/>
        <v>-2.77364963851997</v>
      </c>
      <c r="AF235">
        <v>1.81</v>
      </c>
      <c r="AG235">
        <v>2.08</v>
      </c>
      <c r="AH235" s="66"/>
      <c r="AJ235" t="s">
        <v>442</v>
      </c>
    </row>
    <row r="236" spans="1:36" ht="15" x14ac:dyDescent="0.25">
      <c r="A236"/>
      <c r="B236"/>
      <c r="C236"/>
      <c r="D236" s="43"/>
      <c r="E236" s="44"/>
      <c r="F236" s="45"/>
      <c r="G236" s="46"/>
      <c r="H236" s="44"/>
      <c r="I236" s="45"/>
      <c r="J236" s="46"/>
      <c r="K236" s="44"/>
      <c r="L236" s="45"/>
      <c r="M236" s="46"/>
      <c r="N236" s="47"/>
      <c r="O236" s="48"/>
      <c r="P236" s="48"/>
      <c r="Q236"/>
      <c r="R236"/>
      <c r="S236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F236"/>
      <c r="AG236"/>
      <c r="AH236" s="66"/>
      <c r="AJ236"/>
    </row>
    <row r="237" spans="1:36" ht="15" x14ac:dyDescent="0.25">
      <c r="A237"/>
      <c r="B237"/>
      <c r="C237"/>
      <c r="D237" s="43"/>
      <c r="E237" s="44"/>
      <c r="F237" s="45"/>
      <c r="G237" s="46"/>
      <c r="H237" s="44"/>
      <c r="I237" s="45"/>
      <c r="J237" s="46"/>
      <c r="K237" s="44"/>
      <c r="L237" s="45"/>
      <c r="M237" s="46"/>
      <c r="N237" s="47"/>
      <c r="O237" s="48"/>
      <c r="P237" s="48"/>
      <c r="Q237"/>
      <c r="R237"/>
      <c r="S237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F237"/>
      <c r="AG237"/>
      <c r="AH237" s="66"/>
      <c r="AJ237"/>
    </row>
    <row r="238" spans="1:36" ht="15" x14ac:dyDescent="0.25">
      <c r="A238"/>
      <c r="B238"/>
      <c r="C238"/>
      <c r="D238" s="43"/>
      <c r="E238" s="44"/>
      <c r="F238" s="45"/>
      <c r="G238" s="46"/>
      <c r="H238" s="44"/>
      <c r="I238" s="45"/>
      <c r="J238" s="46"/>
      <c r="K238" s="44"/>
      <c r="L238" s="45"/>
      <c r="M238" s="46"/>
      <c r="N238" s="47"/>
      <c r="O238" s="48"/>
      <c r="P238" s="48"/>
      <c r="Q238"/>
      <c r="R238"/>
      <c r="S238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F238"/>
      <c r="AG238"/>
      <c r="AH238" s="66"/>
      <c r="AJ238"/>
    </row>
    <row r="239" spans="1:36" ht="15" x14ac:dyDescent="0.25">
      <c r="A239"/>
      <c r="B239"/>
      <c r="C239"/>
      <c r="D239" s="43"/>
      <c r="E239" s="44"/>
      <c r="F239" s="45"/>
      <c r="G239" s="46"/>
      <c r="H239" s="44"/>
      <c r="I239" s="45"/>
      <c r="J239" s="46"/>
      <c r="K239" s="44"/>
      <c r="L239" s="45"/>
      <c r="M239" s="46"/>
      <c r="N239" s="47"/>
      <c r="O239" s="48"/>
      <c r="P239" s="48"/>
      <c r="Q239"/>
      <c r="R239"/>
      <c r="S239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F239"/>
      <c r="AG239"/>
      <c r="AH239" s="66"/>
      <c r="AJ239"/>
    </row>
    <row r="240" spans="1:36" ht="15" x14ac:dyDescent="0.25">
      <c r="A240"/>
      <c r="B240"/>
      <c r="C240"/>
      <c r="D240" s="43"/>
      <c r="E240" s="44"/>
      <c r="F240" s="45"/>
      <c r="G240" s="46"/>
      <c r="H240" s="44"/>
      <c r="I240" s="45"/>
      <c r="J240" s="46"/>
      <c r="K240" s="44"/>
      <c r="L240" s="45"/>
      <c r="M240" s="46"/>
      <c r="N240" s="47"/>
      <c r="O240" s="48"/>
      <c r="P240" s="48"/>
      <c r="Q240"/>
      <c r="R240"/>
      <c r="S24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F240"/>
      <c r="AG240"/>
      <c r="AH240" s="66"/>
      <c r="AJ240"/>
    </row>
    <row r="241" spans="1:36" ht="15" x14ac:dyDescent="0.25">
      <c r="A241"/>
      <c r="B241"/>
      <c r="C241"/>
      <c r="D241" s="43"/>
      <c r="E241" s="44"/>
      <c r="F241" s="45"/>
      <c r="G241" s="46"/>
      <c r="H241" s="44"/>
      <c r="I241" s="45"/>
      <c r="J241" s="46"/>
      <c r="K241" s="44"/>
      <c r="L241" s="45"/>
      <c r="M241" s="46"/>
      <c r="N241" s="47"/>
      <c r="O241" s="48"/>
      <c r="P241" s="48"/>
      <c r="Q241"/>
      <c r="R241"/>
      <c r="S241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F241"/>
      <c r="AG241"/>
      <c r="AH241" s="66"/>
      <c r="AJ241"/>
    </row>
    <row r="242" spans="1:36" ht="15" x14ac:dyDescent="0.25">
      <c r="A242"/>
      <c r="B242"/>
      <c r="C242"/>
      <c r="D242" s="43"/>
      <c r="E242" s="44"/>
      <c r="F242" s="45"/>
      <c r="G242" s="46"/>
      <c r="H242" s="44"/>
      <c r="I242" s="45"/>
      <c r="J242" s="46"/>
      <c r="K242" s="44"/>
      <c r="L242" s="45"/>
      <c r="M242" s="46"/>
      <c r="N242" s="47"/>
      <c r="O242" s="48"/>
      <c r="P242" s="48"/>
      <c r="Q242"/>
      <c r="R242"/>
      <c r="S242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F242"/>
      <c r="AG242"/>
      <c r="AH242" s="66"/>
      <c r="AJ242"/>
    </row>
    <row r="243" spans="1:36" ht="15" x14ac:dyDescent="0.25">
      <c r="A243"/>
      <c r="B243"/>
      <c r="C243"/>
      <c r="D243" s="43"/>
      <c r="E243" s="44"/>
      <c r="F243" s="45"/>
      <c r="G243" s="46"/>
      <c r="H243" s="44"/>
      <c r="I243" s="45"/>
      <c r="J243" s="46"/>
      <c r="K243" s="44"/>
      <c r="L243" s="45"/>
      <c r="M243" s="46"/>
      <c r="N243" s="47"/>
      <c r="O243" s="48"/>
      <c r="P243" s="48"/>
      <c r="Q243"/>
      <c r="R243"/>
      <c r="S243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F243"/>
      <c r="AG243"/>
      <c r="AH243" s="66"/>
      <c r="AJ243"/>
    </row>
    <row r="244" spans="1:36" ht="15" x14ac:dyDescent="0.25">
      <c r="A244"/>
      <c r="B244"/>
      <c r="C244"/>
      <c r="D244" s="43"/>
      <c r="E244" s="44"/>
      <c r="F244" s="45"/>
      <c r="G244" s="46"/>
      <c r="H244" s="44"/>
      <c r="I244" s="45"/>
      <c r="J244" s="46"/>
      <c r="K244" s="44"/>
      <c r="L244" s="45"/>
      <c r="M244" s="46"/>
      <c r="N244" s="47"/>
      <c r="O244" s="48"/>
      <c r="P244" s="48"/>
      <c r="Q244"/>
      <c r="R244"/>
      <c r="S244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F244"/>
      <c r="AG244"/>
      <c r="AH244" s="66"/>
      <c r="AJ244"/>
    </row>
    <row r="245" spans="1:36" ht="15" x14ac:dyDescent="0.25">
      <c r="A245"/>
      <c r="B245"/>
      <c r="C245"/>
      <c r="D245" s="43"/>
      <c r="E245" s="44"/>
      <c r="F245" s="45"/>
      <c r="G245" s="46"/>
      <c r="H245" s="44"/>
      <c r="I245" s="45"/>
      <c r="J245" s="46"/>
      <c r="K245" s="44"/>
      <c r="L245" s="45"/>
      <c r="M245" s="46"/>
      <c r="N245" s="47"/>
      <c r="O245" s="48"/>
      <c r="P245" s="48"/>
      <c r="Q245"/>
      <c r="R245"/>
      <c r="S245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F245"/>
      <c r="AG245"/>
      <c r="AH245" s="66"/>
      <c r="AJ245"/>
    </row>
    <row r="246" spans="1:36" ht="15" x14ac:dyDescent="0.25">
      <c r="A246"/>
      <c r="B246"/>
      <c r="C246"/>
      <c r="D246" s="43"/>
      <c r="E246" s="44"/>
      <c r="F246" s="45"/>
      <c r="G246" s="46"/>
      <c r="H246" s="44"/>
      <c r="I246" s="45"/>
      <c r="J246" s="46"/>
      <c r="K246" s="44"/>
      <c r="L246" s="45"/>
      <c r="M246" s="46"/>
      <c r="N246" s="47"/>
      <c r="O246" s="48"/>
      <c r="P246" s="48"/>
      <c r="Q246"/>
      <c r="R246"/>
      <c r="S246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F246"/>
      <c r="AG246"/>
      <c r="AH246" s="66"/>
      <c r="AJ246"/>
    </row>
    <row r="247" spans="1:36" ht="15" x14ac:dyDescent="0.25">
      <c r="A247"/>
      <c r="B247"/>
      <c r="C247"/>
      <c r="D247" s="43"/>
      <c r="E247" s="44"/>
      <c r="F247" s="45"/>
      <c r="G247" s="46"/>
      <c r="H247" s="44"/>
      <c r="I247" s="45"/>
      <c r="J247" s="46"/>
      <c r="K247" s="44"/>
      <c r="L247" s="45"/>
      <c r="M247" s="46"/>
      <c r="N247" s="47"/>
      <c r="O247" s="48"/>
      <c r="P247" s="48"/>
      <c r="Q247"/>
      <c r="R247"/>
      <c r="S247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F247"/>
      <c r="AG247"/>
      <c r="AH247" s="66"/>
      <c r="AJ247"/>
    </row>
    <row r="248" spans="1:36" ht="15" x14ac:dyDescent="0.25">
      <c r="A248"/>
      <c r="B248"/>
      <c r="C248"/>
      <c r="D248" s="43"/>
      <c r="E248" s="44"/>
      <c r="F248" s="45"/>
      <c r="G248" s="46"/>
      <c r="H248" s="44"/>
      <c r="I248" s="45"/>
      <c r="J248" s="46"/>
      <c r="K248" s="44"/>
      <c r="L248" s="45"/>
      <c r="M248" s="46"/>
      <c r="N248" s="47"/>
      <c r="O248" s="48"/>
      <c r="P248" s="48"/>
      <c r="Q248"/>
      <c r="R248"/>
      <c r="S248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F248"/>
      <c r="AG248"/>
      <c r="AH248" s="66"/>
      <c r="AJ248"/>
    </row>
    <row r="249" spans="1:36" ht="15" x14ac:dyDescent="0.25">
      <c r="A249"/>
      <c r="B249"/>
      <c r="C249"/>
      <c r="D249" s="43"/>
      <c r="E249" s="44"/>
      <c r="F249" s="45"/>
      <c r="G249" s="46"/>
      <c r="H249" s="44"/>
      <c r="I249" s="45"/>
      <c r="J249" s="46"/>
      <c r="K249" s="44"/>
      <c r="L249" s="45"/>
      <c r="M249" s="46"/>
      <c r="N249" s="47"/>
      <c r="O249" s="48"/>
      <c r="P249" s="48"/>
      <c r="Q249"/>
      <c r="R249"/>
      <c r="S249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F249"/>
      <c r="AG249"/>
      <c r="AH249" s="66"/>
      <c r="AJ249"/>
    </row>
    <row r="250" spans="1:36" ht="15" x14ac:dyDescent="0.25">
      <c r="A250"/>
      <c r="B250"/>
      <c r="C250"/>
      <c r="D250" s="43"/>
      <c r="E250" s="44"/>
      <c r="F250" s="45"/>
      <c r="G250" s="46"/>
      <c r="H250" s="44"/>
      <c r="I250" s="45"/>
      <c r="J250" s="46"/>
      <c r="K250" s="44"/>
      <c r="L250" s="45"/>
      <c r="M250" s="46"/>
      <c r="N250" s="47"/>
      <c r="O250" s="48"/>
      <c r="P250" s="48"/>
      <c r="Q250"/>
      <c r="R250"/>
      <c r="S2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F250"/>
      <c r="AG250"/>
      <c r="AH250" s="66"/>
      <c r="AJ250"/>
    </row>
    <row r="251" spans="1:36" ht="15" x14ac:dyDescent="0.25">
      <c r="A251"/>
      <c r="B251"/>
      <c r="C251"/>
      <c r="D251" s="43"/>
      <c r="E251" s="44"/>
      <c r="F251" s="45"/>
      <c r="G251" s="46"/>
      <c r="H251" s="44"/>
      <c r="I251" s="45"/>
      <c r="J251" s="46"/>
      <c r="K251" s="44"/>
      <c r="L251" s="45"/>
      <c r="M251" s="46"/>
      <c r="N251" s="47"/>
      <c r="O251" s="48"/>
      <c r="P251" s="48"/>
      <c r="Q251"/>
      <c r="R251"/>
      <c r="S251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F251"/>
      <c r="AG251"/>
      <c r="AH251" s="66"/>
      <c r="AJ251"/>
    </row>
    <row r="252" spans="1:36" ht="15" x14ac:dyDescent="0.25">
      <c r="A252"/>
      <c r="B252"/>
      <c r="C252"/>
      <c r="D252" s="43"/>
      <c r="E252" s="44"/>
      <c r="F252" s="45"/>
      <c r="G252" s="46"/>
      <c r="H252" s="44"/>
      <c r="I252" s="45"/>
      <c r="J252" s="46"/>
      <c r="K252" s="44"/>
      <c r="L252" s="45"/>
      <c r="M252" s="46"/>
      <c r="N252" s="47"/>
      <c r="O252" s="48"/>
      <c r="P252" s="48"/>
      <c r="Q252"/>
      <c r="R252"/>
      <c r="S252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F252"/>
      <c r="AG252"/>
      <c r="AH252" s="66"/>
      <c r="AJ252"/>
    </row>
    <row r="253" spans="1:36" ht="15" x14ac:dyDescent="0.25">
      <c r="A253"/>
      <c r="B253"/>
      <c r="C253"/>
      <c r="D253" s="43"/>
      <c r="E253" s="44"/>
      <c r="F253" s="45"/>
      <c r="G253" s="46"/>
      <c r="H253" s="44"/>
      <c r="I253" s="45"/>
      <c r="J253" s="46"/>
      <c r="K253" s="44"/>
      <c r="L253" s="45"/>
      <c r="M253" s="46"/>
      <c r="N253" s="47"/>
      <c r="O253" s="48"/>
      <c r="P253" s="48"/>
      <c r="Q253"/>
      <c r="R253"/>
      <c r="S253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F253"/>
      <c r="AG253"/>
      <c r="AH253" s="66"/>
      <c r="AJ253"/>
    </row>
    <row r="254" spans="1:36" ht="15" x14ac:dyDescent="0.25">
      <c r="A254"/>
      <c r="B254"/>
      <c r="C254"/>
      <c r="D254" s="43"/>
      <c r="E254" s="44"/>
      <c r="F254" s="45"/>
      <c r="G254" s="46"/>
      <c r="H254" s="44"/>
      <c r="I254" s="45"/>
      <c r="J254" s="46"/>
      <c r="K254" s="44"/>
      <c r="L254" s="45"/>
      <c r="M254" s="46"/>
      <c r="N254" s="47"/>
      <c r="O254" s="48"/>
      <c r="P254" s="48"/>
      <c r="Q254"/>
      <c r="R254"/>
      <c r="S254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F254"/>
      <c r="AG254"/>
      <c r="AH254" s="66"/>
      <c r="AJ254"/>
    </row>
    <row r="255" spans="1:36" ht="15" x14ac:dyDescent="0.25">
      <c r="A255"/>
      <c r="B255"/>
      <c r="C255"/>
      <c r="D255" s="43"/>
      <c r="E255" s="44"/>
      <c r="F255" s="45"/>
      <c r="G255" s="46"/>
      <c r="H255" s="44"/>
      <c r="I255" s="45"/>
      <c r="J255" s="46"/>
      <c r="K255" s="44"/>
      <c r="L255" s="45"/>
      <c r="M255" s="46"/>
      <c r="N255" s="47"/>
      <c r="O255" s="48"/>
      <c r="P255" s="48"/>
      <c r="Q255"/>
      <c r="R255"/>
      <c r="S255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F255"/>
      <c r="AG255"/>
      <c r="AH255" s="66"/>
      <c r="AJ255"/>
    </row>
    <row r="256" spans="1:36" ht="15" x14ac:dyDescent="0.25">
      <c r="A256"/>
      <c r="B256"/>
      <c r="C256"/>
      <c r="D256" s="43"/>
      <c r="E256" s="44"/>
      <c r="F256" s="45"/>
      <c r="G256" s="46"/>
      <c r="H256" s="44"/>
      <c r="I256" s="45"/>
      <c r="J256" s="46"/>
      <c r="K256" s="44"/>
      <c r="L256" s="45"/>
      <c r="M256" s="46"/>
      <c r="N256" s="47"/>
      <c r="O256" s="48"/>
      <c r="P256" s="48"/>
      <c r="Q256"/>
      <c r="R256"/>
      <c r="S256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F256"/>
      <c r="AG256"/>
      <c r="AH256" s="66"/>
      <c r="AJ256"/>
    </row>
    <row r="257" spans="1:36" ht="15" x14ac:dyDescent="0.25">
      <c r="A257"/>
      <c r="B257"/>
      <c r="C257"/>
      <c r="D257" s="43"/>
      <c r="E257" s="44"/>
      <c r="F257" s="45"/>
      <c r="G257" s="46"/>
      <c r="H257" s="44"/>
      <c r="I257" s="45"/>
      <c r="J257" s="46"/>
      <c r="K257" s="44"/>
      <c r="L257" s="45"/>
      <c r="M257" s="46"/>
      <c r="N257" s="47"/>
      <c r="O257" s="48"/>
      <c r="P257" s="48"/>
      <c r="Q257"/>
      <c r="R257"/>
      <c r="S257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F257"/>
      <c r="AG257"/>
      <c r="AH257" s="66"/>
      <c r="AJ257"/>
    </row>
    <row r="258" spans="1:36" ht="15" x14ac:dyDescent="0.25">
      <c r="A258"/>
      <c r="B258"/>
      <c r="C258"/>
      <c r="D258" s="43"/>
      <c r="E258" s="44"/>
      <c r="F258" s="45"/>
      <c r="G258" s="46"/>
      <c r="H258" s="44"/>
      <c r="I258" s="45"/>
      <c r="J258" s="46"/>
      <c r="K258" s="44"/>
      <c r="L258" s="45"/>
      <c r="M258" s="46"/>
      <c r="N258" s="47"/>
      <c r="O258" s="48"/>
      <c r="P258" s="48"/>
      <c r="Q258"/>
      <c r="R258"/>
      <c r="S258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F258"/>
      <c r="AG258"/>
      <c r="AH258" s="66"/>
      <c r="AJ258"/>
    </row>
    <row r="259" spans="1:36" ht="15" x14ac:dyDescent="0.25">
      <c r="A259"/>
      <c r="B259"/>
      <c r="C259"/>
      <c r="D259" s="43"/>
      <c r="E259" s="44"/>
      <c r="F259" s="45"/>
      <c r="G259" s="46"/>
      <c r="H259" s="44"/>
      <c r="I259" s="45"/>
      <c r="J259" s="46"/>
      <c r="K259" s="44"/>
      <c r="L259" s="45"/>
      <c r="M259" s="46"/>
      <c r="N259" s="47"/>
      <c r="O259" s="48"/>
      <c r="P259" s="48"/>
      <c r="Q259"/>
      <c r="R259"/>
      <c r="S259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F259"/>
      <c r="AG259"/>
      <c r="AH259" s="66"/>
      <c r="AJ259"/>
    </row>
    <row r="260" spans="1:36" ht="15" x14ac:dyDescent="0.25">
      <c r="A260"/>
      <c r="B260"/>
      <c r="C260"/>
      <c r="D260" s="43"/>
      <c r="E260" s="44"/>
      <c r="F260" s="45"/>
      <c r="G260" s="46"/>
      <c r="H260" s="44"/>
      <c r="I260" s="45"/>
      <c r="J260" s="46"/>
      <c r="K260" s="44"/>
      <c r="L260" s="45"/>
      <c r="M260" s="46"/>
      <c r="N260" s="47"/>
      <c r="O260" s="48"/>
      <c r="P260" s="48"/>
      <c r="Q260"/>
      <c r="R260"/>
      <c r="S26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F260"/>
      <c r="AG260"/>
      <c r="AH260" s="66"/>
      <c r="AJ260"/>
    </row>
    <row r="261" spans="1:36" ht="15" x14ac:dyDescent="0.25">
      <c r="A261"/>
      <c r="B261"/>
      <c r="C261"/>
      <c r="D261" s="43"/>
      <c r="E261" s="44"/>
      <c r="F261" s="45"/>
      <c r="G261" s="46"/>
      <c r="H261" s="44"/>
      <c r="I261" s="45"/>
      <c r="J261" s="46"/>
      <c r="K261" s="44"/>
      <c r="L261" s="45"/>
      <c r="M261" s="46"/>
      <c r="N261" s="47"/>
      <c r="O261" s="48"/>
      <c r="P261" s="48"/>
      <c r="Q261"/>
      <c r="R261"/>
      <c r="S261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F261"/>
      <c r="AG261"/>
      <c r="AH261" s="66"/>
      <c r="AJ261"/>
    </row>
    <row r="262" spans="1:36" ht="15" x14ac:dyDescent="0.25">
      <c r="A262"/>
      <c r="B262"/>
      <c r="C262"/>
      <c r="D262" s="43"/>
      <c r="E262" s="44"/>
      <c r="F262" s="45"/>
      <c r="G262" s="46"/>
      <c r="H262" s="44"/>
      <c r="I262" s="45"/>
      <c r="J262" s="46"/>
      <c r="K262" s="44"/>
      <c r="L262" s="45"/>
      <c r="M262" s="46"/>
      <c r="N262" s="47"/>
      <c r="O262" s="48"/>
      <c r="P262" s="48"/>
      <c r="Q262"/>
      <c r="R262"/>
      <c r="S262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F262"/>
      <c r="AG262"/>
      <c r="AH262" s="66"/>
      <c r="AJ262"/>
    </row>
    <row r="263" spans="1:36" ht="15" x14ac:dyDescent="0.25">
      <c r="A263"/>
      <c r="B263"/>
      <c r="C263"/>
      <c r="D263" s="43"/>
      <c r="E263" s="44"/>
      <c r="F263" s="45"/>
      <c r="G263" s="46"/>
      <c r="H263" s="44"/>
      <c r="I263" s="45"/>
      <c r="J263" s="46"/>
      <c r="K263" s="44"/>
      <c r="L263" s="45"/>
      <c r="M263" s="46"/>
      <c r="N263" s="47"/>
      <c r="O263" s="48"/>
      <c r="P263" s="48"/>
      <c r="Q263"/>
      <c r="R263"/>
      <c r="S263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F263"/>
      <c r="AG263"/>
      <c r="AH263" s="66"/>
      <c r="AJ263"/>
    </row>
    <row r="264" spans="1:36" ht="15" x14ac:dyDescent="0.25">
      <c r="A264"/>
      <c r="B264"/>
      <c r="C264"/>
      <c r="D264" s="43"/>
      <c r="E264" s="44"/>
      <c r="F264" s="45"/>
      <c r="G264" s="46"/>
      <c r="H264" s="44"/>
      <c r="I264" s="45"/>
      <c r="J264" s="46"/>
      <c r="K264" s="44"/>
      <c r="L264" s="45"/>
      <c r="M264" s="46"/>
      <c r="N264" s="47"/>
      <c r="O264" s="48"/>
      <c r="P264" s="48"/>
      <c r="Q264"/>
      <c r="R264"/>
      <c r="S264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F264"/>
      <c r="AG264"/>
      <c r="AH264" s="66"/>
      <c r="AJ264"/>
    </row>
    <row r="265" spans="1:36" ht="15" x14ac:dyDescent="0.25">
      <c r="A265"/>
      <c r="B265"/>
      <c r="C265"/>
      <c r="D265" s="43"/>
      <c r="E265" s="44"/>
      <c r="F265" s="45"/>
      <c r="G265" s="46"/>
      <c r="H265" s="44"/>
      <c r="I265" s="45"/>
      <c r="J265" s="46"/>
      <c r="K265" s="44"/>
      <c r="L265" s="45"/>
      <c r="M265" s="46"/>
      <c r="N265" s="47"/>
      <c r="O265" s="48"/>
      <c r="P265" s="48"/>
      <c r="Q265"/>
      <c r="R265"/>
      <c r="S265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F265"/>
      <c r="AG265"/>
      <c r="AH265" s="66"/>
      <c r="AJ265"/>
    </row>
    <row r="266" spans="1:36" ht="15" x14ac:dyDescent="0.25">
      <c r="A266"/>
      <c r="B266"/>
      <c r="C266"/>
      <c r="D266" s="43"/>
      <c r="E266" s="44"/>
      <c r="F266" s="45"/>
      <c r="G266" s="46"/>
      <c r="H266" s="44"/>
      <c r="I266" s="45"/>
      <c r="J266" s="46"/>
      <c r="K266" s="44"/>
      <c r="L266" s="45"/>
      <c r="M266" s="46"/>
      <c r="N266" s="47"/>
      <c r="O266" s="48"/>
      <c r="P266" s="48"/>
      <c r="Q266"/>
      <c r="R266"/>
      <c r="S266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F266"/>
      <c r="AG266"/>
      <c r="AH266" s="66"/>
      <c r="AJ266"/>
    </row>
    <row r="267" spans="1:36" ht="15" x14ac:dyDescent="0.25">
      <c r="A267"/>
      <c r="B267"/>
      <c r="C267"/>
      <c r="D267" s="43"/>
      <c r="E267" s="44"/>
      <c r="F267" s="45"/>
      <c r="G267" s="46"/>
      <c r="H267" s="44"/>
      <c r="I267" s="45"/>
      <c r="J267" s="46"/>
      <c r="K267" s="44"/>
      <c r="L267" s="45"/>
      <c r="M267" s="46"/>
      <c r="N267" s="47"/>
      <c r="O267" s="48"/>
      <c r="P267" s="48"/>
      <c r="Q267"/>
      <c r="R267"/>
      <c r="S267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F267"/>
      <c r="AG267"/>
      <c r="AH267" s="66"/>
      <c r="AJ267"/>
    </row>
    <row r="268" spans="1:36" ht="15" x14ac:dyDescent="0.25">
      <c r="A268"/>
      <c r="B268"/>
      <c r="C268"/>
      <c r="D268" s="43"/>
      <c r="E268" s="44"/>
      <c r="F268" s="45"/>
      <c r="G268" s="46"/>
      <c r="H268" s="44"/>
      <c r="I268" s="45"/>
      <c r="J268" s="46"/>
      <c r="K268" s="44"/>
      <c r="L268" s="45"/>
      <c r="M268" s="46"/>
      <c r="N268" s="47"/>
      <c r="O268" s="48"/>
      <c r="P268" s="48"/>
      <c r="Q268"/>
      <c r="R268"/>
      <c r="S268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F268"/>
      <c r="AG268"/>
      <c r="AH268" s="66"/>
      <c r="AJ268"/>
    </row>
    <row r="269" spans="1:36" ht="15" x14ac:dyDescent="0.25">
      <c r="A269"/>
      <c r="B269"/>
      <c r="C269"/>
      <c r="D269" s="43"/>
      <c r="E269" s="44"/>
      <c r="F269" s="45"/>
      <c r="G269" s="46"/>
      <c r="H269" s="44"/>
      <c r="I269" s="45"/>
      <c r="J269" s="46"/>
      <c r="K269" s="44"/>
      <c r="L269" s="45"/>
      <c r="M269" s="46"/>
      <c r="N269" s="47"/>
      <c r="O269" s="48"/>
      <c r="P269" s="48"/>
      <c r="Q269"/>
      <c r="R269"/>
      <c r="S269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F269"/>
      <c r="AG269"/>
      <c r="AH269" s="66"/>
      <c r="AJ269"/>
    </row>
    <row r="270" spans="1:36" ht="15" x14ac:dyDescent="0.25">
      <c r="A270"/>
      <c r="B270"/>
      <c r="C270"/>
      <c r="D270" s="43"/>
      <c r="E270" s="44"/>
      <c r="F270" s="45"/>
      <c r="G270" s="46"/>
      <c r="H270" s="44"/>
      <c r="I270" s="45"/>
      <c r="J270" s="46"/>
      <c r="K270" s="44"/>
      <c r="L270" s="45"/>
      <c r="M270" s="46"/>
      <c r="N270" s="47"/>
      <c r="O270" s="48"/>
      <c r="P270" s="48"/>
      <c r="Q270"/>
      <c r="R270"/>
      <c r="S27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F270"/>
      <c r="AG270"/>
      <c r="AH270" s="66"/>
      <c r="AJ270"/>
    </row>
    <row r="271" spans="1:36" ht="15" x14ac:dyDescent="0.25">
      <c r="A271"/>
      <c r="B271"/>
      <c r="C271"/>
      <c r="D271" s="43"/>
      <c r="E271" s="44"/>
      <c r="F271" s="45"/>
      <c r="G271" s="46"/>
      <c r="H271" s="44"/>
      <c r="I271" s="45"/>
      <c r="J271" s="46"/>
      <c r="K271" s="44"/>
      <c r="L271" s="45"/>
      <c r="M271" s="46"/>
      <c r="N271" s="47"/>
      <c r="O271" s="48"/>
      <c r="P271" s="48"/>
      <c r="Q271"/>
      <c r="R271"/>
      <c r="S271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F271"/>
      <c r="AG271"/>
      <c r="AH271" s="66"/>
      <c r="AJ271"/>
    </row>
    <row r="272" spans="1:36" ht="15" x14ac:dyDescent="0.25">
      <c r="A272"/>
      <c r="B272"/>
      <c r="C272"/>
      <c r="D272" s="43"/>
      <c r="E272" s="44"/>
      <c r="F272" s="45"/>
      <c r="G272" s="46"/>
      <c r="H272" s="44"/>
      <c r="I272" s="45"/>
      <c r="J272" s="46"/>
      <c r="K272" s="44"/>
      <c r="L272" s="45"/>
      <c r="M272" s="46"/>
      <c r="N272" s="47"/>
      <c r="O272" s="48"/>
      <c r="P272" s="48"/>
      <c r="Q272"/>
      <c r="R272"/>
      <c r="S272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F272"/>
      <c r="AG272"/>
      <c r="AH272" s="66"/>
      <c r="AJ272"/>
    </row>
    <row r="273" spans="1:36" ht="15" x14ac:dyDescent="0.25">
      <c r="A273"/>
      <c r="B273"/>
      <c r="C273"/>
      <c r="D273" s="43"/>
      <c r="E273" s="44"/>
      <c r="F273" s="45"/>
      <c r="G273" s="46"/>
      <c r="H273" s="44"/>
      <c r="I273" s="45"/>
      <c r="J273" s="46"/>
      <c r="K273" s="44"/>
      <c r="L273" s="45"/>
      <c r="M273" s="46"/>
      <c r="N273" s="47"/>
      <c r="O273" s="48"/>
      <c r="P273" s="48"/>
      <c r="Q273"/>
      <c r="R273"/>
      <c r="S273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F273"/>
      <c r="AG273"/>
      <c r="AH273" s="66"/>
      <c r="AJ273"/>
    </row>
    <row r="274" spans="1:36" ht="15" x14ac:dyDescent="0.25">
      <c r="A274"/>
      <c r="B274"/>
      <c r="C274"/>
      <c r="D274" s="43"/>
      <c r="E274" s="44"/>
      <c r="F274" s="45"/>
      <c r="G274" s="46"/>
      <c r="H274" s="44"/>
      <c r="I274" s="45"/>
      <c r="J274" s="46"/>
      <c r="K274" s="44"/>
      <c r="L274" s="45"/>
      <c r="M274" s="46"/>
      <c r="N274" s="47"/>
      <c r="O274" s="48"/>
      <c r="P274" s="48"/>
      <c r="Q274"/>
      <c r="R274"/>
      <c r="S274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F274"/>
      <c r="AG274"/>
      <c r="AH274" s="66"/>
      <c r="AJ274"/>
    </row>
    <row r="275" spans="1:36" ht="15" x14ac:dyDescent="0.25">
      <c r="A275"/>
      <c r="B275"/>
      <c r="C275"/>
      <c r="D275" s="43"/>
      <c r="E275" s="44"/>
      <c r="F275" s="45"/>
      <c r="G275" s="46"/>
      <c r="H275" s="44"/>
      <c r="I275" s="45"/>
      <c r="J275" s="46"/>
      <c r="K275" s="44"/>
      <c r="L275" s="45"/>
      <c r="M275" s="46"/>
      <c r="N275" s="47"/>
      <c r="O275" s="48"/>
      <c r="P275" s="48"/>
      <c r="Q275"/>
      <c r="R275"/>
      <c r="S275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F275"/>
      <c r="AG275"/>
      <c r="AH275" s="66"/>
      <c r="AJ275"/>
    </row>
    <row r="276" spans="1:36" ht="15" x14ac:dyDescent="0.25">
      <c r="A276"/>
      <c r="B276"/>
      <c r="C276"/>
      <c r="D276" s="43"/>
      <c r="E276" s="44"/>
      <c r="F276" s="45"/>
      <c r="G276" s="46"/>
      <c r="H276" s="44"/>
      <c r="I276" s="45"/>
      <c r="J276" s="46"/>
      <c r="K276" s="44"/>
      <c r="L276" s="45"/>
      <c r="M276" s="46"/>
      <c r="N276" s="47"/>
      <c r="O276" s="48"/>
      <c r="P276" s="48"/>
      <c r="Q276"/>
      <c r="R276"/>
      <c r="S276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F276"/>
      <c r="AG276"/>
      <c r="AH276" s="66"/>
      <c r="AJ276"/>
    </row>
    <row r="277" spans="1:36" ht="15" x14ac:dyDescent="0.25">
      <c r="A277"/>
      <c r="B277"/>
      <c r="C277"/>
      <c r="D277" s="43"/>
      <c r="E277" s="44"/>
      <c r="F277" s="45"/>
      <c r="G277" s="46"/>
      <c r="H277" s="44"/>
      <c r="I277" s="45"/>
      <c r="J277" s="46"/>
      <c r="K277" s="44"/>
      <c r="L277" s="45"/>
      <c r="M277" s="46"/>
      <c r="N277" s="47"/>
      <c r="O277" s="48"/>
      <c r="P277" s="48"/>
      <c r="Q277"/>
      <c r="R277"/>
      <c r="S277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F277"/>
      <c r="AG277"/>
      <c r="AH277" s="66"/>
      <c r="AJ277"/>
    </row>
    <row r="278" spans="1:36" ht="15" x14ac:dyDescent="0.25">
      <c r="A278"/>
      <c r="B278"/>
      <c r="C278"/>
      <c r="D278" s="43"/>
      <c r="E278" s="44"/>
      <c r="F278" s="45"/>
      <c r="G278" s="46"/>
      <c r="H278" s="44"/>
      <c r="I278" s="45"/>
      <c r="J278" s="46"/>
      <c r="K278" s="44"/>
      <c r="L278" s="45"/>
      <c r="M278" s="46"/>
      <c r="N278" s="47"/>
      <c r="O278" s="48"/>
      <c r="P278" s="48"/>
      <c r="Q278"/>
      <c r="R278"/>
      <c r="S278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F278"/>
      <c r="AG278"/>
      <c r="AH278" s="66"/>
      <c r="AJ278"/>
    </row>
    <row r="279" spans="1:36" ht="15" x14ac:dyDescent="0.25">
      <c r="A279"/>
      <c r="B279"/>
      <c r="C279"/>
      <c r="D279" s="43"/>
      <c r="E279" s="44"/>
      <c r="F279" s="45"/>
      <c r="G279" s="46"/>
      <c r="H279" s="44"/>
      <c r="I279" s="45"/>
      <c r="J279" s="46"/>
      <c r="K279" s="44"/>
      <c r="L279" s="45"/>
      <c r="M279" s="46"/>
      <c r="N279" s="47"/>
      <c r="O279" s="48"/>
      <c r="P279" s="48"/>
      <c r="Q279"/>
      <c r="R279"/>
      <c r="S279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F279"/>
      <c r="AG279"/>
      <c r="AH279" s="66"/>
      <c r="AJ279"/>
    </row>
    <row r="280" spans="1:36" ht="15" x14ac:dyDescent="0.25">
      <c r="A280"/>
      <c r="B280"/>
      <c r="C280"/>
      <c r="D280" s="43"/>
      <c r="E280" s="44"/>
      <c r="F280" s="45"/>
      <c r="G280" s="46"/>
      <c r="H280" s="44"/>
      <c r="I280" s="45"/>
      <c r="J280" s="46"/>
      <c r="K280" s="44"/>
      <c r="L280" s="45"/>
      <c r="M280" s="46"/>
      <c r="N280" s="47"/>
      <c r="O280" s="48"/>
      <c r="P280" s="48"/>
      <c r="Q280"/>
      <c r="R280"/>
      <c r="S28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F280"/>
      <c r="AG280"/>
      <c r="AH280" s="66"/>
      <c r="AJ280"/>
    </row>
    <row r="281" spans="1:36" ht="15" x14ac:dyDescent="0.25">
      <c r="A281"/>
      <c r="B281"/>
      <c r="C281"/>
      <c r="D281" s="43"/>
      <c r="E281" s="44"/>
      <c r="F281" s="45"/>
      <c r="G281" s="46"/>
      <c r="H281" s="44"/>
      <c r="I281" s="45"/>
      <c r="J281" s="46"/>
      <c r="K281" s="44"/>
      <c r="L281" s="45"/>
      <c r="M281" s="46"/>
      <c r="N281" s="47"/>
      <c r="O281" s="48"/>
      <c r="P281" s="48"/>
      <c r="Q281"/>
      <c r="R281"/>
      <c r="S281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F281"/>
      <c r="AG281"/>
      <c r="AH281" s="66"/>
      <c r="AJ281"/>
    </row>
    <row r="282" spans="1:36" ht="15" x14ac:dyDescent="0.25">
      <c r="A282"/>
      <c r="B282"/>
      <c r="C282"/>
      <c r="D282" s="43"/>
      <c r="E282" s="44"/>
      <c r="F282" s="45"/>
      <c r="G282" s="46"/>
      <c r="H282" s="44"/>
      <c r="I282" s="45"/>
      <c r="J282" s="46"/>
      <c r="K282" s="44"/>
      <c r="L282" s="45"/>
      <c r="M282" s="46"/>
      <c r="N282" s="47"/>
      <c r="O282" s="48"/>
      <c r="P282" s="48"/>
      <c r="Q282"/>
      <c r="R282"/>
      <c r="S282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F282"/>
      <c r="AG282"/>
      <c r="AH282" s="66"/>
      <c r="AJ282"/>
    </row>
    <row r="283" spans="1:36" ht="15" x14ac:dyDescent="0.25">
      <c r="A283"/>
      <c r="B283"/>
      <c r="C283"/>
      <c r="D283" s="43"/>
      <c r="E283" s="44"/>
      <c r="F283" s="45"/>
      <c r="G283" s="46"/>
      <c r="H283" s="44"/>
      <c r="I283" s="45"/>
      <c r="J283" s="46"/>
      <c r="K283" s="44"/>
      <c r="L283" s="45"/>
      <c r="M283" s="46"/>
      <c r="N283" s="47"/>
      <c r="O283" s="48"/>
      <c r="P283" s="48"/>
      <c r="Q283"/>
      <c r="R283"/>
      <c r="S283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F283"/>
      <c r="AG283"/>
      <c r="AH283" s="66"/>
      <c r="AJ283"/>
    </row>
    <row r="284" spans="1:36" ht="15" x14ac:dyDescent="0.25">
      <c r="A284"/>
      <c r="B284"/>
      <c r="C284"/>
      <c r="D284" s="43"/>
      <c r="E284" s="44"/>
      <c r="F284" s="45"/>
      <c r="G284" s="46"/>
      <c r="H284" s="44"/>
      <c r="I284" s="45"/>
      <c r="J284" s="46"/>
      <c r="K284" s="44"/>
      <c r="L284" s="45"/>
      <c r="M284" s="46"/>
      <c r="N284" s="47"/>
      <c r="O284" s="48"/>
      <c r="P284" s="48"/>
      <c r="Q284"/>
      <c r="R284"/>
      <c r="S284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F284"/>
      <c r="AG284"/>
      <c r="AH284" s="66"/>
      <c r="AJ284"/>
    </row>
    <row r="285" spans="1:36" ht="15" x14ac:dyDescent="0.25">
      <c r="A285"/>
      <c r="B285"/>
      <c r="C285"/>
      <c r="D285" s="43"/>
      <c r="E285" s="44"/>
      <c r="F285" s="45"/>
      <c r="G285" s="46"/>
      <c r="H285" s="44"/>
      <c r="I285" s="45"/>
      <c r="J285" s="46"/>
      <c r="K285" s="44"/>
      <c r="L285" s="45"/>
      <c r="M285" s="46"/>
      <c r="N285" s="47"/>
      <c r="O285" s="48"/>
      <c r="P285" s="48"/>
      <c r="Q285"/>
      <c r="R285"/>
      <c r="S285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F285"/>
      <c r="AG285"/>
      <c r="AH285" s="66"/>
      <c r="AJ285"/>
    </row>
    <row r="286" spans="1:36" ht="15" x14ac:dyDescent="0.25">
      <c r="A286"/>
      <c r="B286"/>
      <c r="C286"/>
      <c r="D286" s="43"/>
      <c r="E286" s="44"/>
      <c r="F286" s="45"/>
      <c r="G286" s="46"/>
      <c r="H286" s="44"/>
      <c r="I286" s="45"/>
      <c r="J286" s="46"/>
      <c r="K286" s="44"/>
      <c r="L286" s="45"/>
      <c r="M286" s="46"/>
      <c r="N286" s="47"/>
      <c r="O286" s="48"/>
      <c r="P286" s="48"/>
      <c r="Q286"/>
      <c r="R286"/>
      <c r="S286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F286"/>
      <c r="AG286"/>
      <c r="AH286" s="66"/>
      <c r="AJ286"/>
    </row>
    <row r="287" spans="1:36" ht="15" x14ac:dyDescent="0.25">
      <c r="A287"/>
      <c r="B287"/>
      <c r="C287"/>
      <c r="D287" s="43"/>
      <c r="E287" s="44"/>
      <c r="F287" s="45"/>
      <c r="G287" s="46"/>
      <c r="H287" s="44"/>
      <c r="I287" s="45"/>
      <c r="J287" s="46"/>
      <c r="K287" s="44"/>
      <c r="L287" s="45"/>
      <c r="M287" s="46"/>
      <c r="N287" s="47"/>
      <c r="O287" s="48"/>
      <c r="P287" s="48"/>
      <c r="Q287"/>
      <c r="R287"/>
      <c r="S287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F287"/>
      <c r="AG287"/>
      <c r="AH287" s="66"/>
      <c r="AJ287"/>
    </row>
    <row r="288" spans="1:36" ht="15" x14ac:dyDescent="0.25">
      <c r="A288"/>
      <c r="B288"/>
      <c r="C288"/>
      <c r="D288" s="43"/>
      <c r="E288" s="44"/>
      <c r="F288" s="45"/>
      <c r="G288" s="46"/>
      <c r="H288" s="44"/>
      <c r="I288" s="45"/>
      <c r="J288" s="46"/>
      <c r="K288" s="44"/>
      <c r="L288" s="45"/>
      <c r="M288" s="46"/>
      <c r="N288" s="47"/>
      <c r="O288" s="48"/>
      <c r="P288" s="48"/>
      <c r="Q288"/>
      <c r="R288"/>
      <c r="S288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F288"/>
      <c r="AG288"/>
      <c r="AH288" s="66"/>
      <c r="AJ288"/>
    </row>
    <row r="289" spans="1:36" ht="15" x14ac:dyDescent="0.25">
      <c r="A289"/>
      <c r="B289"/>
      <c r="C289"/>
      <c r="D289" s="43"/>
      <c r="E289" s="44"/>
      <c r="F289" s="45"/>
      <c r="G289" s="46"/>
      <c r="H289" s="44"/>
      <c r="I289" s="45"/>
      <c r="J289" s="46"/>
      <c r="K289" s="44"/>
      <c r="L289" s="45"/>
      <c r="M289" s="46"/>
      <c r="N289" s="47"/>
      <c r="O289" s="48"/>
      <c r="P289" s="48"/>
      <c r="Q289"/>
      <c r="R289"/>
      <c r="S289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F289"/>
      <c r="AG289"/>
      <c r="AH289" s="66"/>
      <c r="AJ289"/>
    </row>
    <row r="290" spans="1:36" ht="15" x14ac:dyDescent="0.25">
      <c r="A290"/>
      <c r="B290"/>
      <c r="C290"/>
      <c r="D290" s="43"/>
      <c r="E290" s="44"/>
      <c r="F290" s="45"/>
      <c r="G290" s="46"/>
      <c r="H290" s="44"/>
      <c r="I290" s="45"/>
      <c r="J290" s="46"/>
      <c r="K290" s="44"/>
      <c r="L290" s="45"/>
      <c r="M290" s="46"/>
      <c r="N290" s="47"/>
      <c r="O290" s="48"/>
      <c r="P290" s="48"/>
      <c r="Q290"/>
      <c r="R290"/>
      <c r="S29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F290"/>
      <c r="AG290"/>
      <c r="AH290" s="66"/>
      <c r="AJ290"/>
    </row>
    <row r="291" spans="1:36" ht="15" x14ac:dyDescent="0.25">
      <c r="A291"/>
      <c r="B291"/>
      <c r="C291"/>
      <c r="D291" s="43"/>
      <c r="E291" s="44"/>
      <c r="F291" s="45"/>
      <c r="G291" s="46"/>
      <c r="H291" s="44"/>
      <c r="I291" s="45"/>
      <c r="J291" s="46"/>
      <c r="K291" s="44"/>
      <c r="L291" s="45"/>
      <c r="M291" s="46"/>
      <c r="N291" s="47"/>
      <c r="O291" s="48"/>
      <c r="P291" s="48"/>
      <c r="Q291"/>
      <c r="R291"/>
      <c r="S291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F291"/>
      <c r="AG291"/>
      <c r="AH291" s="66"/>
      <c r="AJ291"/>
    </row>
    <row r="292" spans="1:36" ht="15" x14ac:dyDescent="0.25">
      <c r="A292"/>
      <c r="B292"/>
      <c r="C292"/>
      <c r="D292" s="43"/>
      <c r="E292" s="44"/>
      <c r="F292" s="45"/>
      <c r="G292" s="46"/>
      <c r="H292" s="44"/>
      <c r="I292" s="45"/>
      <c r="J292" s="46"/>
      <c r="K292" s="44"/>
      <c r="L292" s="45"/>
      <c r="M292" s="46"/>
      <c r="N292" s="47"/>
      <c r="O292" s="48"/>
      <c r="P292" s="48"/>
      <c r="Q292"/>
      <c r="R292"/>
      <c r="S292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F292"/>
      <c r="AG292"/>
      <c r="AH292" s="66"/>
      <c r="AJ292"/>
    </row>
    <row r="293" spans="1:36" s="50" customFormat="1" ht="15" x14ac:dyDescent="0.25">
      <c r="A293"/>
      <c r="B293"/>
      <c r="C293"/>
      <c r="D293" s="43"/>
      <c r="E293" s="44"/>
      <c r="F293" s="45"/>
      <c r="G293" s="46"/>
      <c r="H293" s="44"/>
      <c r="I293" s="45"/>
      <c r="J293" s="46"/>
      <c r="K293" s="44"/>
      <c r="L293" s="45"/>
      <c r="M293" s="46"/>
      <c r="N293" s="47"/>
      <c r="O293" s="48"/>
      <c r="P293" s="48"/>
      <c r="Q293"/>
      <c r="R293"/>
      <c r="S293"/>
      <c r="AD293" s="51"/>
      <c r="AF293"/>
      <c r="AG293"/>
      <c r="AH293" s="66"/>
      <c r="AI293" s="51"/>
      <c r="AJ293"/>
    </row>
    <row r="294" spans="1:36" ht="15" x14ac:dyDescent="0.25">
      <c r="A294"/>
      <c r="B294"/>
      <c r="C294"/>
      <c r="D294" s="43"/>
      <c r="E294" s="44"/>
      <c r="F294" s="45"/>
      <c r="G294" s="46"/>
      <c r="H294" s="44"/>
      <c r="I294" s="45"/>
      <c r="J294" s="46"/>
      <c r="K294" s="44"/>
      <c r="L294" s="45"/>
      <c r="M294" s="46"/>
      <c r="N294" s="47"/>
      <c r="O294" s="48"/>
      <c r="P294" s="48"/>
      <c r="Q294"/>
      <c r="R294"/>
      <c r="S294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F294"/>
      <c r="AG294"/>
      <c r="AH294" s="66"/>
      <c r="AJ294"/>
    </row>
    <row r="295" spans="1:36" ht="15" x14ac:dyDescent="0.25">
      <c r="A295"/>
      <c r="B295"/>
      <c r="C295"/>
      <c r="D295" s="43"/>
      <c r="E295" s="44"/>
      <c r="F295" s="45"/>
      <c r="G295" s="46"/>
      <c r="H295" s="44"/>
      <c r="I295" s="45"/>
      <c r="J295" s="46"/>
      <c r="K295" s="44"/>
      <c r="L295" s="45"/>
      <c r="M295" s="46"/>
      <c r="N295" s="47"/>
      <c r="O295" s="48"/>
      <c r="P295" s="48"/>
      <c r="Q295"/>
      <c r="R295"/>
      <c r="S295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F295"/>
      <c r="AG295"/>
      <c r="AH295" s="66"/>
      <c r="AJ295"/>
    </row>
    <row r="296" spans="1:36" ht="15" x14ac:dyDescent="0.25">
      <c r="A296"/>
      <c r="B296"/>
      <c r="C296"/>
      <c r="D296" s="43"/>
      <c r="E296" s="44"/>
      <c r="F296" s="45"/>
      <c r="G296" s="46"/>
      <c r="H296" s="44"/>
      <c r="I296" s="45"/>
      <c r="J296" s="46"/>
      <c r="K296" s="44"/>
      <c r="L296" s="45"/>
      <c r="M296" s="46"/>
      <c r="N296" s="47"/>
      <c r="O296" s="48"/>
      <c r="P296" s="48"/>
      <c r="Q296"/>
      <c r="R296"/>
      <c r="S296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F296"/>
      <c r="AG296"/>
      <c r="AH296" s="66"/>
      <c r="AJ296"/>
    </row>
    <row r="297" spans="1:36" ht="15" x14ac:dyDescent="0.25">
      <c r="A297"/>
      <c r="B297"/>
      <c r="C297"/>
      <c r="D297" s="43"/>
      <c r="E297" s="44"/>
      <c r="F297" s="45"/>
      <c r="G297" s="46"/>
      <c r="H297" s="44"/>
      <c r="I297" s="45"/>
      <c r="J297" s="46"/>
      <c r="K297" s="44"/>
      <c r="L297" s="45"/>
      <c r="M297" s="46"/>
      <c r="N297" s="47"/>
      <c r="O297" s="48"/>
      <c r="P297" s="48"/>
      <c r="Q297"/>
      <c r="R297"/>
      <c r="S297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F297"/>
      <c r="AG297"/>
      <c r="AH297" s="66"/>
      <c r="AJ297"/>
    </row>
    <row r="298" spans="1:36" ht="15" x14ac:dyDescent="0.25">
      <c r="A298"/>
      <c r="B298"/>
      <c r="C298"/>
      <c r="D298" s="43"/>
      <c r="E298" s="44"/>
      <c r="F298" s="45"/>
      <c r="G298" s="46"/>
      <c r="H298" s="44"/>
      <c r="I298" s="45"/>
      <c r="J298" s="46"/>
      <c r="K298" s="44"/>
      <c r="L298" s="45"/>
      <c r="M298" s="46"/>
      <c r="N298" s="47"/>
      <c r="O298" s="48"/>
      <c r="P298" s="48"/>
      <c r="Q298"/>
      <c r="R298"/>
      <c r="S298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F298"/>
      <c r="AG298"/>
      <c r="AH298" s="66"/>
      <c r="AJ298"/>
    </row>
    <row r="299" spans="1:36" ht="15" x14ac:dyDescent="0.25">
      <c r="A299"/>
      <c r="B299"/>
      <c r="C299"/>
      <c r="D299" s="43"/>
      <c r="E299" s="44"/>
      <c r="F299" s="45"/>
      <c r="G299" s="46"/>
      <c r="H299" s="44"/>
      <c r="I299" s="45"/>
      <c r="J299" s="46"/>
      <c r="K299" s="44"/>
      <c r="L299" s="45"/>
      <c r="M299" s="46"/>
      <c r="N299" s="47"/>
      <c r="O299" s="48"/>
      <c r="P299" s="48"/>
      <c r="Q299"/>
      <c r="R299"/>
      <c r="S299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F299"/>
      <c r="AG299"/>
      <c r="AH299" s="66"/>
      <c r="AJ299"/>
    </row>
    <row r="300" spans="1:36" ht="15" x14ac:dyDescent="0.25">
      <c r="A300"/>
      <c r="B300"/>
      <c r="C300"/>
      <c r="D300" s="43"/>
      <c r="E300" s="44"/>
      <c r="F300" s="45"/>
      <c r="G300" s="46"/>
      <c r="H300" s="44"/>
      <c r="I300" s="45"/>
      <c r="J300" s="46"/>
      <c r="K300" s="44"/>
      <c r="L300" s="45"/>
      <c r="M300" s="46"/>
      <c r="N300" s="47"/>
      <c r="O300" s="48"/>
      <c r="P300" s="48"/>
      <c r="Q300"/>
      <c r="R300"/>
      <c r="S30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F300"/>
      <c r="AG300"/>
      <c r="AH300" s="66"/>
      <c r="AJ300"/>
    </row>
    <row r="301" spans="1:36" s="50" customFormat="1" ht="15" x14ac:dyDescent="0.25">
      <c r="A301"/>
      <c r="B301"/>
      <c r="C301"/>
      <c r="D301" s="43"/>
      <c r="E301" s="44"/>
      <c r="F301" s="45"/>
      <c r="G301" s="46"/>
      <c r="H301" s="44"/>
      <c r="I301" s="45"/>
      <c r="J301" s="46"/>
      <c r="K301" s="44"/>
      <c r="L301" s="45"/>
      <c r="M301" s="46"/>
      <c r="N301" s="47"/>
      <c r="O301" s="48"/>
      <c r="P301" s="48"/>
      <c r="Q301"/>
      <c r="R301"/>
      <c r="S301"/>
      <c r="AD301" s="51"/>
      <c r="AF301"/>
      <c r="AG301"/>
      <c r="AH301" s="66"/>
      <c r="AI301" s="51"/>
      <c r="AJ301"/>
    </row>
    <row r="302" spans="1:36" ht="15" x14ac:dyDescent="0.25">
      <c r="A302"/>
      <c r="B302"/>
      <c r="C302"/>
      <c r="D302" s="43"/>
      <c r="E302" s="44"/>
      <c r="F302" s="45"/>
      <c r="G302" s="46"/>
      <c r="H302" s="44"/>
      <c r="I302" s="45"/>
      <c r="J302" s="46"/>
      <c r="K302" s="44"/>
      <c r="L302" s="45"/>
      <c r="M302" s="46"/>
      <c r="N302" s="47"/>
      <c r="O302" s="48"/>
      <c r="P302" s="48"/>
      <c r="Q302"/>
      <c r="R302"/>
      <c r="S302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F302"/>
      <c r="AG302"/>
      <c r="AH302" s="66"/>
      <c r="AJ302"/>
    </row>
    <row r="303" spans="1:36" ht="15" x14ac:dyDescent="0.25">
      <c r="A303"/>
      <c r="B303"/>
      <c r="C303"/>
      <c r="D303" s="43"/>
      <c r="E303" s="44"/>
      <c r="F303" s="45"/>
      <c r="G303" s="46"/>
      <c r="H303" s="44"/>
      <c r="I303" s="45"/>
      <c r="J303" s="46"/>
      <c r="K303" s="44"/>
      <c r="L303" s="45"/>
      <c r="M303" s="46"/>
      <c r="N303" s="47"/>
      <c r="O303" s="48"/>
      <c r="P303" s="48"/>
      <c r="Q303"/>
      <c r="R303"/>
      <c r="S303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F303"/>
      <c r="AG303"/>
      <c r="AH303" s="66"/>
      <c r="AJ303"/>
    </row>
    <row r="304" spans="1:36" s="50" customFormat="1" ht="15" x14ac:dyDescent="0.25">
      <c r="A304"/>
      <c r="B304"/>
      <c r="C304"/>
      <c r="D304" s="43"/>
      <c r="E304" s="44"/>
      <c r="F304" s="45"/>
      <c r="G304" s="46"/>
      <c r="H304" s="44"/>
      <c r="I304" s="45"/>
      <c r="J304" s="46"/>
      <c r="K304" s="44"/>
      <c r="L304" s="45"/>
      <c r="M304" s="46"/>
      <c r="N304" s="47"/>
      <c r="O304" s="48"/>
      <c r="P304" s="48"/>
      <c r="Q304"/>
      <c r="R304"/>
      <c r="S304"/>
      <c r="AD304" s="51"/>
      <c r="AF304"/>
      <c r="AG304"/>
      <c r="AH304" s="66"/>
      <c r="AI304" s="51"/>
      <c r="AJ304"/>
    </row>
    <row r="305" spans="1:36" ht="15" x14ac:dyDescent="0.25">
      <c r="A305"/>
      <c r="B305"/>
      <c r="C305"/>
      <c r="D305" s="43"/>
      <c r="E305" s="44"/>
      <c r="F305" s="45"/>
      <c r="G305" s="46"/>
      <c r="H305" s="44"/>
      <c r="I305" s="45"/>
      <c r="J305" s="46"/>
      <c r="K305" s="44"/>
      <c r="L305" s="45"/>
      <c r="M305" s="46"/>
      <c r="N305" s="47"/>
      <c r="O305" s="48"/>
      <c r="P305" s="48"/>
      <c r="Q305"/>
      <c r="R305"/>
      <c r="S305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F305"/>
      <c r="AG305"/>
      <c r="AH305" s="66"/>
      <c r="AJ305"/>
    </row>
    <row r="306" spans="1:36" ht="15" x14ac:dyDescent="0.25">
      <c r="A306"/>
      <c r="B306"/>
      <c r="C306"/>
      <c r="D306" s="43"/>
      <c r="E306" s="44"/>
      <c r="F306" s="45"/>
      <c r="G306" s="46"/>
      <c r="H306" s="44"/>
      <c r="I306" s="45"/>
      <c r="J306" s="46"/>
      <c r="K306" s="44"/>
      <c r="L306" s="45"/>
      <c r="M306" s="46"/>
      <c r="N306" s="47"/>
      <c r="O306" s="48"/>
      <c r="P306" s="48"/>
      <c r="Q306"/>
      <c r="R306"/>
      <c r="S306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F306"/>
      <c r="AG306"/>
      <c r="AH306" s="66"/>
      <c r="AJ306"/>
    </row>
    <row r="307" spans="1:36" ht="15" x14ac:dyDescent="0.25">
      <c r="A307"/>
      <c r="B307"/>
      <c r="C307"/>
      <c r="D307" s="43"/>
      <c r="E307" s="44"/>
      <c r="F307" s="45"/>
      <c r="G307" s="46"/>
      <c r="H307" s="44"/>
      <c r="I307" s="45"/>
      <c r="J307" s="46"/>
      <c r="K307" s="44"/>
      <c r="L307" s="45"/>
      <c r="M307" s="46"/>
      <c r="N307" s="47"/>
      <c r="O307" s="48"/>
      <c r="P307" s="48"/>
      <c r="Q307"/>
      <c r="R307"/>
      <c r="S307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F307"/>
      <c r="AG307"/>
      <c r="AH307" s="66"/>
      <c r="AJ307"/>
    </row>
    <row r="308" spans="1:36" ht="15" x14ac:dyDescent="0.25">
      <c r="A308"/>
      <c r="B308"/>
      <c r="C308"/>
      <c r="D308" s="43"/>
      <c r="E308" s="44"/>
      <c r="F308" s="45"/>
      <c r="G308" s="46"/>
      <c r="H308" s="44"/>
      <c r="I308" s="45"/>
      <c r="J308" s="46"/>
      <c r="K308" s="44"/>
      <c r="L308" s="45"/>
      <c r="M308" s="46"/>
      <c r="N308" s="47"/>
      <c r="O308" s="48"/>
      <c r="P308" s="48"/>
      <c r="Q308"/>
      <c r="R308"/>
      <c r="S308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F308"/>
      <c r="AG308"/>
      <c r="AH308" s="66"/>
      <c r="AJ308"/>
    </row>
    <row r="309" spans="1:36" ht="15" x14ac:dyDescent="0.25">
      <c r="A309"/>
      <c r="B309"/>
      <c r="C309"/>
      <c r="D309" s="43"/>
      <c r="E309" s="44"/>
      <c r="F309" s="45"/>
      <c r="G309" s="46"/>
      <c r="H309" s="44"/>
      <c r="I309" s="45"/>
      <c r="J309" s="46"/>
      <c r="K309" s="44"/>
      <c r="L309" s="45"/>
      <c r="M309" s="46"/>
      <c r="N309" s="47"/>
      <c r="O309" s="48"/>
      <c r="P309" s="48"/>
      <c r="Q309"/>
      <c r="R309"/>
      <c r="S309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F309"/>
      <c r="AG309"/>
      <c r="AH309" s="66"/>
      <c r="AJ309"/>
    </row>
    <row r="310" spans="1:36" s="50" customFormat="1" ht="15" x14ac:dyDescent="0.25">
      <c r="A310"/>
      <c r="B310"/>
      <c r="C310"/>
      <c r="D310" s="43"/>
      <c r="E310" s="44"/>
      <c r="F310" s="45"/>
      <c r="G310" s="46"/>
      <c r="H310" s="44"/>
      <c r="I310" s="45"/>
      <c r="J310" s="46"/>
      <c r="K310" s="44"/>
      <c r="L310" s="45"/>
      <c r="M310" s="46"/>
      <c r="N310" s="47"/>
      <c r="O310" s="48"/>
      <c r="P310" s="48"/>
      <c r="Q310"/>
      <c r="R310"/>
      <c r="S310"/>
      <c r="AD310" s="51"/>
      <c r="AF310"/>
      <c r="AG310"/>
      <c r="AH310" s="66"/>
      <c r="AI310" s="51"/>
      <c r="AJ310"/>
    </row>
    <row r="311" spans="1:36" s="50" customFormat="1" ht="15" x14ac:dyDescent="0.25">
      <c r="A311"/>
      <c r="B311"/>
      <c r="C311"/>
      <c r="D311" s="43"/>
      <c r="E311" s="44"/>
      <c r="F311" s="45"/>
      <c r="G311" s="46"/>
      <c r="H311" s="44"/>
      <c r="I311" s="45"/>
      <c r="J311" s="46"/>
      <c r="K311" s="44"/>
      <c r="L311" s="45"/>
      <c r="M311" s="46"/>
      <c r="N311" s="47"/>
      <c r="O311" s="48"/>
      <c r="P311" s="48"/>
      <c r="Q311"/>
      <c r="R311"/>
      <c r="S311"/>
      <c r="AD311" s="51"/>
      <c r="AF311"/>
      <c r="AG311"/>
      <c r="AH311" s="66"/>
      <c r="AI311" s="51"/>
      <c r="AJ311"/>
    </row>
    <row r="312" spans="1:36" s="50" customFormat="1" ht="15" x14ac:dyDescent="0.25">
      <c r="A312"/>
      <c r="B312"/>
      <c r="C312"/>
      <c r="D312" s="43"/>
      <c r="E312" s="44"/>
      <c r="F312" s="45"/>
      <c r="G312" s="46"/>
      <c r="H312" s="44"/>
      <c r="I312" s="45"/>
      <c r="J312" s="46"/>
      <c r="K312" s="44"/>
      <c r="L312" s="45"/>
      <c r="M312" s="46"/>
      <c r="N312" s="47"/>
      <c r="O312" s="48"/>
      <c r="P312" s="48"/>
      <c r="Q312"/>
      <c r="R312"/>
      <c r="S312"/>
      <c r="AD312" s="51"/>
      <c r="AF312"/>
      <c r="AG312"/>
      <c r="AH312" s="66"/>
      <c r="AI312" s="51"/>
      <c r="AJ312"/>
    </row>
    <row r="313" spans="1:36" ht="15" x14ac:dyDescent="0.25">
      <c r="A313"/>
      <c r="B313"/>
      <c r="C313"/>
      <c r="D313" s="43"/>
      <c r="E313" s="44"/>
      <c r="F313" s="45"/>
      <c r="G313" s="46"/>
      <c r="H313" s="44"/>
      <c r="I313" s="45"/>
      <c r="J313" s="46"/>
      <c r="K313" s="44"/>
      <c r="L313" s="45"/>
      <c r="M313" s="46"/>
      <c r="N313" s="47"/>
      <c r="O313" s="48"/>
      <c r="P313" s="48"/>
      <c r="Q313"/>
      <c r="R313"/>
      <c r="S313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F313"/>
      <c r="AG313"/>
      <c r="AH313" s="66"/>
      <c r="AJ313"/>
    </row>
    <row r="314" spans="1:36" ht="15" x14ac:dyDescent="0.25">
      <c r="A314"/>
      <c r="B314"/>
      <c r="C314"/>
      <c r="D314" s="43"/>
      <c r="E314" s="44"/>
      <c r="F314" s="45"/>
      <c r="G314" s="46"/>
      <c r="H314" s="44"/>
      <c r="I314" s="45"/>
      <c r="J314" s="46"/>
      <c r="K314" s="44"/>
      <c r="L314" s="45"/>
      <c r="M314" s="46"/>
      <c r="N314" s="47"/>
      <c r="O314" s="48"/>
      <c r="P314" s="48"/>
      <c r="Q314"/>
      <c r="R314"/>
      <c r="S314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F314"/>
      <c r="AG314"/>
      <c r="AH314" s="66"/>
      <c r="AJ314"/>
    </row>
    <row r="315" spans="1:36" ht="15" x14ac:dyDescent="0.25">
      <c r="A315"/>
      <c r="B315"/>
      <c r="C315"/>
      <c r="D315" s="43"/>
      <c r="E315" s="44"/>
      <c r="F315" s="45"/>
      <c r="G315" s="46"/>
      <c r="H315" s="44"/>
      <c r="I315" s="45"/>
      <c r="J315" s="46"/>
      <c r="K315" s="44"/>
      <c r="L315" s="45"/>
      <c r="M315" s="46"/>
      <c r="N315" s="47"/>
      <c r="O315" s="48"/>
      <c r="P315" s="48"/>
      <c r="Q315"/>
      <c r="R315"/>
      <c r="S315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F315"/>
      <c r="AG315"/>
      <c r="AH315" s="66"/>
      <c r="AJ315"/>
    </row>
    <row r="316" spans="1:36" ht="15" x14ac:dyDescent="0.25">
      <c r="A316"/>
      <c r="B316"/>
      <c r="C316"/>
      <c r="D316" s="43"/>
      <c r="E316" s="44"/>
      <c r="F316" s="45"/>
      <c r="G316" s="46"/>
      <c r="H316" s="44"/>
      <c r="I316" s="45"/>
      <c r="J316" s="46"/>
      <c r="K316" s="44"/>
      <c r="L316" s="45"/>
      <c r="M316" s="46"/>
      <c r="N316" s="47"/>
      <c r="O316" s="48"/>
      <c r="P316" s="48"/>
      <c r="Q316"/>
      <c r="R316"/>
      <c r="S316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F316"/>
      <c r="AG316"/>
      <c r="AH316" s="66"/>
      <c r="AJ316"/>
    </row>
    <row r="317" spans="1:36" ht="15" x14ac:dyDescent="0.25">
      <c r="A317"/>
      <c r="B317"/>
      <c r="C317"/>
      <c r="D317" s="43"/>
      <c r="E317" s="44"/>
      <c r="F317" s="45"/>
      <c r="G317" s="46"/>
      <c r="H317" s="44"/>
      <c r="I317" s="45"/>
      <c r="J317" s="46"/>
      <c r="K317" s="44"/>
      <c r="L317" s="45"/>
      <c r="M317" s="46"/>
      <c r="N317" s="47"/>
      <c r="O317" s="48"/>
      <c r="P317" s="48"/>
      <c r="Q317"/>
      <c r="R317"/>
      <c r="S317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F317"/>
      <c r="AG317"/>
      <c r="AH317" s="66"/>
      <c r="AJ317"/>
    </row>
    <row r="318" spans="1:36" ht="15" x14ac:dyDescent="0.25">
      <c r="A318"/>
      <c r="B318"/>
      <c r="C318"/>
      <c r="D318" s="43"/>
      <c r="E318" s="44"/>
      <c r="F318" s="45"/>
      <c r="G318" s="46"/>
      <c r="H318" s="44"/>
      <c r="I318" s="45"/>
      <c r="J318" s="46"/>
      <c r="K318" s="44"/>
      <c r="L318" s="45"/>
      <c r="M318" s="46"/>
      <c r="N318" s="47"/>
      <c r="O318" s="48"/>
      <c r="P318" s="48"/>
      <c r="Q318"/>
      <c r="R318"/>
      <c r="S318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F318"/>
      <c r="AG318"/>
      <c r="AH318" s="66"/>
      <c r="AJ318"/>
    </row>
    <row r="319" spans="1:36" s="50" customFormat="1" ht="15" x14ac:dyDescent="0.25">
      <c r="A319"/>
      <c r="B319"/>
      <c r="C319"/>
      <c r="D319" s="43"/>
      <c r="E319" s="44"/>
      <c r="F319" s="45"/>
      <c r="G319" s="46"/>
      <c r="H319" s="44"/>
      <c r="I319" s="45"/>
      <c r="J319" s="46"/>
      <c r="K319" s="44"/>
      <c r="L319" s="45"/>
      <c r="M319" s="46"/>
      <c r="N319" s="47"/>
      <c r="O319" s="48"/>
      <c r="P319" s="48"/>
      <c r="Q319"/>
      <c r="R319"/>
      <c r="S319"/>
      <c r="AD319" s="51"/>
      <c r="AF319"/>
      <c r="AG319"/>
      <c r="AH319" s="66"/>
      <c r="AI319" s="51"/>
      <c r="AJ319"/>
    </row>
    <row r="320" spans="1:36" ht="15" x14ac:dyDescent="0.25">
      <c r="A320"/>
      <c r="B320"/>
      <c r="C320"/>
      <c r="D320" s="43"/>
      <c r="E320" s="44"/>
      <c r="F320" s="45"/>
      <c r="G320" s="46"/>
      <c r="H320" s="44"/>
      <c r="I320" s="45"/>
      <c r="J320" s="46"/>
      <c r="K320" s="44"/>
      <c r="L320" s="45"/>
      <c r="M320" s="46"/>
      <c r="N320" s="47"/>
      <c r="O320" s="48"/>
      <c r="P320" s="48"/>
      <c r="Q320"/>
      <c r="R320"/>
      <c r="S32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F320"/>
      <c r="AG320"/>
      <c r="AH320" s="66"/>
      <c r="AJ320"/>
    </row>
    <row r="321" spans="1:36" ht="15" x14ac:dyDescent="0.25">
      <c r="A321"/>
      <c r="B321"/>
      <c r="C321"/>
      <c r="D321" s="43"/>
      <c r="E321" s="44"/>
      <c r="F321" s="45"/>
      <c r="G321" s="46"/>
      <c r="H321" s="44"/>
      <c r="I321" s="45"/>
      <c r="J321" s="46"/>
      <c r="K321" s="44"/>
      <c r="L321" s="45"/>
      <c r="M321" s="46"/>
      <c r="N321" s="47"/>
      <c r="O321" s="48"/>
      <c r="P321" s="48"/>
      <c r="Q321"/>
      <c r="R321"/>
      <c r="S321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F321"/>
      <c r="AG321"/>
      <c r="AH321" s="66"/>
      <c r="AJ321"/>
    </row>
    <row r="322" spans="1:36" ht="15" x14ac:dyDescent="0.25">
      <c r="A322"/>
      <c r="B322"/>
      <c r="C322"/>
      <c r="D322" s="43"/>
      <c r="E322" s="44"/>
      <c r="F322" s="45"/>
      <c r="G322" s="46"/>
      <c r="H322" s="44"/>
      <c r="I322" s="45"/>
      <c r="J322" s="46"/>
      <c r="K322" s="44"/>
      <c r="L322" s="45"/>
      <c r="M322" s="46"/>
      <c r="N322" s="47"/>
      <c r="O322" s="48"/>
      <c r="P322" s="48"/>
      <c r="Q322"/>
      <c r="R322"/>
      <c r="S322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F322"/>
      <c r="AG322"/>
      <c r="AH322" s="66"/>
      <c r="AJ322"/>
    </row>
    <row r="323" spans="1:36" ht="15" x14ac:dyDescent="0.25">
      <c r="A323"/>
      <c r="B323"/>
      <c r="C323"/>
      <c r="D323" s="43"/>
      <c r="E323" s="44"/>
      <c r="F323" s="45"/>
      <c r="G323" s="46"/>
      <c r="H323" s="44"/>
      <c r="I323" s="45"/>
      <c r="J323" s="46"/>
      <c r="K323" s="44"/>
      <c r="L323" s="45"/>
      <c r="M323" s="46"/>
      <c r="N323" s="47"/>
      <c r="O323" s="48"/>
      <c r="P323" s="48"/>
      <c r="Q323"/>
      <c r="R323"/>
      <c r="S323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F323"/>
      <c r="AG323"/>
      <c r="AH323" s="66"/>
      <c r="AJ323"/>
    </row>
    <row r="324" spans="1:36" ht="15" x14ac:dyDescent="0.25">
      <c r="A324"/>
      <c r="B324"/>
      <c r="C324"/>
      <c r="D324" s="43"/>
      <c r="E324" s="44"/>
      <c r="F324" s="45"/>
      <c r="G324" s="46"/>
      <c r="H324" s="44"/>
      <c r="I324" s="45"/>
      <c r="J324" s="46"/>
      <c r="K324" s="44"/>
      <c r="L324" s="45"/>
      <c r="M324" s="46"/>
      <c r="N324" s="47"/>
      <c r="O324" s="48"/>
      <c r="P324" s="48"/>
      <c r="Q324"/>
      <c r="R324"/>
      <c r="S324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F324"/>
      <c r="AG324"/>
      <c r="AH324" s="66"/>
      <c r="AJ324"/>
    </row>
    <row r="325" spans="1:36" ht="15" x14ac:dyDescent="0.25">
      <c r="A325"/>
      <c r="B325"/>
      <c r="C325"/>
      <c r="D325" s="43"/>
      <c r="E325" s="44"/>
      <c r="F325" s="45"/>
      <c r="G325" s="46"/>
      <c r="H325" s="44"/>
      <c r="I325" s="45"/>
      <c r="J325" s="46"/>
      <c r="K325" s="44"/>
      <c r="L325" s="45"/>
      <c r="M325" s="46"/>
      <c r="N325" s="47"/>
      <c r="O325" s="48"/>
      <c r="P325" s="48"/>
      <c r="Q325"/>
      <c r="R325"/>
      <c r="S325"/>
      <c r="T325" s="50"/>
      <c r="U325" s="50"/>
      <c r="V325" s="50"/>
      <c r="W325" s="50"/>
      <c r="X325" s="50"/>
      <c r="Y325" s="50"/>
      <c r="Z325" s="50"/>
      <c r="AA325" s="50"/>
      <c r="AB325" s="50"/>
      <c r="AC325" s="50"/>
      <c r="AF325"/>
      <c r="AG325"/>
      <c r="AH325" s="66"/>
      <c r="AJ325"/>
    </row>
    <row r="326" spans="1:36" ht="15" x14ac:dyDescent="0.25">
      <c r="A326"/>
      <c r="B326"/>
      <c r="C326"/>
      <c r="D326" s="43"/>
      <c r="E326" s="44"/>
      <c r="F326" s="45"/>
      <c r="G326" s="46"/>
      <c r="H326" s="44"/>
      <c r="I326" s="45"/>
      <c r="J326" s="46"/>
      <c r="K326" s="44"/>
      <c r="L326" s="45"/>
      <c r="M326" s="46"/>
      <c r="N326" s="47"/>
      <c r="O326" s="48"/>
      <c r="P326" s="48"/>
      <c r="Q326"/>
      <c r="R326"/>
      <c r="S326"/>
      <c r="T326" s="50"/>
      <c r="U326" s="50"/>
      <c r="V326" s="50"/>
      <c r="W326" s="50"/>
      <c r="X326" s="50"/>
      <c r="Y326" s="50"/>
      <c r="Z326" s="50"/>
      <c r="AA326" s="50"/>
      <c r="AB326" s="50"/>
      <c r="AC326" s="50"/>
      <c r="AF326"/>
      <c r="AG326"/>
      <c r="AH326" s="66"/>
      <c r="AJ326"/>
    </row>
    <row r="327" spans="1:36" ht="15" x14ac:dyDescent="0.25">
      <c r="A327"/>
      <c r="B327"/>
      <c r="C327"/>
      <c r="D327" s="43"/>
      <c r="E327" s="44"/>
      <c r="F327" s="45"/>
      <c r="G327" s="46"/>
      <c r="H327" s="44"/>
      <c r="I327" s="45"/>
      <c r="J327" s="46"/>
      <c r="K327" s="44"/>
      <c r="L327" s="45"/>
      <c r="M327" s="46"/>
      <c r="N327" s="47"/>
      <c r="O327" s="48"/>
      <c r="P327" s="48"/>
      <c r="Q327"/>
      <c r="R327"/>
      <c r="S327"/>
      <c r="T327" s="50"/>
      <c r="U327" s="50"/>
      <c r="V327" s="50"/>
      <c r="W327" s="50"/>
      <c r="X327" s="50"/>
      <c r="Y327" s="50"/>
      <c r="Z327" s="50"/>
      <c r="AA327" s="50"/>
      <c r="AB327" s="50"/>
      <c r="AC327" s="50"/>
      <c r="AF327"/>
      <c r="AG327"/>
      <c r="AH327" s="66"/>
      <c r="AJ327"/>
    </row>
    <row r="328" spans="1:36" ht="15" x14ac:dyDescent="0.25">
      <c r="A328"/>
      <c r="B328"/>
      <c r="C328"/>
      <c r="D328" s="43"/>
      <c r="E328" s="44"/>
      <c r="F328" s="45"/>
      <c r="G328" s="46"/>
      <c r="H328" s="44"/>
      <c r="I328" s="45"/>
      <c r="J328" s="46"/>
      <c r="K328" s="44"/>
      <c r="L328" s="45"/>
      <c r="M328" s="46"/>
      <c r="N328" s="47"/>
      <c r="O328" s="48"/>
      <c r="P328" s="48"/>
      <c r="Q328"/>
      <c r="R328"/>
      <c r="S328"/>
      <c r="T328" s="50"/>
      <c r="U328" s="50"/>
      <c r="V328" s="50"/>
      <c r="W328" s="50"/>
      <c r="X328" s="50"/>
      <c r="Y328" s="50"/>
      <c r="Z328" s="50"/>
      <c r="AA328" s="50"/>
      <c r="AB328" s="50"/>
      <c r="AC328" s="50"/>
      <c r="AF328"/>
      <c r="AG328"/>
      <c r="AH328" s="66"/>
      <c r="AJ328"/>
    </row>
    <row r="329" spans="1:36" ht="15" x14ac:dyDescent="0.25">
      <c r="A329"/>
      <c r="B329"/>
      <c r="C329"/>
      <c r="D329" s="43"/>
      <c r="E329" s="44"/>
      <c r="F329" s="45"/>
      <c r="G329" s="46"/>
      <c r="H329" s="44"/>
      <c r="I329" s="45"/>
      <c r="J329" s="46"/>
      <c r="K329" s="44"/>
      <c r="L329" s="45"/>
      <c r="M329" s="46"/>
      <c r="N329" s="47"/>
      <c r="O329" s="48"/>
      <c r="P329" s="48"/>
      <c r="Q329"/>
      <c r="R329"/>
      <c r="S329"/>
      <c r="T329" s="50"/>
      <c r="U329" s="50"/>
      <c r="V329" s="50"/>
      <c r="W329" s="50"/>
      <c r="X329" s="50"/>
      <c r="Y329" s="50"/>
      <c r="Z329" s="50"/>
      <c r="AA329" s="50"/>
      <c r="AB329" s="50"/>
      <c r="AC329" s="50"/>
      <c r="AF329"/>
      <c r="AG329"/>
      <c r="AH329" s="66"/>
      <c r="AJ329"/>
    </row>
    <row r="330" spans="1:36" ht="15" x14ac:dyDescent="0.25">
      <c r="A330"/>
      <c r="B330"/>
      <c r="C330"/>
      <c r="D330" s="43"/>
      <c r="E330" s="44"/>
      <c r="F330" s="45"/>
      <c r="G330" s="46"/>
      <c r="H330" s="44"/>
      <c r="I330" s="45"/>
      <c r="J330" s="46"/>
      <c r="K330" s="44"/>
      <c r="L330" s="45"/>
      <c r="M330" s="46"/>
      <c r="N330" s="47"/>
      <c r="O330" s="48"/>
      <c r="P330" s="48"/>
      <c r="Q330"/>
      <c r="R330"/>
      <c r="S330"/>
      <c r="T330" s="50"/>
      <c r="U330" s="50"/>
      <c r="V330" s="50"/>
      <c r="W330" s="50"/>
      <c r="X330" s="50"/>
      <c r="Y330" s="50"/>
      <c r="Z330" s="50"/>
      <c r="AA330" s="50"/>
      <c r="AB330" s="50"/>
      <c r="AC330" s="50"/>
      <c r="AF330"/>
      <c r="AG330"/>
      <c r="AH330" s="66"/>
      <c r="AJ330"/>
    </row>
    <row r="331" spans="1:36" ht="15" x14ac:dyDescent="0.25">
      <c r="A331"/>
      <c r="B331"/>
      <c r="C331"/>
      <c r="D331" s="43"/>
      <c r="E331" s="44"/>
      <c r="F331" s="45"/>
      <c r="G331" s="46"/>
      <c r="H331" s="44"/>
      <c r="I331" s="45"/>
      <c r="J331" s="46"/>
      <c r="K331" s="44"/>
      <c r="L331" s="45"/>
      <c r="M331" s="46"/>
      <c r="N331" s="47"/>
      <c r="O331" s="48"/>
      <c r="P331" s="48"/>
      <c r="Q331"/>
      <c r="R331"/>
      <c r="S331"/>
      <c r="T331" s="50"/>
      <c r="U331" s="50"/>
      <c r="V331" s="50"/>
      <c r="W331" s="50"/>
      <c r="X331" s="50"/>
      <c r="Y331" s="50"/>
      <c r="Z331" s="50"/>
      <c r="AA331" s="50"/>
      <c r="AB331" s="50"/>
      <c r="AC331" s="50"/>
      <c r="AF331"/>
      <c r="AG331"/>
      <c r="AH331" s="66"/>
      <c r="AJ331"/>
    </row>
    <row r="332" spans="1:36" ht="15" x14ac:dyDescent="0.25">
      <c r="A332"/>
      <c r="B332"/>
      <c r="C332"/>
      <c r="D332" s="43"/>
      <c r="E332" s="44"/>
      <c r="F332" s="45"/>
      <c r="G332" s="46"/>
      <c r="H332" s="44"/>
      <c r="I332" s="45"/>
      <c r="J332" s="46"/>
      <c r="K332" s="44"/>
      <c r="L332" s="45"/>
      <c r="M332" s="46"/>
      <c r="N332" s="47"/>
      <c r="O332" s="48"/>
      <c r="P332" s="48"/>
      <c r="Q332"/>
      <c r="R332"/>
      <c r="S332"/>
      <c r="T332" s="50"/>
      <c r="U332" s="50"/>
      <c r="V332" s="50"/>
      <c r="W332" s="50"/>
      <c r="X332" s="50"/>
      <c r="Y332" s="50"/>
      <c r="Z332" s="50"/>
      <c r="AA332" s="50"/>
      <c r="AB332" s="50"/>
      <c r="AC332" s="50"/>
      <c r="AF332"/>
      <c r="AG332"/>
      <c r="AH332" s="66"/>
      <c r="AJ332"/>
    </row>
    <row r="333" spans="1:36" ht="15" x14ac:dyDescent="0.25">
      <c r="A333"/>
      <c r="B333"/>
      <c r="C333"/>
      <c r="D333" s="43"/>
      <c r="E333" s="44"/>
      <c r="F333" s="45"/>
      <c r="G333" s="46"/>
      <c r="H333" s="44"/>
      <c r="I333" s="45"/>
      <c r="J333" s="46"/>
      <c r="K333" s="44"/>
      <c r="L333" s="45"/>
      <c r="M333" s="46"/>
      <c r="N333" s="47"/>
      <c r="O333" s="48"/>
      <c r="P333" s="48"/>
      <c r="Q333"/>
      <c r="R333"/>
      <c r="S333"/>
      <c r="T333" s="50"/>
      <c r="U333" s="50"/>
      <c r="V333" s="50"/>
      <c r="W333" s="50"/>
      <c r="X333" s="50"/>
      <c r="Y333" s="50"/>
      <c r="Z333" s="50"/>
      <c r="AA333" s="50"/>
      <c r="AB333" s="50"/>
      <c r="AC333" s="50"/>
      <c r="AF333"/>
      <c r="AG333"/>
      <c r="AH333" s="66"/>
      <c r="AJ333"/>
    </row>
    <row r="334" spans="1:36" ht="15" x14ac:dyDescent="0.25">
      <c r="A334"/>
      <c r="B334"/>
      <c r="C334"/>
      <c r="D334" s="43"/>
      <c r="E334" s="44"/>
      <c r="F334" s="45"/>
      <c r="G334" s="46"/>
      <c r="H334" s="44"/>
      <c r="I334" s="45"/>
      <c r="J334" s="46"/>
      <c r="K334" s="44"/>
      <c r="L334" s="45"/>
      <c r="M334" s="46"/>
      <c r="N334" s="47"/>
      <c r="O334" s="48"/>
      <c r="P334" s="48"/>
      <c r="Q334"/>
      <c r="R334"/>
      <c r="S334"/>
      <c r="T334" s="50"/>
      <c r="U334" s="50"/>
      <c r="V334" s="50"/>
      <c r="W334" s="50"/>
      <c r="X334" s="50"/>
      <c r="Y334" s="50"/>
      <c r="Z334" s="50"/>
      <c r="AA334" s="50"/>
      <c r="AB334" s="50"/>
      <c r="AC334" s="50"/>
      <c r="AF334"/>
      <c r="AG334"/>
      <c r="AH334" s="66"/>
      <c r="AJ334"/>
    </row>
    <row r="335" spans="1:36" ht="15" x14ac:dyDescent="0.25">
      <c r="A335"/>
      <c r="B335"/>
      <c r="C335"/>
      <c r="D335" s="43"/>
      <c r="E335" s="44"/>
      <c r="F335" s="45"/>
      <c r="G335" s="46"/>
      <c r="H335" s="44"/>
      <c r="I335" s="45"/>
      <c r="J335" s="46"/>
      <c r="K335" s="44"/>
      <c r="L335" s="45"/>
      <c r="M335" s="46"/>
      <c r="N335" s="47"/>
      <c r="O335" s="48"/>
      <c r="P335" s="48"/>
      <c r="Q335"/>
      <c r="R335"/>
      <c r="S335"/>
      <c r="T335" s="50"/>
      <c r="U335" s="50"/>
      <c r="V335" s="50"/>
      <c r="W335" s="50"/>
      <c r="X335" s="50"/>
      <c r="Y335" s="50"/>
      <c r="Z335" s="50"/>
      <c r="AA335" s="50"/>
      <c r="AB335" s="50"/>
      <c r="AC335" s="50"/>
      <c r="AF335"/>
      <c r="AG335"/>
      <c r="AH335" s="66"/>
      <c r="AJ335"/>
    </row>
    <row r="336" spans="1:36" ht="15" x14ac:dyDescent="0.25">
      <c r="A336"/>
      <c r="B336"/>
      <c r="C336"/>
      <c r="D336" s="43"/>
      <c r="E336" s="44"/>
      <c r="F336" s="45"/>
      <c r="G336" s="46"/>
      <c r="H336" s="44"/>
      <c r="I336" s="45"/>
      <c r="J336" s="46"/>
      <c r="K336" s="44"/>
      <c r="L336" s="45"/>
      <c r="M336" s="46"/>
      <c r="N336" s="47"/>
      <c r="O336" s="48"/>
      <c r="P336" s="48"/>
      <c r="Q336"/>
      <c r="R336"/>
      <c r="S336"/>
      <c r="T336" s="50"/>
      <c r="U336" s="50"/>
      <c r="V336" s="50"/>
      <c r="W336" s="50"/>
      <c r="X336" s="50"/>
      <c r="Y336" s="50"/>
      <c r="Z336" s="50"/>
      <c r="AA336" s="50"/>
      <c r="AB336" s="50"/>
      <c r="AC336" s="50"/>
      <c r="AF336"/>
      <c r="AG336"/>
      <c r="AH336" s="66"/>
      <c r="AJ336"/>
    </row>
    <row r="337" spans="1:36" ht="15" x14ac:dyDescent="0.25">
      <c r="A337"/>
      <c r="B337"/>
      <c r="C337"/>
      <c r="D337" s="43"/>
      <c r="E337" s="44"/>
      <c r="F337" s="45"/>
      <c r="G337" s="46"/>
      <c r="H337" s="44"/>
      <c r="I337" s="45"/>
      <c r="J337" s="46"/>
      <c r="K337" s="44"/>
      <c r="L337" s="45"/>
      <c r="M337" s="46"/>
      <c r="N337" s="47"/>
      <c r="O337" s="48"/>
      <c r="P337" s="48"/>
      <c r="Q337"/>
      <c r="R337"/>
      <c r="S337"/>
      <c r="T337" s="50"/>
      <c r="U337" s="50"/>
      <c r="V337" s="50"/>
      <c r="W337" s="50"/>
      <c r="X337" s="50"/>
      <c r="Y337" s="50"/>
      <c r="Z337" s="50"/>
      <c r="AA337" s="50"/>
      <c r="AB337" s="50"/>
      <c r="AC337" s="50"/>
      <c r="AF337"/>
      <c r="AG337"/>
      <c r="AH337" s="66"/>
      <c r="AJ337"/>
    </row>
    <row r="338" spans="1:36" ht="15" x14ac:dyDescent="0.25">
      <c r="A338"/>
      <c r="B338"/>
      <c r="C338"/>
      <c r="D338" s="43"/>
      <c r="E338" s="44"/>
      <c r="F338" s="45"/>
      <c r="G338" s="46"/>
      <c r="H338" s="44"/>
      <c r="I338" s="45"/>
      <c r="J338" s="46"/>
      <c r="K338" s="44"/>
      <c r="L338" s="45"/>
      <c r="M338" s="46"/>
      <c r="N338" s="47"/>
      <c r="O338" s="48"/>
      <c r="P338" s="48"/>
      <c r="Q338"/>
      <c r="R338"/>
      <c r="S338"/>
      <c r="T338" s="50"/>
      <c r="U338" s="50"/>
      <c r="V338" s="50"/>
      <c r="W338" s="50"/>
      <c r="X338" s="50"/>
      <c r="Y338" s="50"/>
      <c r="Z338" s="50"/>
      <c r="AA338" s="50"/>
      <c r="AB338" s="50"/>
      <c r="AC338" s="50"/>
      <c r="AF338"/>
      <c r="AG338"/>
      <c r="AH338" s="66"/>
      <c r="AJ338"/>
    </row>
    <row r="339" spans="1:36" ht="15" x14ac:dyDescent="0.25">
      <c r="A339"/>
      <c r="B339"/>
      <c r="C339"/>
      <c r="D339" s="43"/>
      <c r="E339" s="44"/>
      <c r="F339" s="45"/>
      <c r="G339" s="46"/>
      <c r="H339" s="44"/>
      <c r="I339" s="45"/>
      <c r="J339" s="46"/>
      <c r="K339" s="44"/>
      <c r="L339" s="45"/>
      <c r="M339" s="46"/>
      <c r="N339" s="47"/>
      <c r="O339" s="48"/>
      <c r="P339" s="48"/>
      <c r="Q339"/>
      <c r="R339"/>
      <c r="S339"/>
      <c r="T339" s="50"/>
      <c r="U339" s="50"/>
      <c r="V339" s="50"/>
      <c r="W339" s="50"/>
      <c r="X339" s="50"/>
      <c r="Y339" s="50"/>
      <c r="Z339" s="50"/>
      <c r="AA339" s="50"/>
      <c r="AB339" s="50"/>
      <c r="AC339" s="50"/>
      <c r="AF339"/>
      <c r="AG339"/>
      <c r="AH339" s="66"/>
      <c r="AJ339"/>
    </row>
    <row r="340" spans="1:36" ht="15" x14ac:dyDescent="0.25">
      <c r="A340"/>
      <c r="B340"/>
      <c r="C340"/>
      <c r="D340" s="43"/>
      <c r="E340" s="44"/>
      <c r="F340" s="45"/>
      <c r="G340" s="46"/>
      <c r="H340" s="44"/>
      <c r="I340" s="45"/>
      <c r="J340" s="46"/>
      <c r="K340" s="44"/>
      <c r="L340" s="45"/>
      <c r="M340" s="46"/>
      <c r="N340" s="47"/>
      <c r="O340" s="48"/>
      <c r="P340" s="48"/>
      <c r="Q340"/>
      <c r="R340"/>
      <c r="S340"/>
      <c r="T340" s="50"/>
      <c r="U340" s="50"/>
      <c r="V340" s="50"/>
      <c r="W340" s="50"/>
      <c r="X340" s="50"/>
      <c r="Y340" s="50"/>
      <c r="Z340" s="50"/>
      <c r="AA340" s="50"/>
      <c r="AB340" s="50"/>
      <c r="AC340" s="50"/>
      <c r="AF340"/>
      <c r="AG340"/>
      <c r="AH340" s="66"/>
      <c r="AJ340"/>
    </row>
    <row r="341" spans="1:36" ht="15" x14ac:dyDescent="0.25">
      <c r="A341"/>
      <c r="B341"/>
      <c r="C341"/>
      <c r="D341" s="43"/>
      <c r="E341" s="44"/>
      <c r="F341" s="45"/>
      <c r="G341" s="46"/>
      <c r="H341" s="44"/>
      <c r="I341" s="45"/>
      <c r="J341" s="46"/>
      <c r="K341" s="44"/>
      <c r="L341" s="45"/>
      <c r="M341" s="46"/>
      <c r="N341" s="47"/>
      <c r="O341" s="48"/>
      <c r="P341" s="48"/>
      <c r="Q341"/>
      <c r="R341"/>
      <c r="S341"/>
      <c r="T341" s="50"/>
      <c r="U341" s="50"/>
      <c r="V341" s="50"/>
      <c r="W341" s="50"/>
      <c r="X341" s="50"/>
      <c r="Y341" s="50"/>
      <c r="Z341" s="50"/>
      <c r="AA341" s="50"/>
      <c r="AB341" s="50"/>
      <c r="AC341" s="50"/>
      <c r="AF341"/>
      <c r="AG341"/>
      <c r="AH341" s="66"/>
      <c r="AJ341"/>
    </row>
    <row r="342" spans="1:36" ht="15" x14ac:dyDescent="0.25">
      <c r="A342"/>
      <c r="B342"/>
      <c r="C342"/>
      <c r="D342" s="43"/>
      <c r="E342" s="44"/>
      <c r="F342" s="45"/>
      <c r="G342" s="46"/>
      <c r="H342" s="44"/>
      <c r="I342" s="45"/>
      <c r="J342" s="46"/>
      <c r="K342" s="44"/>
      <c r="L342" s="45"/>
      <c r="M342" s="46"/>
      <c r="N342" s="47"/>
      <c r="O342" s="48"/>
      <c r="P342" s="48"/>
      <c r="Q342"/>
      <c r="R342"/>
      <c r="S342"/>
      <c r="T342" s="50"/>
      <c r="U342" s="50"/>
      <c r="V342" s="50"/>
      <c r="W342" s="50"/>
      <c r="X342" s="50"/>
      <c r="Y342" s="50"/>
      <c r="Z342" s="50"/>
      <c r="AA342" s="50"/>
      <c r="AB342" s="50"/>
      <c r="AC342" s="50"/>
      <c r="AF342"/>
      <c r="AG342"/>
      <c r="AH342" s="66"/>
      <c r="AJ342"/>
    </row>
    <row r="343" spans="1:36" ht="15" x14ac:dyDescent="0.25">
      <c r="A343"/>
      <c r="B343"/>
      <c r="C343"/>
      <c r="D343" s="43"/>
      <c r="E343" s="44"/>
      <c r="F343" s="45"/>
      <c r="G343" s="46"/>
      <c r="H343" s="44"/>
      <c r="I343" s="45"/>
      <c r="J343" s="46"/>
      <c r="K343" s="44"/>
      <c r="L343" s="45"/>
      <c r="M343" s="46"/>
      <c r="N343" s="47"/>
      <c r="O343" s="48"/>
      <c r="P343" s="48"/>
      <c r="Q343"/>
      <c r="R343"/>
      <c r="S343"/>
      <c r="T343" s="50"/>
      <c r="U343" s="50"/>
      <c r="V343" s="50"/>
      <c r="W343" s="50"/>
      <c r="X343" s="50"/>
      <c r="Y343" s="50"/>
      <c r="Z343" s="50"/>
      <c r="AA343" s="50"/>
      <c r="AB343" s="50"/>
      <c r="AC343" s="50"/>
      <c r="AF343"/>
      <c r="AG343"/>
      <c r="AH343" s="66"/>
      <c r="AJ343"/>
    </row>
    <row r="344" spans="1:36" ht="15" x14ac:dyDescent="0.25">
      <c r="A344"/>
      <c r="B344"/>
      <c r="C344"/>
      <c r="D344" s="43"/>
      <c r="E344" s="44"/>
      <c r="F344" s="45"/>
      <c r="G344" s="46"/>
      <c r="H344" s="44"/>
      <c r="I344" s="45"/>
      <c r="J344" s="46"/>
      <c r="K344" s="44"/>
      <c r="L344" s="45"/>
      <c r="M344" s="46"/>
      <c r="N344" s="47"/>
      <c r="O344" s="48"/>
      <c r="P344" s="48"/>
      <c r="Q344"/>
      <c r="R344"/>
      <c r="S344"/>
      <c r="T344" s="50"/>
      <c r="U344" s="50"/>
      <c r="V344" s="50"/>
      <c r="W344" s="50"/>
      <c r="X344" s="50"/>
      <c r="Y344" s="50"/>
      <c r="Z344" s="50"/>
      <c r="AA344" s="50"/>
      <c r="AB344" s="50"/>
      <c r="AC344" s="50"/>
      <c r="AF344"/>
      <c r="AG344"/>
      <c r="AH344" s="66"/>
      <c r="AJ344"/>
    </row>
    <row r="345" spans="1:36" ht="15" x14ac:dyDescent="0.25">
      <c r="A345"/>
      <c r="B345"/>
      <c r="C345"/>
      <c r="D345" s="43"/>
      <c r="E345" s="44"/>
      <c r="F345" s="45"/>
      <c r="G345" s="46"/>
      <c r="H345" s="44"/>
      <c r="I345" s="45"/>
      <c r="J345" s="46"/>
      <c r="K345" s="44"/>
      <c r="L345" s="45"/>
      <c r="M345" s="46"/>
      <c r="N345" s="47"/>
      <c r="O345" s="48"/>
      <c r="P345" s="48"/>
      <c r="Q345"/>
      <c r="R345"/>
      <c r="S345"/>
      <c r="T345" s="50"/>
      <c r="U345" s="50"/>
      <c r="V345" s="50"/>
      <c r="W345" s="50"/>
      <c r="X345" s="50"/>
      <c r="Y345" s="50"/>
      <c r="Z345" s="50"/>
      <c r="AA345" s="50"/>
      <c r="AB345" s="50"/>
      <c r="AC345" s="50"/>
      <c r="AF345"/>
      <c r="AG345"/>
      <c r="AH345" s="66"/>
      <c r="AJ345"/>
    </row>
    <row r="346" spans="1:36" ht="15" x14ac:dyDescent="0.25">
      <c r="A346"/>
      <c r="B346"/>
      <c r="C346"/>
      <c r="D346" s="43"/>
      <c r="E346" s="44"/>
      <c r="F346" s="45"/>
      <c r="G346" s="46"/>
      <c r="H346" s="44"/>
      <c r="I346" s="45"/>
      <c r="J346" s="46"/>
      <c r="K346" s="44"/>
      <c r="L346" s="45"/>
      <c r="M346" s="46"/>
      <c r="N346" s="47"/>
      <c r="O346" s="48"/>
      <c r="P346" s="48"/>
      <c r="Q346"/>
      <c r="R346"/>
      <c r="S346"/>
      <c r="T346" s="50"/>
      <c r="U346" s="50"/>
      <c r="V346" s="50"/>
      <c r="W346" s="50"/>
      <c r="X346" s="50"/>
      <c r="Y346" s="50"/>
      <c r="Z346" s="50"/>
      <c r="AA346" s="50"/>
      <c r="AB346" s="50"/>
      <c r="AC346" s="50"/>
      <c r="AF346"/>
      <c r="AG346"/>
      <c r="AH346" s="66"/>
      <c r="AJ346"/>
    </row>
    <row r="347" spans="1:36" ht="15" x14ac:dyDescent="0.25">
      <c r="A347"/>
      <c r="B347"/>
      <c r="C347"/>
      <c r="D347" s="43"/>
      <c r="E347" s="44"/>
      <c r="F347" s="45"/>
      <c r="G347" s="46"/>
      <c r="H347" s="44"/>
      <c r="I347" s="45"/>
      <c r="J347" s="46"/>
      <c r="K347" s="44"/>
      <c r="L347" s="45"/>
      <c r="M347" s="46"/>
      <c r="N347" s="47"/>
      <c r="O347" s="48"/>
      <c r="P347" s="48"/>
      <c r="Q347"/>
      <c r="R347"/>
      <c r="S347"/>
      <c r="T347" s="50"/>
      <c r="U347" s="50"/>
      <c r="V347" s="50"/>
      <c r="W347" s="50"/>
      <c r="X347" s="50"/>
      <c r="Y347" s="50"/>
      <c r="Z347" s="50"/>
      <c r="AA347" s="50"/>
      <c r="AB347" s="50"/>
      <c r="AC347" s="50"/>
      <c r="AF347"/>
      <c r="AG347"/>
      <c r="AH347" s="66"/>
      <c r="AJ347"/>
    </row>
    <row r="348" spans="1:36" ht="15" x14ac:dyDescent="0.25">
      <c r="A348"/>
      <c r="B348"/>
      <c r="C348"/>
      <c r="D348" s="43"/>
      <c r="E348" s="44"/>
      <c r="F348" s="45"/>
      <c r="G348" s="46"/>
      <c r="H348" s="44"/>
      <c r="I348" s="45"/>
      <c r="J348" s="46"/>
      <c r="K348" s="44"/>
      <c r="L348" s="45"/>
      <c r="M348" s="46"/>
      <c r="N348" s="47"/>
      <c r="O348" s="48"/>
      <c r="P348" s="48"/>
      <c r="Q348"/>
      <c r="R348"/>
      <c r="S348"/>
      <c r="T348" s="50"/>
      <c r="U348" s="50"/>
      <c r="V348" s="50"/>
      <c r="W348" s="50"/>
      <c r="X348" s="50"/>
      <c r="Y348" s="50"/>
      <c r="Z348" s="50"/>
      <c r="AA348" s="50"/>
      <c r="AB348" s="50"/>
      <c r="AC348" s="50"/>
      <c r="AF348"/>
      <c r="AG348"/>
      <c r="AH348" s="66"/>
      <c r="AJ348"/>
    </row>
    <row r="349" spans="1:36" ht="15" x14ac:dyDescent="0.25">
      <c r="A349"/>
      <c r="B349"/>
      <c r="C349"/>
      <c r="D349" s="43"/>
      <c r="E349" s="44"/>
      <c r="F349" s="45"/>
      <c r="G349" s="46"/>
      <c r="H349" s="44"/>
      <c r="I349" s="45"/>
      <c r="J349" s="46"/>
      <c r="K349" s="44"/>
      <c r="L349" s="45"/>
      <c r="M349" s="46"/>
      <c r="N349" s="47"/>
      <c r="O349" s="48"/>
      <c r="P349" s="48"/>
      <c r="Q349"/>
      <c r="R349"/>
      <c r="S349"/>
      <c r="T349" s="50"/>
      <c r="U349" s="50"/>
      <c r="V349" s="50"/>
      <c r="W349" s="50"/>
      <c r="X349" s="50"/>
      <c r="Y349" s="50"/>
      <c r="Z349" s="50"/>
      <c r="AA349" s="50"/>
      <c r="AB349" s="50"/>
      <c r="AC349" s="50"/>
      <c r="AF349"/>
      <c r="AG349"/>
      <c r="AH349" s="66"/>
      <c r="AJ349"/>
    </row>
    <row r="350" spans="1:36" ht="15" x14ac:dyDescent="0.25">
      <c r="A350"/>
      <c r="B350"/>
      <c r="C350"/>
      <c r="D350" s="43"/>
      <c r="E350" s="44"/>
      <c r="F350" s="45"/>
      <c r="G350" s="46"/>
      <c r="H350" s="44"/>
      <c r="I350" s="45"/>
      <c r="J350" s="46"/>
      <c r="K350" s="44"/>
      <c r="L350" s="45"/>
      <c r="M350" s="46"/>
      <c r="N350" s="47"/>
      <c r="O350" s="48"/>
      <c r="P350" s="48"/>
      <c r="Q350"/>
      <c r="R350"/>
      <c r="S350"/>
      <c r="T350" s="50"/>
      <c r="U350" s="50"/>
      <c r="V350" s="50"/>
      <c r="W350" s="50"/>
      <c r="X350" s="50"/>
      <c r="Y350" s="50"/>
      <c r="Z350" s="50"/>
      <c r="AA350" s="50"/>
      <c r="AB350" s="50"/>
      <c r="AC350" s="50"/>
      <c r="AF350"/>
      <c r="AG350"/>
      <c r="AH350" s="66"/>
      <c r="AJ350"/>
    </row>
    <row r="351" spans="1:36" s="50" customFormat="1" ht="15" x14ac:dyDescent="0.25">
      <c r="A351"/>
      <c r="B351"/>
      <c r="C351"/>
      <c r="D351" s="43"/>
      <c r="E351" s="44"/>
      <c r="F351" s="45"/>
      <c r="G351" s="46"/>
      <c r="H351" s="44"/>
      <c r="I351" s="45"/>
      <c r="J351" s="46"/>
      <c r="K351" s="44"/>
      <c r="L351" s="45"/>
      <c r="M351" s="46"/>
      <c r="N351" s="47"/>
      <c r="O351" s="48"/>
      <c r="P351" s="48"/>
      <c r="Q351"/>
      <c r="R351"/>
      <c r="S351"/>
      <c r="AD351" s="51"/>
      <c r="AF351"/>
      <c r="AG351"/>
      <c r="AH351" s="66"/>
      <c r="AI351" s="51"/>
      <c r="AJ351"/>
    </row>
    <row r="352" spans="1:36" ht="15" x14ac:dyDescent="0.25">
      <c r="A352"/>
      <c r="B352"/>
      <c r="C352"/>
      <c r="D352" s="43"/>
      <c r="E352" s="44"/>
      <c r="F352" s="45"/>
      <c r="G352" s="46"/>
      <c r="H352" s="44"/>
      <c r="I352" s="45"/>
      <c r="J352" s="46"/>
      <c r="K352" s="44"/>
      <c r="L352" s="45"/>
      <c r="M352" s="46"/>
      <c r="N352" s="47"/>
      <c r="O352" s="48"/>
      <c r="P352" s="48"/>
      <c r="Q352"/>
      <c r="R352"/>
      <c r="S352"/>
      <c r="T352" s="50"/>
      <c r="U352" s="50"/>
      <c r="V352" s="50"/>
      <c r="W352" s="50"/>
      <c r="X352" s="50"/>
      <c r="Y352" s="50"/>
      <c r="Z352" s="50"/>
      <c r="AA352" s="50"/>
      <c r="AB352" s="50"/>
      <c r="AC352" s="50"/>
      <c r="AF352"/>
      <c r="AG352"/>
      <c r="AH352" s="66"/>
      <c r="AJ352"/>
    </row>
    <row r="353" spans="1:36" ht="15" x14ac:dyDescent="0.25">
      <c r="A353"/>
      <c r="B353"/>
      <c r="C353"/>
      <c r="D353" s="43"/>
      <c r="E353" s="44"/>
      <c r="F353" s="45"/>
      <c r="G353" s="46"/>
      <c r="H353" s="44"/>
      <c r="I353" s="45"/>
      <c r="J353" s="46"/>
      <c r="K353" s="44"/>
      <c r="L353" s="45"/>
      <c r="M353" s="46"/>
      <c r="N353" s="47"/>
      <c r="O353" s="48"/>
      <c r="P353" s="48"/>
      <c r="Q353"/>
      <c r="R353"/>
      <c r="S353"/>
      <c r="T353" s="50"/>
      <c r="U353" s="50"/>
      <c r="V353" s="50"/>
      <c r="W353" s="50"/>
      <c r="X353" s="50"/>
      <c r="Y353" s="50"/>
      <c r="Z353" s="50"/>
      <c r="AA353" s="50"/>
      <c r="AB353" s="50"/>
      <c r="AC353" s="50"/>
      <c r="AF353"/>
      <c r="AG353"/>
      <c r="AH353" s="66"/>
      <c r="AJ353"/>
    </row>
    <row r="354" spans="1:36" s="50" customFormat="1" ht="15" x14ac:dyDescent="0.25">
      <c r="A354"/>
      <c r="B354"/>
      <c r="C354"/>
      <c r="D354" s="43"/>
      <c r="E354" s="44"/>
      <c r="F354" s="45"/>
      <c r="G354" s="46"/>
      <c r="H354" s="44"/>
      <c r="I354" s="45"/>
      <c r="J354" s="46"/>
      <c r="K354" s="44"/>
      <c r="L354" s="45"/>
      <c r="M354" s="46"/>
      <c r="N354" s="47"/>
      <c r="O354" s="48"/>
      <c r="P354" s="48"/>
      <c r="Q354"/>
      <c r="R354"/>
      <c r="S354"/>
      <c r="AD354" s="51"/>
      <c r="AF354"/>
      <c r="AG354"/>
      <c r="AH354" s="66"/>
      <c r="AI354" s="51"/>
      <c r="AJ354"/>
    </row>
    <row r="355" spans="1:36" ht="15" x14ac:dyDescent="0.25">
      <c r="A355"/>
      <c r="B355"/>
      <c r="C355"/>
      <c r="D355" s="43"/>
      <c r="E355" s="44"/>
      <c r="F355" s="45"/>
      <c r="G355" s="46"/>
      <c r="H355" s="44"/>
      <c r="I355" s="45"/>
      <c r="J355" s="46"/>
      <c r="K355" s="44"/>
      <c r="L355" s="45"/>
      <c r="M355" s="46"/>
      <c r="N355" s="47"/>
      <c r="O355" s="48"/>
      <c r="P355" s="48"/>
      <c r="Q355"/>
      <c r="R355"/>
      <c r="S355"/>
      <c r="T355" s="50"/>
      <c r="U355" s="50"/>
      <c r="V355" s="50"/>
      <c r="W355" s="50"/>
      <c r="X355" s="50"/>
      <c r="Y355" s="50"/>
      <c r="Z355" s="50"/>
      <c r="AA355" s="50"/>
      <c r="AB355" s="50"/>
      <c r="AC355" s="50"/>
      <c r="AF355"/>
      <c r="AG355"/>
      <c r="AH355" s="66"/>
      <c r="AJ355"/>
    </row>
    <row r="356" spans="1:36" ht="15" x14ac:dyDescent="0.25">
      <c r="A356"/>
      <c r="B356"/>
      <c r="C356"/>
      <c r="D356" s="43"/>
      <c r="E356" s="44"/>
      <c r="F356" s="45"/>
      <c r="G356" s="46"/>
      <c r="H356" s="44"/>
      <c r="I356" s="45"/>
      <c r="J356" s="46"/>
      <c r="K356" s="44"/>
      <c r="L356" s="45"/>
      <c r="M356" s="46"/>
      <c r="N356" s="47"/>
      <c r="O356" s="48"/>
      <c r="P356" s="48"/>
      <c r="Q356"/>
      <c r="R356"/>
      <c r="S356"/>
      <c r="T356" s="50"/>
      <c r="U356" s="50"/>
      <c r="V356" s="50"/>
      <c r="W356" s="50"/>
      <c r="X356" s="50"/>
      <c r="Y356" s="50"/>
      <c r="Z356" s="50"/>
      <c r="AA356" s="50"/>
      <c r="AB356" s="50"/>
      <c r="AC356" s="50"/>
      <c r="AF356"/>
      <c r="AG356"/>
      <c r="AH356" s="66"/>
      <c r="AJ356"/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5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2021-04-27T16:17:59Z</dcterms:modified>
</cp:coreProperties>
</file>