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8" l="1"/>
  <c r="E12" i="8"/>
  <c r="M12" i="8" s="1"/>
  <c r="F12" i="8"/>
  <c r="G12" i="8"/>
  <c r="H12" i="8"/>
  <c r="I12" i="8"/>
  <c r="J12" i="8"/>
  <c r="K12" i="8"/>
  <c r="L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C12" i="8"/>
  <c r="C13" i="8"/>
  <c r="C14" i="8"/>
  <c r="C15" i="8"/>
  <c r="C16" i="8"/>
  <c r="C17" i="8"/>
  <c r="C18" i="8"/>
  <c r="C19" i="8"/>
  <c r="C20" i="8"/>
  <c r="U12" i="2" l="1"/>
  <c r="V12" i="2"/>
  <c r="W12" i="2"/>
  <c r="AC12" i="2" s="1"/>
  <c r="X12" i="2"/>
  <c r="AA12" i="2" s="1"/>
  <c r="Y12" i="2"/>
  <c r="Z12" i="2"/>
  <c r="AB12" i="2"/>
  <c r="U13" i="2"/>
  <c r="V13" i="2"/>
  <c r="AB13" i="2" s="1"/>
  <c r="W13" i="2"/>
  <c r="AC13" i="2" s="1"/>
  <c r="X13" i="2"/>
  <c r="Y13" i="2"/>
  <c r="Z13" i="2"/>
  <c r="AA13" i="2"/>
  <c r="U14" i="2"/>
  <c r="AA14" i="2" s="1"/>
  <c r="V14" i="2"/>
  <c r="AB14" i="2" s="1"/>
  <c r="W14" i="2"/>
  <c r="X14" i="2"/>
  <c r="Y14" i="2"/>
  <c r="Z14" i="2"/>
  <c r="AC14" i="2" s="1"/>
  <c r="U15" i="2"/>
  <c r="AA15" i="2" s="1"/>
  <c r="V15" i="2"/>
  <c r="W15" i="2"/>
  <c r="X15" i="2"/>
  <c r="Y15" i="2"/>
  <c r="AB15" i="2" s="1"/>
  <c r="Z15" i="2"/>
  <c r="AC15" i="2"/>
  <c r="U16" i="2"/>
  <c r="V16" i="2"/>
  <c r="W16" i="2"/>
  <c r="AC16" i="2" s="1"/>
  <c r="X16" i="2"/>
  <c r="AA16" i="2" s="1"/>
  <c r="Y16" i="2"/>
  <c r="Z16" i="2"/>
  <c r="AB16" i="2"/>
  <c r="U17" i="2"/>
  <c r="V17" i="2"/>
  <c r="AB17" i="2" s="1"/>
  <c r="W17" i="2"/>
  <c r="AC17" i="2" s="1"/>
  <c r="X17" i="2"/>
  <c r="Y17" i="2"/>
  <c r="Z17" i="2"/>
  <c r="AA17" i="2"/>
  <c r="U18" i="2"/>
  <c r="AA18" i="2" s="1"/>
  <c r="V18" i="2"/>
  <c r="AB18" i="2" s="1"/>
  <c r="W18" i="2"/>
  <c r="X18" i="2"/>
  <c r="Y18" i="2"/>
  <c r="Z18" i="2"/>
  <c r="AC18" i="2" s="1"/>
  <c r="U19" i="2"/>
  <c r="AA19" i="2" s="1"/>
  <c r="V19" i="2"/>
  <c r="W19" i="2"/>
  <c r="X19" i="2"/>
  <c r="Y19" i="2"/>
  <c r="AB19" i="2" s="1"/>
  <c r="Z19" i="2"/>
  <c r="AC19" i="2"/>
  <c r="U20" i="2"/>
  <c r="V20" i="2"/>
  <c r="W20" i="2"/>
  <c r="AC20" i="2" s="1"/>
  <c r="X20" i="2"/>
  <c r="AA20" i="2" s="1"/>
  <c r="Y20" i="2"/>
  <c r="Z20" i="2"/>
  <c r="AB20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D12" i="2"/>
  <c r="D13" i="2"/>
  <c r="D14" i="2"/>
  <c r="D15" i="2"/>
  <c r="D16" i="2"/>
  <c r="D17" i="2"/>
  <c r="D18" i="2"/>
  <c r="D19" i="2"/>
  <c r="D20" i="2"/>
  <c r="O5" i="8" l="1"/>
  <c r="P5" i="8"/>
  <c r="T5" i="8" s="1"/>
  <c r="Q5" i="8"/>
  <c r="R5" i="8"/>
  <c r="S5" i="8"/>
  <c r="O6" i="8"/>
  <c r="P6" i="8"/>
  <c r="T6" i="8" s="1"/>
  <c r="Q6" i="8"/>
  <c r="S6" i="8" s="1"/>
  <c r="R6" i="8"/>
  <c r="O7" i="8"/>
  <c r="P7" i="8"/>
  <c r="Q7" i="8"/>
  <c r="S7" i="8" s="1"/>
  <c r="R7" i="8"/>
  <c r="T7" i="8" s="1"/>
  <c r="O8" i="8"/>
  <c r="P8" i="8"/>
  <c r="Q8" i="8"/>
  <c r="S8" i="8" s="1"/>
  <c r="R8" i="8"/>
  <c r="O9" i="8"/>
  <c r="P9" i="8"/>
  <c r="Q9" i="8"/>
  <c r="R9" i="8"/>
  <c r="T9" i="8" s="1"/>
  <c r="S9" i="8"/>
  <c r="O10" i="8"/>
  <c r="P10" i="8"/>
  <c r="Q10" i="8"/>
  <c r="R10" i="8"/>
  <c r="S10" i="8"/>
  <c r="O11" i="8"/>
  <c r="P11" i="8"/>
  <c r="Q11" i="8"/>
  <c r="R11" i="8"/>
  <c r="S11" i="8"/>
  <c r="T11" i="8"/>
  <c r="C5" i="8"/>
  <c r="C6" i="8"/>
  <c r="C7" i="8"/>
  <c r="C8" i="8"/>
  <c r="C9" i="8"/>
  <c r="C10" i="8"/>
  <c r="C11" i="8"/>
  <c r="U5" i="2"/>
  <c r="V5" i="2"/>
  <c r="W5" i="2"/>
  <c r="X5" i="2"/>
  <c r="Y5" i="2"/>
  <c r="AB5" i="2" s="1"/>
  <c r="Z5" i="2"/>
  <c r="AC5" i="2"/>
  <c r="U6" i="2"/>
  <c r="AA6" i="2" s="1"/>
  <c r="V6" i="2"/>
  <c r="W6" i="2"/>
  <c r="AC6" i="2" s="1"/>
  <c r="X6" i="2"/>
  <c r="Y6" i="2"/>
  <c r="AB6" i="2" s="1"/>
  <c r="Z6" i="2"/>
  <c r="U7" i="2"/>
  <c r="AA7" i="2" s="1"/>
  <c r="V7" i="2"/>
  <c r="W7" i="2"/>
  <c r="X7" i="2"/>
  <c r="Y7" i="2"/>
  <c r="Z7" i="2"/>
  <c r="U8" i="2"/>
  <c r="AA8" i="2" s="1"/>
  <c r="V8" i="2"/>
  <c r="W8" i="2"/>
  <c r="X8" i="2"/>
  <c r="Y8" i="2"/>
  <c r="AB8" i="2" s="1"/>
  <c r="Z8" i="2"/>
  <c r="AC8" i="2"/>
  <c r="U9" i="2"/>
  <c r="V9" i="2"/>
  <c r="AB9" i="2" s="1"/>
  <c r="W9" i="2"/>
  <c r="X9" i="2"/>
  <c r="AA9" i="2" s="1"/>
  <c r="Y9" i="2"/>
  <c r="Z9" i="2"/>
  <c r="AC9" i="2"/>
  <c r="U10" i="2"/>
  <c r="V10" i="2"/>
  <c r="W10" i="2"/>
  <c r="X10" i="2"/>
  <c r="AA10" i="2" s="1"/>
  <c r="Y10" i="2"/>
  <c r="Z10" i="2"/>
  <c r="AB10" i="2"/>
  <c r="U11" i="2"/>
  <c r="V11" i="2"/>
  <c r="AB11" i="2" s="1"/>
  <c r="W11" i="2"/>
  <c r="X11" i="2"/>
  <c r="AA11" i="2" s="1"/>
  <c r="Y11" i="2"/>
  <c r="Z11" i="2"/>
  <c r="AC11" i="2" s="1"/>
  <c r="D5" i="2"/>
  <c r="D6" i="2"/>
  <c r="D7" i="2"/>
  <c r="D8" i="2"/>
  <c r="D9" i="2"/>
  <c r="D10" i="2"/>
  <c r="D11" i="2"/>
  <c r="T8" i="8" l="1"/>
  <c r="T10" i="8"/>
  <c r="AC10" i="2"/>
  <c r="AA5" i="2"/>
  <c r="AC7" i="2"/>
  <c r="AB7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I9" i="2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J7" i="2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H8" i="2" s="1"/>
  <c r="D5" i="5"/>
  <c r="E5" i="5" s="1"/>
  <c r="H6" i="2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" i="8" l="1"/>
  <c r="L5" i="8" s="1"/>
  <c r="E5" i="8"/>
  <c r="M5" i="8" s="1"/>
  <c r="F5" i="2"/>
  <c r="O5" i="2" s="1"/>
  <c r="G5" i="2"/>
  <c r="P5" i="2" s="1"/>
  <c r="E5" i="2"/>
  <c r="N5" i="2" s="1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J5" i="2" s="1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J9" i="2" s="1"/>
  <c r="I26" i="5"/>
  <c r="F77" i="5"/>
  <c r="I53" i="5"/>
  <c r="E8" i="5"/>
  <c r="H9" i="2" s="1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H7" i="2" s="1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I7" i="2" s="1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H5" i="2" s="1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I5" i="2" s="1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F10" i="8" s="1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G6" i="8" s="1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8" i="8" s="1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1" i="8" s="1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F8" i="8" s="1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F7" i="8" s="1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11" i="8" l="1"/>
  <c r="L11" i="8" s="1"/>
  <c r="E11" i="8"/>
  <c r="M11" i="8" s="1"/>
  <c r="D10" i="8"/>
  <c r="L10" i="8" s="1"/>
  <c r="E10" i="8"/>
  <c r="M10" i="8" s="1"/>
  <c r="E6" i="8"/>
  <c r="M6" i="8" s="1"/>
  <c r="D6" i="8"/>
  <c r="L6" i="8" s="1"/>
  <c r="D8" i="8"/>
  <c r="L8" i="8" s="1"/>
  <c r="E8" i="8"/>
  <c r="M8" i="8" s="1"/>
  <c r="D7" i="8"/>
  <c r="L7" i="8" s="1"/>
  <c r="E7" i="8"/>
  <c r="M7" i="8" s="1"/>
  <c r="D9" i="8"/>
  <c r="L9" i="8" s="1"/>
  <c r="E9" i="8"/>
  <c r="M9" i="8" s="1"/>
  <c r="G10" i="2"/>
  <c r="P10" i="2" s="1"/>
  <c r="F10" i="2"/>
  <c r="O10" i="2" s="1"/>
  <c r="E10" i="2"/>
  <c r="N10" i="2" s="1"/>
  <c r="G6" i="2"/>
  <c r="P6" i="2" s="1"/>
  <c r="F6" i="2"/>
  <c r="O6" i="2" s="1"/>
  <c r="E6" i="2"/>
  <c r="N6" i="2" s="1"/>
  <c r="G8" i="2"/>
  <c r="P8" i="2" s="1"/>
  <c r="E8" i="2"/>
  <c r="N8" i="2" s="1"/>
  <c r="F8" i="2"/>
  <c r="O8" i="2" s="1"/>
  <c r="G7" i="2"/>
  <c r="P7" i="2" s="1"/>
  <c r="E7" i="2"/>
  <c r="N7" i="2" s="1"/>
  <c r="F7" i="2"/>
  <c r="O7" i="2" s="1"/>
  <c r="G9" i="2"/>
  <c r="P9" i="2" s="1"/>
  <c r="F9" i="2"/>
  <c r="O9" i="2" s="1"/>
  <c r="E9" i="2"/>
  <c r="N9" i="2" s="1"/>
  <c r="G11" i="2"/>
  <c r="P11" i="2" s="1"/>
  <c r="E11" i="2"/>
  <c r="N11" i="2" s="1"/>
  <c r="F11" i="2"/>
  <c r="O11" i="2" s="1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M6" i="2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L9" i="2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3" i="4" l="1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O174" i="4" s="1"/>
  <c r="AU174" i="4" s="1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L6" i="2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L11" i="2" s="1"/>
  <c r="D5" i="4"/>
  <c r="H5" i="4" s="1"/>
  <c r="K6" i="2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L10" i="2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M9" i="2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K9" i="2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2" i="4" l="1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K11" i="2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M11" i="2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M10" i="2" s="1"/>
  <c r="D9" i="4"/>
  <c r="H9" i="4" s="1"/>
  <c r="K10" i="2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E64" i="4"/>
  <c r="I64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49" i="4" l="1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K7" i="2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M7" i="2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L7" i="2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193" i="3"/>
  <c r="D167" i="3"/>
  <c r="D318" i="10"/>
  <c r="D222" i="3"/>
  <c r="D140" i="10"/>
  <c r="D149" i="3"/>
  <c r="D404" i="3"/>
  <c r="D656" i="3"/>
  <c r="D190" i="10"/>
  <c r="D141" i="10"/>
  <c r="D621" i="3"/>
  <c r="D245" i="3"/>
  <c r="D179" i="10"/>
  <c r="D189" i="10"/>
  <c r="D185" i="3"/>
  <c r="D215" i="3"/>
  <c r="D372" i="3"/>
  <c r="D602" i="3"/>
  <c r="D260" i="3"/>
  <c r="D358" i="3"/>
  <c r="D341" i="3"/>
  <c r="D138" i="3"/>
  <c r="D442" i="3"/>
  <c r="D230" i="10"/>
  <c r="D162" i="10"/>
  <c r="D228" i="3"/>
  <c r="D18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191" i="3"/>
  <c r="D798" i="10"/>
  <c r="D258" i="10"/>
  <c r="D219" i="3"/>
  <c r="D175" i="10"/>
  <c r="D190" i="3"/>
  <c r="D335" i="3"/>
  <c r="D905" i="10"/>
  <c r="D161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184" i="10"/>
  <c r="D161" i="3"/>
  <c r="D588" i="10"/>
  <c r="D398" i="3"/>
  <c r="D216" i="10"/>
  <c r="D189" i="3"/>
  <c r="D144" i="3"/>
  <c r="D712" i="10"/>
  <c r="D235" i="3"/>
  <c r="D206" i="10"/>
  <c r="D192" i="3"/>
  <c r="D435" i="10"/>
  <c r="D361" i="10"/>
  <c r="D180" i="10"/>
  <c r="D205" i="3"/>
  <c r="D200" i="3"/>
  <c r="D195" i="3"/>
  <c r="D743" i="10"/>
  <c r="D254" i="3"/>
  <c r="D891" i="3"/>
  <c r="D346" i="3"/>
  <c r="D416" i="3"/>
  <c r="D163" i="3"/>
  <c r="D199" i="10"/>
  <c r="D433" i="10"/>
  <c r="D147" i="3"/>
  <c r="D169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147" i="10"/>
  <c r="D184" i="3"/>
  <c r="D448" i="3"/>
  <c r="D326" i="3"/>
  <c r="D218" i="10"/>
  <c r="D211" i="3"/>
  <c r="D176" i="3"/>
  <c r="D826" i="10"/>
  <c r="D274" i="3"/>
  <c r="D209" i="10"/>
  <c r="D178" i="3"/>
  <c r="D293" i="3"/>
  <c r="D230" i="3"/>
  <c r="D157" i="10"/>
  <c r="D174" i="3"/>
  <c r="D171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195" i="10"/>
  <c r="D168" i="3"/>
  <c r="D816" i="10"/>
  <c r="D273" i="10"/>
  <c r="D214" i="10"/>
  <c r="D155" i="3"/>
  <c r="D285" i="3"/>
  <c r="D310" i="3"/>
  <c r="D217" i="10"/>
  <c r="D208" i="10"/>
  <c r="D213" i="3"/>
  <c r="D221" i="3"/>
  <c r="D375" i="3"/>
  <c r="D173" i="10"/>
  <c r="D181" i="3"/>
  <c r="D217" i="3"/>
  <c r="D856" i="10"/>
  <c r="D522" i="10"/>
  <c r="D697" i="10"/>
  <c r="D240" i="3"/>
  <c r="D228" i="10"/>
  <c r="D202" i="10"/>
  <c r="D382" i="3"/>
  <c r="D166" i="3"/>
  <c r="D160" i="10"/>
  <c r="D787" i="10"/>
  <c r="D181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149" i="10"/>
  <c r="D211" i="10"/>
  <c r="D152" i="3"/>
  <c r="D643" i="3"/>
  <c r="D849" i="10"/>
  <c r="D192" i="10"/>
  <c r="D143" i="3"/>
  <c r="D545" i="3"/>
  <c r="D432" i="3"/>
  <c r="D203" i="10"/>
  <c r="D178" i="10"/>
  <c r="D146" i="3"/>
  <c r="D441" i="3"/>
  <c r="D673" i="3"/>
  <c r="D198" i="10"/>
  <c r="D158" i="3"/>
  <c r="D159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66" i="10"/>
  <c r="D158" i="10"/>
  <c r="D196" i="3"/>
  <c r="D359" i="3"/>
  <c r="D408" i="3"/>
  <c r="D174" i="10"/>
  <c r="D140" i="3"/>
  <c r="D223" i="3"/>
  <c r="D231" i="10"/>
  <c r="D177" i="10"/>
  <c r="D138" i="10"/>
  <c r="D175" i="3"/>
  <c r="D693" i="10"/>
  <c r="D229" i="10"/>
  <c r="D144" i="10"/>
  <c r="D180" i="3"/>
  <c r="D204" i="3"/>
  <c r="D979" i="10"/>
  <c r="D523" i="10"/>
  <c r="D516" i="10"/>
  <c r="D438" i="3"/>
  <c r="D366" i="3"/>
  <c r="D185" i="10"/>
  <c r="D396" i="10"/>
  <c r="D926" i="3"/>
  <c r="D152" i="10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151" i="3"/>
  <c r="D148" i="3"/>
  <c r="D221" i="10"/>
  <c r="D456" i="3"/>
  <c r="D182" i="10"/>
  <c r="D170" i="10"/>
  <c r="D393" i="3"/>
  <c r="D546" i="3"/>
  <c r="D250" i="10"/>
  <c r="D253" i="10"/>
  <c r="D452" i="3"/>
  <c r="D591" i="10"/>
  <c r="D220" i="10"/>
  <c r="D157" i="3"/>
  <c r="D194" i="10"/>
  <c r="D521" i="3"/>
  <c r="D216" i="3"/>
  <c r="D150" i="10"/>
  <c r="D187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145" i="10"/>
  <c r="D210" i="3"/>
  <c r="D332" i="3"/>
  <c r="D224" i="10"/>
  <c r="D168" i="10"/>
  <c r="D153" i="3"/>
  <c r="D809" i="3"/>
  <c r="D248" i="10"/>
  <c r="D151" i="10"/>
  <c r="D142" i="10"/>
  <c r="D197" i="3"/>
  <c r="D596" i="10"/>
  <c r="D453" i="3"/>
  <c r="D212" i="10"/>
  <c r="D156" i="3"/>
  <c r="D150" i="3"/>
  <c r="D794" i="3"/>
  <c r="D920" i="3"/>
  <c r="D351" i="10"/>
  <c r="D466" i="3"/>
  <c r="D437" i="3"/>
  <c r="D611" i="10"/>
  <c r="D186" i="10"/>
  <c r="D160" i="3"/>
  <c r="D215" i="10"/>
  <c r="D105" i="10"/>
  <c r="D91" i="10"/>
  <c r="D135" i="10"/>
  <c r="D79" i="10"/>
  <c r="D99" i="10"/>
  <c r="D96" i="10"/>
  <c r="D129" i="10"/>
  <c r="D120" i="10"/>
  <c r="D75" i="10"/>
  <c r="D112" i="10"/>
  <c r="D76" i="10"/>
  <c r="D123" i="10"/>
  <c r="D87" i="10"/>
  <c r="D118" i="10"/>
  <c r="D100" i="10"/>
  <c r="D115" i="10"/>
  <c r="D78" i="10"/>
  <c r="D136" i="10"/>
  <c r="D86" i="10"/>
  <c r="D128" i="10"/>
  <c r="D85" i="3"/>
  <c r="D126" i="3"/>
  <c r="D130" i="3"/>
  <c r="D96" i="3"/>
  <c r="D91" i="3"/>
  <c r="D78" i="3"/>
  <c r="D80" i="3"/>
  <c r="D94" i="3"/>
  <c r="D93" i="3"/>
  <c r="D128" i="3"/>
  <c r="D110" i="3"/>
  <c r="D105" i="3"/>
  <c r="D79" i="3"/>
  <c r="D247" i="3"/>
  <c r="D214" i="3"/>
  <c r="D165" i="10"/>
  <c r="D191" i="10"/>
  <c r="D343" i="10"/>
  <c r="D489" i="3"/>
  <c r="D431" i="3"/>
  <c r="D291" i="10"/>
  <c r="D259" i="3"/>
  <c r="D496" i="3"/>
  <c r="D209" i="3"/>
  <c r="D171" i="10"/>
  <c r="D224" i="3"/>
  <c r="D651" i="3"/>
  <c r="D164" i="10"/>
  <c r="D723" i="10"/>
  <c r="D760" i="3"/>
  <c r="D286" i="3"/>
  <c r="D774" i="3"/>
  <c r="D987" i="3"/>
  <c r="D537" i="10"/>
  <c r="D617" i="10"/>
  <c r="D357" i="3"/>
  <c r="D825" i="10"/>
  <c r="D252" i="3"/>
  <c r="D967" i="10"/>
  <c r="D162" i="3"/>
  <c r="D208" i="3"/>
  <c r="D929" i="10"/>
  <c r="D811" i="10"/>
  <c r="D334" i="3"/>
  <c r="D597" i="3"/>
  <c r="D256" i="3"/>
  <c r="D167" i="10"/>
  <c r="D431" i="10"/>
  <c r="D186" i="3"/>
  <c r="D239" i="10"/>
  <c r="D895" i="3"/>
  <c r="D164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193" i="10"/>
  <c r="D213" i="10"/>
  <c r="D199" i="3"/>
  <c r="D325" i="10"/>
  <c r="D402" i="3"/>
  <c r="D172" i="10"/>
  <c r="D154" i="3"/>
  <c r="D338" i="3"/>
  <c r="D577" i="10"/>
  <c r="D205" i="10"/>
  <c r="D198" i="3"/>
  <c r="D225" i="3"/>
  <c r="D223" i="10"/>
  <c r="D155" i="10"/>
  <c r="D201" i="10"/>
  <c r="D177" i="3"/>
  <c r="D207" i="3"/>
  <c r="D734" i="3"/>
  <c r="D316" i="10"/>
  <c r="D376" i="3"/>
  <c r="D622" i="10"/>
  <c r="D153" i="10"/>
  <c r="D249" i="10"/>
  <c r="D728" i="10"/>
  <c r="D667" i="10"/>
  <c r="D139" i="3"/>
  <c r="D111" i="10"/>
  <c r="D90" i="10"/>
  <c r="D84" i="10"/>
  <c r="D125" i="10"/>
  <c r="D83" i="10"/>
  <c r="D94" i="10"/>
  <c r="D131" i="10"/>
  <c r="D82" i="10"/>
  <c r="D134" i="10"/>
  <c r="D110" i="10"/>
  <c r="D106" i="10"/>
  <c r="D88" i="10"/>
  <c r="D119" i="10"/>
  <c r="D81" i="10"/>
  <c r="D108" i="10"/>
  <c r="D108" i="3"/>
  <c r="D127" i="3"/>
  <c r="D102" i="3"/>
  <c r="D104" i="3"/>
  <c r="D107" i="3"/>
  <c r="D95" i="3"/>
  <c r="D136" i="3"/>
  <c r="D99" i="3"/>
  <c r="D120" i="3"/>
  <c r="D86" i="3"/>
  <c r="D132" i="3"/>
  <c r="D123" i="3"/>
  <c r="D125" i="3"/>
  <c r="D116" i="3"/>
  <c r="D900" i="3"/>
  <c r="D219" i="10"/>
  <c r="D684" i="3"/>
  <c r="D995" i="3"/>
  <c r="D704" i="10"/>
  <c r="D696" i="10"/>
  <c r="D766" i="10"/>
  <c r="D397" i="3"/>
  <c r="D146" i="10"/>
  <c r="D232" i="3"/>
  <c r="D218" i="3"/>
  <c r="D187" i="10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156" i="10"/>
  <c r="D206" i="3"/>
  <c r="D329" i="3"/>
  <c r="D239" i="3"/>
  <c r="D196" i="10"/>
  <c r="D141" i="3"/>
  <c r="D165" i="3"/>
  <c r="D395" i="10"/>
  <c r="D227" i="10"/>
  <c r="D176" i="10"/>
  <c r="D179" i="3"/>
  <c r="D451" i="3"/>
  <c r="D803" i="10"/>
  <c r="D154" i="10"/>
  <c r="D194" i="3"/>
  <c r="D172" i="3"/>
  <c r="D965" i="3"/>
  <c r="D337" i="10"/>
  <c r="D276" i="3"/>
  <c r="D804" i="10"/>
  <c r="D375" i="10"/>
  <c r="D183" i="3"/>
  <c r="D143" i="10"/>
  <c r="D220" i="3"/>
  <c r="D163" i="10"/>
  <c r="D97" i="10"/>
  <c r="D93" i="10"/>
  <c r="D124" i="10"/>
  <c r="D122" i="10"/>
  <c r="D132" i="10"/>
  <c r="D80" i="10"/>
  <c r="D104" i="10"/>
  <c r="D77" i="10"/>
  <c r="D127" i="10"/>
  <c r="D117" i="10"/>
  <c r="D137" i="10"/>
  <c r="D89" i="10"/>
  <c r="D74" i="10"/>
  <c r="D98" i="10"/>
  <c r="D785" i="10"/>
  <c r="D926" i="10"/>
  <c r="D267" i="3"/>
  <c r="D957" i="10"/>
  <c r="D587" i="3"/>
  <c r="D170" i="3"/>
  <c r="D449" i="3"/>
  <c r="D417" i="3"/>
  <c r="D133" i="10"/>
  <c r="D101" i="10"/>
  <c r="D126" i="10"/>
  <c r="D113" i="10"/>
  <c r="D85" i="10"/>
  <c r="D119" i="3"/>
  <c r="D112" i="3"/>
  <c r="D114" i="3"/>
  <c r="D81" i="3"/>
  <c r="D134" i="3"/>
  <c r="D135" i="3"/>
  <c r="D115" i="3"/>
  <c r="D118" i="3"/>
  <c r="D92" i="3"/>
  <c r="D100" i="3"/>
  <c r="D169" i="3"/>
  <c r="D173" i="3"/>
  <c r="D345" i="3"/>
  <c r="D116" i="10"/>
  <c r="D92" i="10"/>
  <c r="D109" i="10"/>
  <c r="D103" i="3"/>
  <c r="D137" i="3"/>
  <c r="D109" i="3"/>
  <c r="D83" i="3"/>
  <c r="D90" i="3"/>
  <c r="D444" i="3"/>
  <c r="D225" i="10"/>
  <c r="D436" i="10"/>
  <c r="D828" i="10"/>
  <c r="D390" i="3"/>
  <c r="D182" i="3"/>
  <c r="D554" i="10"/>
  <c r="D454" i="3"/>
  <c r="D102" i="10"/>
  <c r="D103" i="10"/>
  <c r="D89" i="3"/>
  <c r="D117" i="3"/>
  <c r="D124" i="3"/>
  <c r="D74" i="3"/>
  <c r="D101" i="3"/>
  <c r="D129" i="3"/>
  <c r="D76" i="3"/>
  <c r="D111" i="3"/>
  <c r="D113" i="3"/>
  <c r="D88" i="3"/>
  <c r="D82" i="3"/>
  <c r="D98" i="3"/>
  <c r="D121" i="3"/>
  <c r="D106" i="3"/>
  <c r="D77" i="3"/>
  <c r="D87" i="3"/>
  <c r="D122" i="3"/>
  <c r="D84" i="3"/>
  <c r="D870" i="3"/>
  <c r="D142" i="3"/>
  <c r="D159" i="10"/>
  <c r="D963" i="3"/>
  <c r="D133" i="3"/>
  <c r="D131" i="3"/>
  <c r="D75" i="3"/>
  <c r="D756" i="3"/>
  <c r="D188" i="10"/>
  <c r="D139" i="10"/>
  <c r="D183" i="10"/>
  <c r="D148" i="10"/>
  <c r="D325" i="3"/>
  <c r="D231" i="3"/>
  <c r="D145" i="3"/>
  <c r="D130" i="10"/>
  <c r="D107" i="10"/>
  <c r="D121" i="10"/>
  <c r="D95" i="10"/>
  <c r="D114" i="10"/>
  <c r="D97" i="3"/>
  <c r="D28" i="10"/>
  <c r="D25" i="10"/>
  <c r="D47" i="10"/>
  <c r="D38" i="10"/>
  <c r="D50" i="10"/>
  <c r="D55" i="10"/>
  <c r="D63" i="10"/>
  <c r="D41" i="10"/>
  <c r="D69" i="10"/>
  <c r="D73" i="10"/>
  <c r="D33" i="10"/>
  <c r="D34" i="10"/>
  <c r="D53" i="10"/>
  <c r="D26" i="10"/>
  <c r="D24" i="10"/>
  <c r="D49" i="10"/>
  <c r="D42" i="10"/>
  <c r="D31" i="10"/>
  <c r="D36" i="10"/>
  <c r="D72" i="10"/>
  <c r="D57" i="10"/>
  <c r="D45" i="10"/>
  <c r="D65" i="10"/>
  <c r="D48" i="10"/>
  <c r="D44" i="10"/>
  <c r="D59" i="10"/>
  <c r="D66" i="10"/>
  <c r="D39" i="10"/>
  <c r="D70" i="10"/>
  <c r="D21" i="10"/>
  <c r="D56" i="10"/>
  <c r="D37" i="10"/>
  <c r="D23" i="10"/>
  <c r="D62" i="10"/>
  <c r="D32" i="10"/>
  <c r="D46" i="10"/>
  <c r="D43" i="10"/>
  <c r="D29" i="10"/>
  <c r="D30" i="10"/>
  <c r="D40" i="10"/>
  <c r="D22" i="10"/>
  <c r="D54" i="10"/>
  <c r="D52" i="10"/>
  <c r="D58" i="10"/>
  <c r="D20" i="10"/>
  <c r="D60" i="10"/>
  <c r="D35" i="10"/>
  <c r="D61" i="10"/>
  <c r="D51" i="10"/>
  <c r="D71" i="10"/>
  <c r="D27" i="10"/>
  <c r="D68" i="10"/>
  <c r="D64" i="10"/>
  <c r="D67" i="10"/>
  <c r="D22" i="3"/>
  <c r="D37" i="3"/>
  <c r="D59" i="3"/>
  <c r="D49" i="3"/>
  <c r="D45" i="3"/>
  <c r="D57" i="3"/>
  <c r="D20" i="3"/>
  <c r="D52" i="3"/>
  <c r="D62" i="3"/>
  <c r="D47" i="3"/>
  <c r="D35" i="3"/>
  <c r="D65" i="3"/>
  <c r="D42" i="3"/>
  <c r="D33" i="3"/>
  <c r="D32" i="3"/>
  <c r="D56" i="3"/>
  <c r="D71" i="3"/>
  <c r="D31" i="3"/>
  <c r="D41" i="3"/>
  <c r="D48" i="3"/>
  <c r="D61" i="3"/>
  <c r="D73" i="3"/>
  <c r="D40" i="3"/>
  <c r="D50" i="3"/>
  <c r="D36" i="3"/>
  <c r="D68" i="3"/>
  <c r="D29" i="3"/>
  <c r="D46" i="3"/>
  <c r="D70" i="3"/>
  <c r="D66" i="3"/>
  <c r="D58" i="3"/>
  <c r="D72" i="3"/>
  <c r="D55" i="3"/>
  <c r="D28" i="3"/>
  <c r="D30" i="3"/>
  <c r="D27" i="3"/>
  <c r="D44" i="3"/>
  <c r="D67" i="3"/>
  <c r="D38" i="3"/>
  <c r="D23" i="3"/>
  <c r="D60" i="3"/>
  <c r="D53" i="3"/>
  <c r="D63" i="3"/>
  <c r="D34" i="3"/>
  <c r="D39" i="3"/>
  <c r="D25" i="3"/>
  <c r="D69" i="3"/>
  <c r="D24" i="3"/>
  <c r="D21" i="3"/>
  <c r="D64" i="3"/>
  <c r="D51" i="3"/>
  <c r="D43" i="3"/>
  <c r="D54" i="3"/>
  <c r="D26" i="3"/>
  <c r="D11" i="10"/>
  <c r="D12" i="10"/>
  <c r="D16" i="10"/>
  <c r="D18" i="10"/>
  <c r="D17" i="10"/>
  <c r="D6" i="10"/>
  <c r="D3" i="10"/>
  <c r="D13" i="10"/>
  <c r="D5" i="10"/>
  <c r="D15" i="10"/>
  <c r="D4" i="10"/>
  <c r="D9" i="10"/>
  <c r="D7" i="10"/>
  <c r="D2" i="10"/>
  <c r="D10" i="10"/>
  <c r="D8" i="10"/>
  <c r="D19" i="10"/>
  <c r="D14" i="10"/>
  <c r="D2" i="3"/>
  <c r="D13" i="3"/>
  <c r="D19" i="3"/>
  <c r="D14" i="3"/>
  <c r="D4" i="3"/>
  <c r="D15" i="3"/>
  <c r="D5" i="3"/>
  <c r="D9" i="3"/>
  <c r="D8" i="3"/>
  <c r="D11" i="3"/>
  <c r="D16" i="3"/>
  <c r="D7" i="3"/>
  <c r="D18" i="3"/>
  <c r="D3" i="3"/>
  <c r="D12" i="3"/>
  <c r="D6" i="3"/>
  <c r="D10" i="3"/>
  <c r="D17" i="3"/>
  <c r="K9" i="8" l="1"/>
  <c r="J9" i="8"/>
  <c r="J11" i="8"/>
  <c r="K11" i="8"/>
  <c r="J8" i="8"/>
  <c r="K8" i="8"/>
  <c r="K10" i="8"/>
  <c r="J10" i="8"/>
  <c r="J5" i="8"/>
  <c r="K5" i="8"/>
  <c r="J6" i="8"/>
  <c r="K6" i="8"/>
  <c r="J7" i="8"/>
  <c r="K7" i="8"/>
  <c r="F97" i="3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<sst xmlns="http://schemas.openxmlformats.org/spreadsheetml/2006/main" count="274" uniqueCount="109">
  <si>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</si>
  <si>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</si>
  <si>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</si>
  <si>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</si>
  <si>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</si>
  <si>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</si>
  <si>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</si>
  <si>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</si>
  <si>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</si>
  <si>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</si>
  <si>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</si>
  <si>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</si>
  <si>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</si>
  <si>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</si>
  <si>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</si>
  <si>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</si>
  <si>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</si>
  <si>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</si>
  <si>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</si>
  <si>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</si>
  <si>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</si>
  <si>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</si>
  <si>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</si>
  <si>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</si>
  <si>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</si>
  <si>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</si>
  <si>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</si>
  <si>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</si>
  <si>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</si>
  <si>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</si>
  <si>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</si>
  <si>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</si>
  <si>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</si>
  <si>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</si>
  <si>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</si>
  <si>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</si>
  <si>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</si>
  <si>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</si>
  <si>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</si>
  <si>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</si>
  <si>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</si>
  <si>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</si>
  <si>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</si>
  <si>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</si>
  <si>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</si>
  <si>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</si>
  <si>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</si>
  <si>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</si>
  <si>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</si>
  <si>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</si>
  <si>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</si>
  <si>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</si>
  <si>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</si>
  <si>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</si>
  <si>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</si>
  <si>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</si>
  <si>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</si>
  <si>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</si>
  <si>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</si>
  <si>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</si>
  <si>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</si>
  <si>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</si>
  <si>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</si>
  <si>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</si>
  <si>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</si>
  <si>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</si>
  <si>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</si>
  <si>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</si>
  <si>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Kaiserslautern</t>
  </si>
  <si>
    <t>Hannover</t>
  </si>
  <si>
    <t>Greuther Furth</t>
  </si>
  <si>
    <t>Holstein Kiel</t>
  </si>
  <si>
    <t>Regensburg</t>
  </si>
  <si>
    <t>Darmstadt</t>
  </si>
  <si>
    <t>Sandhausen</t>
  </si>
  <si>
    <t>Bielefeld</t>
  </si>
  <si>
    <t>St Pauli</t>
  </si>
  <si>
    <t>Nurnberg</t>
  </si>
  <si>
    <t>Magdeburg</t>
  </si>
  <si>
    <t>Fortuna Dusseldorf</t>
  </si>
  <si>
    <t>Braunschweig</t>
  </si>
  <si>
    <t>Hamburg</t>
  </si>
  <si>
    <t>Hansa Rostock</t>
  </si>
  <si>
    <t>Heidenheim</t>
  </si>
  <si>
    <t>Paderborn</t>
  </si>
  <si>
    <t>Karlsruhe</t>
  </si>
  <si>
    <t>D2</t>
  </si>
  <si>
    <t>Standard</t>
  </si>
  <si>
    <t>Gent</t>
  </si>
  <si>
    <t>Charleroi</t>
  </si>
  <si>
    <t>Eupen</t>
  </si>
  <si>
    <t>Kortrijk</t>
  </si>
  <si>
    <t>Oud-Heverlee Leuven</t>
  </si>
  <si>
    <t>Waregem</t>
  </si>
  <si>
    <t>Seraing</t>
  </si>
  <si>
    <t>St Truiden</t>
  </si>
  <si>
    <t>St. Gilloise</t>
  </si>
  <si>
    <t>Club Brugge</t>
  </si>
  <si>
    <t>Genk</t>
  </si>
  <si>
    <t>Mechelen</t>
  </si>
  <si>
    <t>Antwerp</t>
  </si>
  <si>
    <t>Anderlecht</t>
  </si>
  <si>
    <t>Oostende</t>
  </si>
  <si>
    <t>Westerlo</t>
  </si>
  <si>
    <t>Cercle Brugge</t>
  </si>
  <si>
    <t>22/07/2022</t>
  </si>
  <si>
    <t>23/07/2022</t>
  </si>
  <si>
    <t>24/07/2022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</si>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</sst>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1.0518980699471303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1.0549385447709132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1.0483906463555754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1.0597065109096055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1.0570323013866483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1.0581003177923753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1.0522085198267568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1.0420112422030368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1.0475117579190587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1.0524934496338532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1.0483906463555754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1.0738046565096138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1.0739974333492817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1.0837168382457092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1.0625792095626894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1.0533564937435893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1.0556315371027907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1.050186013602848</v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1.0353946407902741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4.2951714758640609</v>
      </c>
      <c r="I2" s="6">
        <f>IF('Log_working_3-way'!$D2="","",'True_Odds_Calculator_3-way'!O3/'True_Odds_Calculator_3-way'!B3-1)</f>
        <v>6.1680933114271994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3.5772130603952679E-2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1.0311022852254914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28.609083722925128</v>
      </c>
      <c r="I3" s="6">
        <f>IF('Log_working_3-way'!$D3="","",'True_Odds_Calculator_3-way'!O4/'True_Odds_Calculator_3-way'!B4-1)</f>
        <v>5.0930722284831758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3.0903187063166415E-2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1.0255290684536915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15.21663067230649</v>
      </c>
      <c r="I4" s="6">
        <f>IF('Log_working_3-way'!$D4="","",'True_Odds_Calculator_3-way'!O5/'True_Odds_Calculator_3-way'!B5-1)</f>
        <v>5.8125420348338332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2.7323458934401135E-2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1.0402226664928524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33.122488317921139</v>
      </c>
      <c r="I5" s="6">
        <f>IF('Log_working_3-way'!$D5="","",'True_Odds_Calculator_3-way'!O6/'True_Odds_Calculator_3-way'!B6-1)</f>
        <v>4.0895659151011028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3.8342768914050529E-2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1.0324408705006021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14.841287428603577</v>
      </c>
      <c r="I6" s="6">
        <f>IF('Log_working_3-way'!$D6="","",'True_Odds_Calculator_3-way'!O7/'True_Odds_Calculator_3-way'!B7-1)</f>
        <v>6.2543524468506355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3.4702788455864164E-2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1.0323437920556171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18.97958547618272</v>
      </c>
      <c r="I7" s="6">
        <f>IF('Log_working_3-way'!$D7="","",'True_Odds_Calculator_3-way'!O8/'True_Odds_Calculator_3-way'!B8-1)</f>
        <v>5.5922593858247298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3.4113397869197648E-2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1.035833358680448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4.6562292562188068</v>
      </c>
      <c r="I8" s="6">
        <f>IF('Log_working_3-way'!$D8="","",'True_Odds_Calculator_3-way'!O9/'True_Odds_Calculator_3-way'!B9-1)</f>
        <v>6.3622399194467913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3.6508559553885656E-2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1.0272365828618355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21.91407720735376</v>
      </c>
      <c r="I9" s="6">
        <f>IF('Log_working_3-way'!$D9="","",'True_Odds_Calculator_3-way'!O10/'True_Odds_Calculator_3-way'!B10-1)</f>
        <v>6.4614358420459039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2.8402650261701634E-2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1.0246164959977937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17.910309202934439</v>
      </c>
      <c r="I10" s="6">
        <f>IF('Log_working_3-way'!$D10="","",'True_Odds_Calculator_3-way'!O11/'True_Odds_Calculator_3-way'!B11-1)</f>
        <v>7.1867617972527515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2.6241694990682074E-2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1.0268204063103754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16.018176181550643</v>
      </c>
      <c r="I11" s="6">
        <f>IF('Log_working_3-way'!$D11="","",'True_Odds_Calculator_3-way'!O12/'True_Odds_Calculator_3-way'!B12-1)</f>
        <v>6.3367893496132277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2.8705786364936481E-2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1.026120432285839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17.232573724890177</v>
      </c>
      <c r="I12" s="6">
        <f>IF('Log_working_3-way'!$D12="","",'True_Odds_Calculator_3-way'!O13/'True_Odds_Calculator_3-way'!B13-1)</f>
        <v>6.1067083019274264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2.7846027846027743E-2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1.0380019283728301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30.124482045900891</v>
      </c>
      <c r="I13" s="6">
        <f>IF('Log_working_3-way'!$D13="","",'True_Odds_Calculator_3-way'!O14/'True_Odds_Calculator_3-way'!B14-1)</f>
        <v>4.1422321088374563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3.7223938494146402E-2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1.0412958205574965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12.849535938021427</v>
      </c>
      <c r="I14" s="6">
        <f>IF('Log_working_3-way'!$D14="","",'True_Odds_Calculator_3-way'!O15/'True_Odds_Calculator_3-way'!B15-1)</f>
        <v>5.7400639651091891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4.3886500774041881E-2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1.0770186629188798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55.103737944190236</v>
      </c>
      <c r="I15" s="6">
        <f>IF('Log_working_3-way'!$D15="","",'True_Odds_Calculator_3-way'!O16/'True_Odds_Calculator_3-way'!B16-1)</f>
        <v>1.828273305642254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5.4681912495699425E-2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1.0401765146746851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13.073333786959944</v>
      </c>
      <c r="I16" s="6">
        <f>IF('Log_working_3-way'!$D16="","",'True_Odds_Calculator_3-way'!O17/'True_Odds_Calculator_3-way'!B17-1)</f>
        <v>7.3421617537395107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4.3090516839205506E-2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1.0310708108705393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28.609713813891069</v>
      </c>
      <c r="I17" s="6">
        <f>IF('Log_working_3-way'!$D17="","",'True_Odds_Calculator_3-way'!O18/'True_Odds_Calculator_3-way'!B18-1)</f>
        <v>4.9139999040200282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3.0881249573698977E-2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1.036592109116955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40.938874184512436</v>
      </c>
      <c r="I18" s="6">
        <f>IF('Log_working_3-way'!$D18="","",'True_Odds_Calculator_3-way'!O19/'True_Odds_Calculator_3-way'!B19-1)</f>
        <v>3.7427155080613952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3.203887367196101E-2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1.0255984834692415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10.494113613028304</v>
      </c>
      <c r="I19" s="6">
        <f>IF('Log_working_3-way'!$D19="","",'True_Odds_Calculator_3-way'!O20/'True_Odds_Calculator_3-way'!B20-1)</f>
        <v>6.0335662711357498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2.7397575321023604E-2</v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IF('Log_working_3-way'!D20="","",1/'True_Odds_Calculator_3-way'!N21+1/'True_Odds_Calculator_3-way'!O21+1/'True_Odds_Calculator_3-way'!#REF!-1)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IF('Log_working_3-way'!$D20="","",'True_Odds_Calculator_3-way'!#REF!/'True_Odds_Calculator_3-way'!C21-1)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IF('Log_working_3-way'!D21="","",1/'True_Odds_Calculator_3-way'!N22+1/'True_Odds_Calculator_3-way'!O22+1/'True_Odds_Calculator_3-way'!#REF!-1)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IF('Log_working_3-way'!$D21="","",'True_Odds_Calculator_3-way'!#REF!/'True_Odds_Calculator_3-way'!C22-1)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4.2699999999999996</v>
      </c>
      <c r="B2" s="4">
        <f>IF('True_Odds_Calculator_3-way'!B3="","",'True_Odds_Calculator_3-way'!B3)</f>
        <v>3.67</v>
      </c>
      <c r="C2" s="4">
        <f>IF('True_Odds_Calculator_3-way'!C3="","",'True_Odds_Calculator_3-way'!C3)</f>
        <v>1.89</v>
      </c>
      <c r="D2" s="9">
        <f>(K2/(AR2+K2-(AR2*K2)))</f>
        <v>0.22403110895850897</v>
      </c>
      <c r="E2" s="9">
        <f>(L2/(AR2+L2-(AR2*L2)))</f>
        <v>0.2612240944403848</v>
      </c>
      <c r="F2" s="9">
        <f>(M2/(AR2+M2-(AR2*M2)))</f>
        <v>0.51474479660110639</v>
      </c>
      <c r="G2" s="9">
        <f>AR2</f>
        <v>1.0592250163905061</v>
      </c>
      <c r="H2" s="9">
        <f>IF(A2="","",1/D2)</f>
        <v>4.463665803596955</v>
      </c>
      <c r="I2" s="9">
        <f>IF(B2="","",1/E2)</f>
        <v>3.828130793762651</v>
      </c>
      <c r="J2" s="9">
        <f>IF(C2="","",1/F2)</f>
        <v>1.94271026458755</v>
      </c>
      <c r="K2" s="11">
        <f>1/A2</f>
        <v>0.23419203747072601</v>
      </c>
      <c r="L2" s="11">
        <f>1/B2</f>
        <v>0.27247956403269757</v>
      </c>
      <c r="M2" s="11">
        <f>1/C2</f>
        <v>0.52910052910052918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-0.26235737516519098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0.23060300389617788</v>
      </c>
      <c r="Q2" s="11">
        <f>2*'OddsRatio_working_3-way'!K2*'OddsRatio_working_3-way'!L2*'OddsRatio_working_3-way'!M2</f>
        <v>6.752650187296573E-2</v>
      </c>
      <c r="R2" s="11">
        <f>O2/N2</f>
        <v>0</v>
      </c>
      <c r="S2" s="11">
        <f>P2/N2</f>
        <v>-0.8789652044314773</v>
      </c>
      <c r="T2" s="11">
        <f>Q2/N2</f>
        <v>-0.25738366161975917</v>
      </c>
      <c r="U2" s="11">
        <f>'OddsRatio_working_3-way'!S2-'OddsRatio_working_3-way'!R2^2/3</f>
        <v>-0.8789652044314773</v>
      </c>
      <c r="V2" s="11">
        <f>'OddsRatio_working_3-way'!S2*'OddsRatio_working_3-way'!R2/3-2*'OddsRatio_working_3-way'!R2^3/27-'OddsRatio_working_3-way'!T2</f>
        <v>0.25738366161975917</v>
      </c>
      <c r="W2" s="11">
        <f>'OddsRatio_working_3-way'!V2^2+4*'OddsRatio_working_3-way'!U2^3/27</f>
        <v>-3.4356730545143113E-2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0.15858994278794747</v>
      </c>
      <c r="Y2" s="11">
        <f>IF('OddsRatio_working_3-way'!W2&gt;=0,IF('OddsRatio_working_3-way'!V2+SQRT('OddsRatio_working_3-way'!W2)&gt;0,0,PI()),ACOS('OddsRatio_working_3-way'!V2/(2*'OddsRatio_working_3-way'!X2)))</f>
        <v>0.62412399001441565</v>
      </c>
      <c r="Z2" s="11">
        <f>'OddsRatio_working_3-way'!X2^(1/3)*COS('OddsRatio_working_3-way'!Y2/3)</f>
        <v>0.52961250819525307</v>
      </c>
      <c r="AA2" s="11">
        <f>'OddsRatio_working_3-way'!X2^(1/3)*COS(('OddsRatio_working_3-way'!Y2+2*PI())/3)</f>
        <v>-0.36162693618683239</v>
      </c>
      <c r="AB2" s="11">
        <f>'OddsRatio_working_3-way'!X2^(1/3)*COS(('OddsRatio_working_3-way'!Y2+4*PI())/3)</f>
        <v>-0.16798557200842079</v>
      </c>
      <c r="AC2" s="11">
        <f>'OddsRatio_working_3-way'!X2^(1/3)*SIN('OddsRatio_working_3-way'!Y2/3)</f>
        <v>0.11179889373465239</v>
      </c>
      <c r="AD2" s="11">
        <f>'OddsRatio_working_3-way'!X2^(1/3)*SIN(('OddsRatio_working_3-way'!Y2+2*PI())/3)</f>
        <v>0.40275843939175721</v>
      </c>
      <c r="AE2" s="11">
        <f>'OddsRatio_working_3-way'!X2^(1/3)*SIN(('OddsRatio_working_3-way'!Y2+4*PI())/3)</f>
        <v>-0.5145573331264095</v>
      </c>
      <c r="AF2" s="11">
        <f>-'OddsRatio_working_3-way'!U2/(3*'OddsRatio_working_3-way'!X2^(1/3))*COS(('OddsRatio_working_3-way'!Y2)/3)</f>
        <v>0.52961250819525307</v>
      </c>
      <c r="AG2" s="11">
        <f>-'OddsRatio_working_3-way'!U2/(3*'OddsRatio_working_3-way'!X2^(1/3))*COS(('OddsRatio_working_3-way'!Y2+2*PI())/3)</f>
        <v>-0.36162693618683239</v>
      </c>
      <c r="AH2" s="11">
        <f>-'OddsRatio_working_3-way'!U2/(3*'OddsRatio_working_3-way'!X2^(1/3))*COS(('OddsRatio_working_3-way'!Y2+4*PI())/3)</f>
        <v>-0.16798557200842079</v>
      </c>
      <c r="AI2" s="11">
        <f>'OddsRatio_working_3-way'!U2/(3*'OddsRatio_working_3-way'!X2^(1/3))*SIN(('OddsRatio_working_3-way'!Y2)/3)</f>
        <v>-0.11179889373465239</v>
      </c>
      <c r="AJ2" s="11">
        <f>'OddsRatio_working_3-way'!U2/(3*'OddsRatio_working_3-way'!X2^(1/3))*SIN(('OddsRatio_working_3-way'!Y2+2*PI())/3)</f>
        <v>-0.40275843939175721</v>
      </c>
      <c r="AK2" s="11">
        <f>'OddsRatio_working_3-way'!U2/(3*'OddsRatio_working_3-way'!X2^(1/3))*SIN(('OddsRatio_working_3-way'!Y2+4*PI())/3)</f>
        <v>0.5145573331264095</v>
      </c>
      <c r="AL2" s="11">
        <f>'OddsRatio_working_3-way'!Z2+'OddsRatio_working_3-way'!AF2</f>
        <v>1.0592250163905061</v>
      </c>
      <c r="AM2" s="11">
        <f>'OddsRatio_working_3-way'!AA2+'OddsRatio_working_3-way'!AG2</f>
        <v>-0.72325387237366479</v>
      </c>
      <c r="AN2" s="11">
        <f>'OddsRatio_working_3-way'!AB2+'OddsRatio_working_3-way'!AH2</f>
        <v>-0.33597114401684158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1.0592250163905061</v>
      </c>
      <c r="AS2" s="11">
        <f>IF(('OddsRatio_working_3-way'!X2=0),IF(Q2&gt;0,-Q2^(1/3),(-Q2)^(1/3)),'OddsRatio_working_3-way'!AM2-'OddsRatio_working_3-way'!R2/3)</f>
        <v>-0.72325387237366479</v>
      </c>
      <c r="AT2" s="11">
        <f>IF(('OddsRatio_working_3-way'!X2=0),IF(Q2&gt;0,-Q2^(1/3),(-Q2)^(1/3)),'OddsRatio_working_3-way'!AN2-'OddsRatio_working_3-way'!R2/3)</f>
        <v>-0.33597114401684158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3.99</v>
      </c>
      <c r="C3" s="4">
        <f>IF('True_Odds_Calculator_3-way'!C4="","",'True_Odds_Calculator_3-way'!C4)</f>
        <v>4.3899999999999997</v>
      </c>
      <c r="D3" s="9">
        <f t="shared" ref="D3" si="0">(K3/(AR3+K3-(AR3*K3)))</f>
        <v>0.53986201031364045</v>
      </c>
      <c r="E3" s="9">
        <f t="shared" ref="E3" si="1">(L3/(AR3+L3-(AR3*L3)))</f>
        <v>0.24118252230070814</v>
      </c>
      <c r="F3" s="9">
        <f t="shared" ref="F3" si="2">(M3/(AR3+M3-(AR3*M3)))</f>
        <v>0.21895546738565141</v>
      </c>
      <c r="G3" s="9">
        <f t="shared" ref="G3" si="3">AR3</f>
        <v>1.0522533190941763</v>
      </c>
      <c r="H3" s="9">
        <f t="shared" ref="H3" si="4">IF(A3="","",1/D3)</f>
        <v>1.8523251884662821</v>
      </c>
      <c r="I3" s="9">
        <f t="shared" ref="I3" si="5">IF(B3="","",1/E3)</f>
        <v>4.1462374240915878</v>
      </c>
      <c r="J3" s="9">
        <f t="shared" ref="J3" si="6">IF(C3="","",1/F3)</f>
        <v>4.5671387517292565</v>
      </c>
      <c r="K3" s="11">
        <f t="shared" ref="K3" si="7">1/A3</f>
        <v>0.5524861878453039</v>
      </c>
      <c r="L3" s="11">
        <f t="shared" ref="L3" si="8">1/B3</f>
        <v>0.25062656641604009</v>
      </c>
      <c r="M3" s="11">
        <f t="shared" ref="M3" si="9">1/C3</f>
        <v>0.22779043280182235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-0.25896431005653164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0.22678425509147215</v>
      </c>
      <c r="Q3" s="11">
        <f>2*'OddsRatio_working_3-way'!K3*'OddsRatio_working_3-way'!L3*'OddsRatio_working_3-way'!M3</f>
        <v>6.3083242028225905E-2</v>
      </c>
      <c r="R3" s="11">
        <f t="shared" ref="R3" si="10">O3/N3</f>
        <v>0</v>
      </c>
      <c r="S3" s="11">
        <f t="shared" ref="S3" si="11">P3/N3</f>
        <v>-0.87573556001583919</v>
      </c>
      <c r="T3" s="11">
        <f t="shared" ref="T3" si="12">Q3/N3</f>
        <v>-0.24359820862749348</v>
      </c>
      <c r="U3" s="11">
        <f>'OddsRatio_working_3-way'!S3-'OddsRatio_working_3-way'!R3^2/3</f>
        <v>-0.87573556001583919</v>
      </c>
      <c r="V3" s="11">
        <f>'OddsRatio_working_3-way'!S3*'OddsRatio_working_3-way'!R3/3-2*'OddsRatio_working_3-way'!R3^3/27-'OddsRatio_working_3-way'!T3</f>
        <v>0.24359820862749348</v>
      </c>
      <c r="W3" s="11">
        <f>'OddsRatio_working_3-way'!V3^2+4*'OddsRatio_working_3-way'!U3^3/27</f>
        <v>-4.0158103132996684E-2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0.15771666872870518</v>
      </c>
      <c r="Y3" s="11">
        <f>IF('OddsRatio_working_3-way'!W3&gt;=0,IF('OddsRatio_working_3-way'!V3+SQRT('OddsRatio_working_3-way'!W3)&gt;0,0,PI()),ACOS('OddsRatio_working_3-way'!V3/(2*'OddsRatio_working_3-way'!X3)))</f>
        <v>0.68839720766313939</v>
      </c>
      <c r="Z3" s="11">
        <f>'OddsRatio_working_3-way'!X3^(1/3)*COS('OddsRatio_working_3-way'!Y3/3)</f>
        <v>0.52612665954708804</v>
      </c>
      <c r="AA3" s="11">
        <f>'OddsRatio_working_3-way'!X3^(1/3)*COS(('OddsRatio_working_3-way'!Y3+2*PI())/3)</f>
        <v>-0.36949144442999482</v>
      </c>
      <c r="AB3" s="11">
        <f>'OddsRatio_working_3-way'!X3^(1/3)*COS(('OddsRatio_working_3-way'!Y3+4*PI())/3)</f>
        <v>-0.15663521511709316</v>
      </c>
      <c r="AC3" s="11">
        <f>'OddsRatio_working_3-way'!X3^(1/3)*SIN('OddsRatio_working_3-way'!Y3/3)</f>
        <v>0.12289260129249245</v>
      </c>
      <c r="AD3" s="11">
        <f>'OddsRatio_working_3-way'!X3^(1/3)*SIN(('OddsRatio_working_3-way'!Y3+2*PI())/3)</f>
        <v>0.39419275212977867</v>
      </c>
      <c r="AE3" s="11">
        <f>'OddsRatio_working_3-way'!X3^(1/3)*SIN(('OddsRatio_working_3-way'!Y3+4*PI())/3)</f>
        <v>-0.51708535342227102</v>
      </c>
      <c r="AF3" s="11">
        <f>-'OddsRatio_working_3-way'!U3/(3*'OddsRatio_working_3-way'!X3^(1/3))*COS(('OddsRatio_working_3-way'!Y3)/3)</f>
        <v>0.52612665954708815</v>
      </c>
      <c r="AG3" s="11">
        <f>-'OddsRatio_working_3-way'!U3/(3*'OddsRatio_working_3-way'!X3^(1/3))*COS(('OddsRatio_working_3-way'!Y3+2*PI())/3)</f>
        <v>-0.36949144442999488</v>
      </c>
      <c r="AH3" s="11">
        <f>-'OddsRatio_working_3-way'!U3/(3*'OddsRatio_working_3-way'!X3^(1/3))*COS(('OddsRatio_working_3-way'!Y3+4*PI())/3)</f>
        <v>-0.15663521511709319</v>
      </c>
      <c r="AI3" s="11">
        <f>'OddsRatio_working_3-way'!U3/(3*'OddsRatio_working_3-way'!X3^(1/3))*SIN(('OddsRatio_working_3-way'!Y3)/3)</f>
        <v>-0.12289260129249248</v>
      </c>
      <c r="AJ3" s="11">
        <f>'OddsRatio_working_3-way'!U3/(3*'OddsRatio_working_3-way'!X3^(1/3))*SIN(('OddsRatio_working_3-way'!Y3+2*PI())/3)</f>
        <v>-0.39419275212977872</v>
      </c>
      <c r="AK3" s="11">
        <f>'OddsRatio_working_3-way'!U3/(3*'OddsRatio_working_3-way'!X3^(1/3))*SIN(('OddsRatio_working_3-way'!Y3+4*PI())/3)</f>
        <v>0.51708535342227113</v>
      </c>
      <c r="AL3" s="11">
        <f>'OddsRatio_working_3-way'!Z3+'OddsRatio_working_3-way'!AF3</f>
        <v>1.0522533190941763</v>
      </c>
      <c r="AM3" s="11">
        <f>'OddsRatio_working_3-way'!AA3+'OddsRatio_working_3-way'!AG3</f>
        <v>-0.73898288885998964</v>
      </c>
      <c r="AN3" s="11">
        <f>'OddsRatio_working_3-way'!AB3+'OddsRatio_working_3-way'!AH3</f>
        <v>-0.31327043023418633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1.0522533190941763</v>
      </c>
      <c r="AS3" s="11">
        <f>IF(('OddsRatio_working_3-way'!X3=0),IF(Q3&gt;0,-Q3^(1/3),(-Q3)^(1/3)),'OddsRatio_working_3-way'!AM3-'OddsRatio_working_3-way'!R3/3)</f>
        <v>-0.73898288885998964</v>
      </c>
      <c r="AT3" s="11">
        <f>IF(('OddsRatio_working_3-way'!X3=0),IF(Q3&gt;0,-Q3^(1/3),(-Q3)^(1/3)),'OddsRatio_working_3-way'!AN3-'OddsRatio_working_3-way'!R3/3)</f>
        <v>-0.31327043023418633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2.4500000000000002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2.82</v>
      </c>
      <c r="D4" s="9">
        <f t="shared" ref="D4:D67" si="13">(K4/(AR4+K4-(AR4*K4)))</f>
        <v>0.39821303370807004</v>
      </c>
      <c r="E4" s="9">
        <f t="shared" ref="E4:E67" si="14">(L4/(AR4+L4-(AR4*L4)))</f>
        <v>0.25658322351717383</v>
      </c>
      <c r="F4" s="9">
        <f t="shared" ref="F4:F67" si="15">(M4/(AR4+M4-(AR4*M4)))</f>
        <v>0.34520374277475624</v>
      </c>
      <c r="G4" s="9">
        <f t="shared" ref="G4:G67" si="16">AR4</f>
        <v>1.0422197639535065</v>
      </c>
      <c r="H4" s="9">
        <f t="shared" ref="H4:H67" si="17">IF(A4="","",1/D4)</f>
        <v>2.5112186577325843</v>
      </c>
      <c r="I4" s="9">
        <f t="shared" ref="I4:I67" si="18">IF(B4="","",1/E4)</f>
        <v>3.8973709437907473</v>
      </c>
      <c r="J4" s="9">
        <f t="shared" ref="J4:J67" si="19">IF(C4="","",1/F4)</f>
        <v>2.8968399703953822</v>
      </c>
      <c r="K4" s="11">
        <f t="shared" ref="K4:K67" si="20">1/A4</f>
        <v>0.4081632653061224</v>
      </c>
      <c r="L4" s="11">
        <f t="shared" ref="L4:L67" si="21">1/B4</f>
        <v>0.26455026455026459</v>
      </c>
      <c r="M4" s="11">
        <f t="shared" ref="M4:M67" si="22">1/C4</f>
        <v>0.3546099290780142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-0.28091646430045625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0.2316585758473152</v>
      </c>
      <c r="Q4" s="11">
        <f>2*'OddsRatio_working_3-way'!K4*'OddsRatio_working_3-way'!L4*'OddsRatio_working_3-way'!M4</f>
        <v>7.6581347387542215E-2</v>
      </c>
      <c r="R4" s="11">
        <f t="shared" ref="R4:R67" si="23">O4/N4</f>
        <v>0</v>
      </c>
      <c r="S4" s="11">
        <f t="shared" ref="S4:S67" si="24">P4/N4</f>
        <v>-0.82465289609918724</v>
      </c>
      <c r="T4" s="11">
        <f t="shared" ref="T4:T67" si="25">Q4/N4</f>
        <v>-0.27261252763609495</v>
      </c>
      <c r="U4" s="11">
        <f>'OddsRatio_working_3-way'!S4-'OddsRatio_working_3-way'!R4^2/3</f>
        <v>-0.82465289609918724</v>
      </c>
      <c r="V4" s="11">
        <f>'OddsRatio_working_3-way'!S4*'OddsRatio_working_3-way'!R4/3-2*'OddsRatio_working_3-way'!R4^3/27-'OddsRatio_working_3-way'!T4</f>
        <v>0.27261252763609495</v>
      </c>
      <c r="W4" s="11">
        <f>'OddsRatio_working_3-way'!V4^2+4*'OddsRatio_working_3-way'!U4^3/27</f>
        <v>-8.7649550160779494E-3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0.14412021478631873</v>
      </c>
      <c r="Y4" s="11">
        <f>IF('OddsRatio_working_3-way'!W4&gt;=0,IF('OddsRatio_working_3-way'!V4+SQRT('OddsRatio_working_3-way'!W4)&gt;0,0,PI()),ACOS('OddsRatio_working_3-way'!V4/(2*'OddsRatio_working_3-way'!X4)))</f>
        <v>0.33080336210249461</v>
      </c>
      <c r="Z4" s="11">
        <f>'OddsRatio_working_3-way'!X4^(1/3)*COS('OddsRatio_working_3-way'!Y4/3)</f>
        <v>0.52110988197675334</v>
      </c>
      <c r="AA4" s="11">
        <f>'OddsRatio_working_3-way'!X4^(1/3)*COS(('OddsRatio_working_3-way'!Y4+2*PI())/3)</f>
        <v>-0.31052085141165947</v>
      </c>
      <c r="AB4" s="11">
        <f>'OddsRatio_working_3-way'!X4^(1/3)*COS(('OddsRatio_working_3-way'!Y4+4*PI())/3)</f>
        <v>-0.21058903056509401</v>
      </c>
      <c r="AC4" s="11">
        <f>'OddsRatio_working_3-way'!X4^(1/3)*SIN('OddsRatio_working_3-way'!Y4/3)</f>
        <v>5.7695663666373957E-2</v>
      </c>
      <c r="AD4" s="11">
        <f>'OddsRatio_working_3-way'!X4^(1/3)*SIN(('OddsRatio_working_3-way'!Y4+2*PI())/3)</f>
        <v>0.42244656412179193</v>
      </c>
      <c r="AE4" s="11">
        <f>'OddsRatio_working_3-way'!X4^(1/3)*SIN(('OddsRatio_working_3-way'!Y4+4*PI())/3)</f>
        <v>-0.4801422277881659</v>
      </c>
      <c r="AF4" s="11">
        <f>-'OddsRatio_working_3-way'!U4/(3*'OddsRatio_working_3-way'!X4^(1/3))*COS(('OddsRatio_working_3-way'!Y4)/3)</f>
        <v>0.52110988197675323</v>
      </c>
      <c r="AG4" s="11">
        <f>-'OddsRatio_working_3-way'!U4/(3*'OddsRatio_working_3-way'!X4^(1/3))*COS(('OddsRatio_working_3-way'!Y4+2*PI())/3)</f>
        <v>-0.31052085141165936</v>
      </c>
      <c r="AH4" s="11">
        <f>-'OddsRatio_working_3-way'!U4/(3*'OddsRatio_working_3-way'!X4^(1/3))*COS(('OddsRatio_working_3-way'!Y4+4*PI())/3)</f>
        <v>-0.21058903056509395</v>
      </c>
      <c r="AI4" s="11">
        <f>'OddsRatio_working_3-way'!U4/(3*'OddsRatio_working_3-way'!X4^(1/3))*SIN(('OddsRatio_working_3-way'!Y4)/3)</f>
        <v>-5.769566366637395E-2</v>
      </c>
      <c r="AJ4" s="11">
        <f>'OddsRatio_working_3-way'!U4/(3*'OddsRatio_working_3-way'!X4^(1/3))*SIN(('OddsRatio_working_3-way'!Y4+2*PI())/3)</f>
        <v>-0.42244656412179182</v>
      </c>
      <c r="AK4" s="11">
        <f>'OddsRatio_working_3-way'!U4/(3*'OddsRatio_working_3-way'!X4^(1/3))*SIN(('OddsRatio_working_3-way'!Y4+4*PI())/3)</f>
        <v>0.48014222778816584</v>
      </c>
      <c r="AL4" s="11">
        <f>'OddsRatio_working_3-way'!Z4+'OddsRatio_working_3-way'!AF4</f>
        <v>1.0422197639535065</v>
      </c>
      <c r="AM4" s="11">
        <f>'OddsRatio_working_3-way'!AA4+'OddsRatio_working_3-way'!AG4</f>
        <v>-0.62104170282331883</v>
      </c>
      <c r="AN4" s="11">
        <f>'OddsRatio_working_3-way'!AB4+'OddsRatio_working_3-way'!AH4</f>
        <v>-0.42117806113018796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1.0422197639535065</v>
      </c>
      <c r="AS4" s="11">
        <f>IF(('OddsRatio_working_3-way'!X4=0),IF(Q4&gt;0,-Q4^(1/3),(-Q4)^(1/3)),'OddsRatio_working_3-way'!AM4-'OddsRatio_working_3-way'!R4/3)</f>
        <v>-0.62104170282331883</v>
      </c>
      <c r="AT4" s="11">
        <f>IF(('OddsRatio_working_3-way'!X4=0),IF(Q4&gt;0,-Q4^(1/3),(-Q4)^(1/3)),'OddsRatio_working_3-way'!AN4-'OddsRatio_working_3-way'!R4/3)</f>
        <v>-0.42117806113018796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1.68</v>
      </c>
      <c r="B5" s="4">
        <f>IF('True_Odds_Calculator_3-way'!B6="","",'True_Odds_Calculator_3-way'!B6)</f>
        <v>4.3499999999999996</v>
      </c>
      <c r="C5" s="4">
        <f>IF('True_Odds_Calculator_3-way'!C6="","",'True_Odds_Calculator_3-way'!C6)</f>
        <v>4.6900000000000004</v>
      </c>
      <c r="D5" s="9">
        <f t="shared" si="13"/>
        <v>0.57923839888878759</v>
      </c>
      <c r="E5" s="9">
        <f t="shared" si="14"/>
        <v>0.21840678722656903</v>
      </c>
      <c r="F5" s="9">
        <f t="shared" si="15"/>
        <v>0.20235481388464327</v>
      </c>
      <c r="G5" s="9">
        <f t="shared" si="16"/>
        <v>1.0682424743330365</v>
      </c>
      <c r="H5" s="9">
        <f t="shared" si="17"/>
        <v>1.7264048825464653</v>
      </c>
      <c r="I5" s="9">
        <f t="shared" si="18"/>
        <v>4.5786122890156715</v>
      </c>
      <c r="J5" s="9">
        <f t="shared" si="19"/>
        <v>4.9418147302889048</v>
      </c>
      <c r="K5" s="11">
        <f t="shared" si="20"/>
        <v>0.59523809523809523</v>
      </c>
      <c r="L5" s="11">
        <f t="shared" si="21"/>
        <v>0.22988505747126439</v>
      </c>
      <c r="M5" s="11">
        <f t="shared" si="22"/>
        <v>0.21321961620469082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-0.24524982406755802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0.22524020759444627</v>
      </c>
      <c r="Q5" s="11">
        <f>2*'OddsRatio_working_3-way'!K5*'OddsRatio_working_3-way'!L5*'OddsRatio_working_3-way'!M5</f>
        <v>5.8352385387162239E-2</v>
      </c>
      <c r="R5" s="11">
        <f t="shared" si="23"/>
        <v>0</v>
      </c>
      <c r="S5" s="11">
        <f t="shared" si="24"/>
        <v>-0.91841129122441378</v>
      </c>
      <c r="T5" s="11">
        <f t="shared" si="25"/>
        <v>-0.2379303863275683</v>
      </c>
      <c r="U5" s="11">
        <f>'OddsRatio_working_3-way'!S5-'OddsRatio_working_3-way'!R5^2/3</f>
        <v>-0.91841129122441378</v>
      </c>
      <c r="V5" s="11">
        <f>'OddsRatio_working_3-way'!S5*'OddsRatio_working_3-way'!R5/3-2*'OddsRatio_working_3-way'!R5^3/27-'OddsRatio_working_3-way'!T5</f>
        <v>0.2379303863275683</v>
      </c>
      <c r="W5" s="11">
        <f>'OddsRatio_working_3-way'!V5^2+4*'OddsRatio_working_3-way'!U5^3/27</f>
        <v>-5.8153710950150511E-2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0.16938460650848441</v>
      </c>
      <c r="Y5" s="11">
        <f>IF('OddsRatio_working_3-way'!W5&gt;=0,IF('OddsRatio_working_3-way'!V5+SQRT('OddsRatio_working_3-way'!W5)&gt;0,0,PI()),ACOS('OddsRatio_working_3-way'!V5/(2*'OddsRatio_working_3-way'!X5)))</f>
        <v>0.79212013585967855</v>
      </c>
      <c r="Z5" s="11">
        <f>'OddsRatio_working_3-way'!X5^(1/3)*COS('OddsRatio_working_3-way'!Y5/3)</f>
        <v>0.53412123716651838</v>
      </c>
      <c r="AA5" s="11">
        <f>'OddsRatio_working_3-way'!X5^(1/3)*COS(('OddsRatio_working_3-way'!Y5+2*PI())/3)</f>
        <v>-0.392115409822477</v>
      </c>
      <c r="AB5" s="11">
        <f>'OddsRatio_working_3-way'!X5^(1/3)*COS(('OddsRatio_working_3-way'!Y5+4*PI())/3)</f>
        <v>-0.14200582734404155</v>
      </c>
      <c r="AC5" s="11">
        <f>'OddsRatio_working_3-way'!X5^(1/3)*SIN('OddsRatio_working_3-way'!Y5/3)</f>
        <v>0.14440083477082957</v>
      </c>
      <c r="AD5" s="11">
        <f>'OddsRatio_working_3-way'!X5^(1/3)*SIN(('OddsRatio_working_3-way'!Y5+2*PI())/3)</f>
        <v>0.39036214270156316</v>
      </c>
      <c r="AE5" s="11">
        <f>'OddsRatio_working_3-way'!X5^(1/3)*SIN(('OddsRatio_working_3-way'!Y5+4*PI())/3)</f>
        <v>-0.53476297747239288</v>
      </c>
      <c r="AF5" s="11">
        <f>-'OddsRatio_working_3-way'!U5/(3*'OddsRatio_working_3-way'!X5^(1/3))*COS(('OddsRatio_working_3-way'!Y5)/3)</f>
        <v>0.53412123716651827</v>
      </c>
      <c r="AG5" s="11">
        <f>-'OddsRatio_working_3-way'!U5/(3*'OddsRatio_working_3-way'!X5^(1/3))*COS(('OddsRatio_working_3-way'!Y5+2*PI())/3)</f>
        <v>-0.39211540982247695</v>
      </c>
      <c r="AH5" s="11">
        <f>-'OddsRatio_working_3-way'!U5/(3*'OddsRatio_working_3-way'!X5^(1/3))*COS(('OddsRatio_working_3-way'!Y5+4*PI())/3)</f>
        <v>-0.14200582734404152</v>
      </c>
      <c r="AI5" s="11">
        <f>'OddsRatio_working_3-way'!U5/(3*'OddsRatio_working_3-way'!X5^(1/3))*SIN(('OddsRatio_working_3-way'!Y5)/3)</f>
        <v>-0.14440083477082954</v>
      </c>
      <c r="AJ5" s="11">
        <f>'OddsRatio_working_3-way'!U5/(3*'OddsRatio_working_3-way'!X5^(1/3))*SIN(('OddsRatio_working_3-way'!Y5+2*PI())/3)</f>
        <v>-0.39036214270156311</v>
      </c>
      <c r="AK5" s="11">
        <f>'OddsRatio_working_3-way'!U5/(3*'OddsRatio_working_3-way'!X5^(1/3))*SIN(('OddsRatio_working_3-way'!Y5+4*PI())/3)</f>
        <v>0.53476297747239276</v>
      </c>
      <c r="AL5" s="11">
        <f>'OddsRatio_working_3-way'!Z5+'OddsRatio_working_3-way'!AF5</f>
        <v>1.0682424743330365</v>
      </c>
      <c r="AM5" s="11">
        <f>'OddsRatio_working_3-way'!AA5+'OddsRatio_working_3-way'!AG5</f>
        <v>-0.78423081964495389</v>
      </c>
      <c r="AN5" s="11">
        <f>'OddsRatio_working_3-way'!AB5+'OddsRatio_working_3-way'!AH5</f>
        <v>-0.28401165468808309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1.0682424743330365</v>
      </c>
      <c r="AS5" s="11">
        <f>IF(('OddsRatio_working_3-way'!X5=0),IF(Q5&gt;0,-Q5^(1/3),(-Q5)^(1/3)),'OddsRatio_working_3-way'!AM5-'OddsRatio_working_3-way'!R5/3)</f>
        <v>-0.78423081964495389</v>
      </c>
      <c r="AT5" s="11">
        <f>IF(('OddsRatio_working_3-way'!X5=0),IF(Q5&gt;0,-Q5^(1/3),(-Q5)^(1/3)),'OddsRatio_working_3-way'!AN5-'OddsRatio_working_3-way'!R5/3)</f>
        <v>-0.28401165468808309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2.4700000000000002</v>
      </c>
      <c r="B6" s="4">
        <f>IF('True_Odds_Calculator_3-way'!B7="","",'True_Odds_Calculator_3-way'!B7)</f>
        <v>3.65</v>
      </c>
      <c r="C6" s="4">
        <f>IF('True_Odds_Calculator_3-way'!C7="","",'True_Odds_Calculator_3-way'!C7)</f>
        <v>2.81</v>
      </c>
      <c r="D6" s="9">
        <f t="shared" si="13"/>
        <v>0.39232520302694629</v>
      </c>
      <c r="E6" s="9">
        <f t="shared" si="14"/>
        <v>0.26369602779980406</v>
      </c>
      <c r="F6" s="9">
        <f t="shared" si="15"/>
        <v>0.34397876917324949</v>
      </c>
      <c r="G6" s="9">
        <f t="shared" si="16"/>
        <v>1.0536774401402271</v>
      </c>
      <c r="H6" s="9">
        <f t="shared" si="17"/>
        <v>2.5489058370061342</v>
      </c>
      <c r="I6" s="9">
        <f t="shared" si="18"/>
        <v>3.7922452163716023</v>
      </c>
      <c r="J6" s="9">
        <f t="shared" si="19"/>
        <v>2.9071561666538108</v>
      </c>
      <c r="K6" s="11">
        <f t="shared" si="20"/>
        <v>0.40485829959514169</v>
      </c>
      <c r="L6" s="11">
        <f t="shared" si="21"/>
        <v>0.27397260273972601</v>
      </c>
      <c r="M6" s="11">
        <f t="shared" si="22"/>
        <v>0.35587188612099646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-0.27832078837731211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0.23407689919555311</v>
      </c>
      <c r="Q6" s="11">
        <f>2*'OddsRatio_working_3-way'!K6*'OddsRatio_working_3-way'!L6*'OddsRatio_working_3-way'!M6</f>
        <v>7.8946677637623308E-2</v>
      </c>
      <c r="R6" s="11">
        <f t="shared" si="23"/>
        <v>0</v>
      </c>
      <c r="S6" s="11">
        <f t="shared" si="24"/>
        <v>-0.84103275418371282</v>
      </c>
      <c r="T6" s="11">
        <f t="shared" si="25"/>
        <v>-0.28365354272637872</v>
      </c>
      <c r="U6" s="11">
        <f>'OddsRatio_working_3-way'!S6-'OddsRatio_working_3-way'!R6^2/3</f>
        <v>-0.84103275418371282</v>
      </c>
      <c r="V6" s="11">
        <f>'OddsRatio_working_3-way'!S6*'OddsRatio_working_3-way'!R6/3-2*'OddsRatio_working_3-way'!R6^3/27-'OddsRatio_working_3-way'!T6</f>
        <v>0.28365354272637872</v>
      </c>
      <c r="W6" s="11">
        <f>'OddsRatio_working_3-way'!V6^2+4*'OddsRatio_working_3-way'!U6^3/27</f>
        <v>-7.6729377642905244E-3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0.14843539846134754</v>
      </c>
      <c r="Y6" s="11">
        <f>IF('OddsRatio_working_3-way'!W6&gt;=0,IF('OddsRatio_working_3-way'!V6+SQRT('OddsRatio_working_3-way'!W6)&gt;0,0,PI()),ACOS('OddsRatio_working_3-way'!V6/(2*'OddsRatio_working_3-way'!X6)))</f>
        <v>0.29952046223118067</v>
      </c>
      <c r="Z6" s="11">
        <f>'OddsRatio_working_3-way'!X6^(1/3)*COS('OddsRatio_working_3-way'!Y6/3)</f>
        <v>0.52683872007011356</v>
      </c>
      <c r="AA6" s="11">
        <f>'OddsRatio_working_3-way'!X6^(1/3)*COS(('OddsRatio_working_3-way'!Y6+2*PI())/3)</f>
        <v>-0.30912396398358255</v>
      </c>
      <c r="AB6" s="11">
        <f>'OddsRatio_working_3-way'!X6^(1/3)*COS(('OddsRatio_working_3-way'!Y6+4*PI())/3)</f>
        <v>-0.21771475608653085</v>
      </c>
      <c r="AC6" s="11">
        <f>'OddsRatio_working_3-way'!X6^(1/3)*SIN('OddsRatio_working_3-way'!Y6/3)</f>
        <v>5.2775130785773249E-2</v>
      </c>
      <c r="AD6" s="11">
        <f>'OddsRatio_working_3-way'!X6^(1/3)*SIN(('OddsRatio_working_3-way'!Y6+2*PI())/3)</f>
        <v>0.4298681498851103</v>
      </c>
      <c r="AE6" s="11">
        <f>'OddsRatio_working_3-way'!X6^(1/3)*SIN(('OddsRatio_working_3-way'!Y6+4*PI())/3)</f>
        <v>-0.48264328067088358</v>
      </c>
      <c r="AF6" s="11">
        <f>-'OddsRatio_working_3-way'!U6/(3*'OddsRatio_working_3-way'!X6^(1/3))*COS(('OddsRatio_working_3-way'!Y6)/3)</f>
        <v>0.52683872007011356</v>
      </c>
      <c r="AG6" s="11">
        <f>-'OddsRatio_working_3-way'!U6/(3*'OddsRatio_working_3-way'!X6^(1/3))*COS(('OddsRatio_working_3-way'!Y6+2*PI())/3)</f>
        <v>-0.30912396398358255</v>
      </c>
      <c r="AH6" s="11">
        <f>-'OddsRatio_working_3-way'!U6/(3*'OddsRatio_working_3-way'!X6^(1/3))*COS(('OddsRatio_working_3-way'!Y6+4*PI())/3)</f>
        <v>-0.21771475608653085</v>
      </c>
      <c r="AI6" s="11">
        <f>'OddsRatio_working_3-way'!U6/(3*'OddsRatio_working_3-way'!X6^(1/3))*SIN(('OddsRatio_working_3-way'!Y6)/3)</f>
        <v>-5.2775130785773249E-2</v>
      </c>
      <c r="AJ6" s="11">
        <f>'OddsRatio_working_3-way'!U6/(3*'OddsRatio_working_3-way'!X6^(1/3))*SIN(('OddsRatio_working_3-way'!Y6+2*PI())/3)</f>
        <v>-0.4298681498851103</v>
      </c>
      <c r="AK6" s="11">
        <f>'OddsRatio_working_3-way'!U6/(3*'OddsRatio_working_3-way'!X6^(1/3))*SIN(('OddsRatio_working_3-way'!Y6+4*PI())/3)</f>
        <v>0.48264328067088358</v>
      </c>
      <c r="AL6" s="11">
        <f>'OddsRatio_working_3-way'!Z6+'OddsRatio_working_3-way'!AF6</f>
        <v>1.0536774401402271</v>
      </c>
      <c r="AM6" s="11">
        <f>'OddsRatio_working_3-way'!AA6+'OddsRatio_working_3-way'!AG6</f>
        <v>-0.6182479279671651</v>
      </c>
      <c r="AN6" s="11">
        <f>'OddsRatio_working_3-way'!AB6+'OddsRatio_working_3-way'!AH6</f>
        <v>-0.43542951217306169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1.0536774401402271</v>
      </c>
      <c r="AS6" s="11">
        <f>IF(('OddsRatio_working_3-way'!X6=0),IF(Q6&gt;0,-Q6^(1/3),(-Q6)^(1/3)),'OddsRatio_working_3-way'!AM6-'OddsRatio_working_3-way'!R6/3)</f>
        <v>-0.6182479279671651</v>
      </c>
      <c r="AT6" s="11">
        <f>IF(('OddsRatio_working_3-way'!X6=0),IF(Q6&gt;0,-Q6^(1/3),(-Q6)^(1/3)),'OddsRatio_working_3-way'!AN6-'OddsRatio_working_3-way'!R6/3)</f>
        <v>-0.43542951217306169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2.2000000000000002</v>
      </c>
      <c r="B7" s="4">
        <f>IF('True_Odds_Calculator_3-way'!B8="","",'True_Odds_Calculator_3-way'!B8)</f>
        <v>3.83</v>
      </c>
      <c r="C7" s="4">
        <f>IF('True_Odds_Calculator_3-way'!C8="","",'True_Odds_Calculator_3-way'!C8)</f>
        <v>3.14</v>
      </c>
      <c r="D7" s="9">
        <f t="shared" si="13"/>
        <v>0.44162186373813445</v>
      </c>
      <c r="E7" s="9">
        <f t="shared" si="14"/>
        <v>0.25114074293368843</v>
      </c>
      <c r="F7" s="9">
        <f t="shared" si="15"/>
        <v>0.30723739332817712</v>
      </c>
      <c r="G7" s="9">
        <f t="shared" si="16"/>
        <v>1.0536505362593855</v>
      </c>
      <c r="H7" s="9">
        <f t="shared" si="17"/>
        <v>2.2643806435112626</v>
      </c>
      <c r="I7" s="9">
        <f t="shared" si="18"/>
        <v>3.9818310176140614</v>
      </c>
      <c r="J7" s="9">
        <f t="shared" si="19"/>
        <v>3.2548121475950849</v>
      </c>
      <c r="K7" s="11">
        <f t="shared" si="20"/>
        <v>0.45454545454545453</v>
      </c>
      <c r="L7" s="11">
        <f t="shared" si="21"/>
        <v>0.2610966057441253</v>
      </c>
      <c r="M7" s="11">
        <f t="shared" si="22"/>
        <v>0.31847133757961782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-0.27468209560641088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0.23320296141303609</v>
      </c>
      <c r="Q7" s="11">
        <f>2*'OddsRatio_working_3-way'!K7*'OddsRatio_working_3-way'!L7*'OddsRatio_working_3-way'!M7</f>
        <v>7.5592532062572465E-2</v>
      </c>
      <c r="R7" s="11">
        <f t="shared" si="23"/>
        <v>0</v>
      </c>
      <c r="S7" s="11">
        <f t="shared" si="24"/>
        <v>-0.84899221734200758</v>
      </c>
      <c r="T7" s="11">
        <f t="shared" si="25"/>
        <v>-0.27520007045121797</v>
      </c>
      <c r="U7" s="11">
        <f>'OddsRatio_working_3-way'!S7-'OddsRatio_working_3-way'!R7^2/3</f>
        <v>-0.84899221734200758</v>
      </c>
      <c r="V7" s="11">
        <f>'OddsRatio_working_3-way'!S7*'OddsRatio_working_3-way'!R7/3-2*'OddsRatio_working_3-way'!R7^3/27-'OddsRatio_working_3-way'!T7</f>
        <v>0.27520007045121797</v>
      </c>
      <c r="W7" s="11">
        <f>'OddsRatio_working_3-way'!V7^2+4*'OddsRatio_working_3-way'!U7^3/27</f>
        <v>-1.4923176025315774E-2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0.15054754631151507</v>
      </c>
      <c r="Y7" s="11">
        <f>IF('OddsRatio_working_3-way'!W7&gt;=0,IF('OddsRatio_working_3-way'!V7+SQRT('OddsRatio_working_3-way'!W7)&gt;0,0,PI()),ACOS('OddsRatio_working_3-way'!V7/(2*'OddsRatio_working_3-way'!X7)))</f>
        <v>0.41776699007114604</v>
      </c>
      <c r="Z7" s="11">
        <f>'OddsRatio_working_3-way'!X7^(1/3)*COS('OddsRatio_working_3-way'!Y7/3)</f>
        <v>0.52682526812969277</v>
      </c>
      <c r="AA7" s="11">
        <f>'OddsRatio_working_3-way'!X7^(1/3)*COS(('OddsRatio_working_3-way'!Y7+2*PI())/3)</f>
        <v>-0.32736110535665985</v>
      </c>
      <c r="AB7" s="11">
        <f>'OddsRatio_working_3-way'!X7^(1/3)*COS(('OddsRatio_working_3-way'!Y7+4*PI())/3)</f>
        <v>-0.19946416277303297</v>
      </c>
      <c r="AC7" s="11">
        <f>'OddsRatio_working_3-way'!X7^(1/3)*SIN('OddsRatio_working_3-way'!Y7/3)</f>
        <v>7.3841334229187233E-2</v>
      </c>
      <c r="AD7" s="11">
        <f>'OddsRatio_working_3-way'!X7^(1/3)*SIN(('OddsRatio_working_3-way'!Y7+2*PI())/3)</f>
        <v>0.4193233984412687</v>
      </c>
      <c r="AE7" s="11">
        <f>'OddsRatio_working_3-way'!X7^(1/3)*SIN(('OddsRatio_working_3-way'!Y7+4*PI())/3)</f>
        <v>-0.4931647326704558</v>
      </c>
      <c r="AF7" s="11">
        <f>-'OddsRatio_working_3-way'!U7/(3*'OddsRatio_working_3-way'!X7^(1/3))*COS(('OddsRatio_working_3-way'!Y7)/3)</f>
        <v>0.52682526812969288</v>
      </c>
      <c r="AG7" s="11">
        <f>-'OddsRatio_working_3-way'!U7/(3*'OddsRatio_working_3-way'!X7^(1/3))*COS(('OddsRatio_working_3-way'!Y7+2*PI())/3)</f>
        <v>-0.32736110535665991</v>
      </c>
      <c r="AH7" s="11">
        <f>-'OddsRatio_working_3-way'!U7/(3*'OddsRatio_working_3-way'!X7^(1/3))*COS(('OddsRatio_working_3-way'!Y7+4*PI())/3)</f>
        <v>-0.199464162773033</v>
      </c>
      <c r="AI7" s="11">
        <f>'OddsRatio_working_3-way'!U7/(3*'OddsRatio_working_3-way'!X7^(1/3))*SIN(('OddsRatio_working_3-way'!Y7)/3)</f>
        <v>-7.3841334229187261E-2</v>
      </c>
      <c r="AJ7" s="11">
        <f>'OddsRatio_working_3-way'!U7/(3*'OddsRatio_working_3-way'!X7^(1/3))*SIN(('OddsRatio_working_3-way'!Y7+2*PI())/3)</f>
        <v>-0.41932339844126881</v>
      </c>
      <c r="AK7" s="11">
        <f>'OddsRatio_working_3-way'!U7/(3*'OddsRatio_working_3-way'!X7^(1/3))*SIN(('OddsRatio_working_3-way'!Y7+4*PI())/3)</f>
        <v>0.49316473267045591</v>
      </c>
      <c r="AL7" s="11">
        <f>'OddsRatio_working_3-way'!Z7+'OddsRatio_working_3-way'!AF7</f>
        <v>1.0536505362593855</v>
      </c>
      <c r="AM7" s="11">
        <f>'OddsRatio_working_3-way'!AA7+'OddsRatio_working_3-way'!AG7</f>
        <v>-0.65472221071331971</v>
      </c>
      <c r="AN7" s="11">
        <f>'OddsRatio_working_3-way'!AB7+'OddsRatio_working_3-way'!AH7</f>
        <v>-0.39892832554606594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1.0536505362593855</v>
      </c>
      <c r="AS7" s="11">
        <f>IF(('OddsRatio_working_3-way'!X7=0),IF(Q7&gt;0,-Q7^(1/3),(-Q7)^(1/3)),'OddsRatio_working_3-way'!AM7-'OddsRatio_working_3-way'!R7/3)</f>
        <v>-0.65472221071331971</v>
      </c>
      <c r="AT7" s="11">
        <f>IF(('OddsRatio_working_3-way'!X7=0),IF(Q7&gt;0,-Q7^(1/3),(-Q7)^(1/3)),'OddsRatio_working_3-way'!AN7-'OddsRatio_working_3-way'!R7/3)</f>
        <v>-0.39892832554606594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4.13</v>
      </c>
      <c r="B8" s="4">
        <f>IF('True_Odds_Calculator_3-way'!B9="","",'True_Odds_Calculator_3-way'!B9)</f>
        <v>3.62</v>
      </c>
      <c r="C8" s="4">
        <f>IF('True_Odds_Calculator_3-way'!C9="","",'True_Odds_Calculator_3-way'!C9)</f>
        <v>1.93</v>
      </c>
      <c r="D8" s="9">
        <f t="shared" si="13"/>
        <v>0.23162195427596383</v>
      </c>
      <c r="E8" s="9">
        <f t="shared" si="14"/>
        <v>0.26477101493407984</v>
      </c>
      <c r="F8" s="9">
        <f t="shared" si="15"/>
        <v>0.50360703078995639</v>
      </c>
      <c r="G8" s="9">
        <f t="shared" si="16"/>
        <v>1.0598658244182313</v>
      </c>
      <c r="H8" s="9">
        <f t="shared" si="17"/>
        <v>4.3173800304290637</v>
      </c>
      <c r="I8" s="9">
        <f t="shared" si="18"/>
        <v>3.7768484599757661</v>
      </c>
      <c r="J8" s="9">
        <f t="shared" si="19"/>
        <v>1.9856752167089549</v>
      </c>
      <c r="K8" s="11">
        <f t="shared" si="20"/>
        <v>0.24213075060532688</v>
      </c>
      <c r="L8" s="11">
        <f t="shared" si="21"/>
        <v>0.27624309392265195</v>
      </c>
      <c r="M8" s="11">
        <f t="shared" si="22"/>
        <v>0.5181347150259068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-0.26430942276286906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0.23150508316542862</v>
      </c>
      <c r="Q8" s="11">
        <f>2*'OddsRatio_working_3-way'!K8*'OddsRatio_working_3-way'!L8*'OddsRatio_working_3-way'!M8</f>
        <v>6.9312899151325949E-2</v>
      </c>
      <c r="R8" s="11">
        <f t="shared" si="23"/>
        <v>0</v>
      </c>
      <c r="S8" s="11">
        <f t="shared" si="24"/>
        <v>-0.87588660572698696</v>
      </c>
      <c r="T8" s="11">
        <f t="shared" si="25"/>
        <v>-0.26224149872065483</v>
      </c>
      <c r="U8" s="11">
        <f>'OddsRatio_working_3-way'!S8-'OddsRatio_working_3-way'!R8^2/3</f>
        <v>-0.87588660572698696</v>
      </c>
      <c r="V8" s="11">
        <f>'OddsRatio_working_3-way'!S8*'OddsRatio_working_3-way'!R8/3-2*'OddsRatio_working_3-way'!R8^3/27-'OddsRatio_working_3-way'!T8</f>
        <v>0.26224149872065483</v>
      </c>
      <c r="W8" s="11">
        <f>'OddsRatio_working_3-way'!V8^2+4*'OddsRatio_working_3-way'!U8^3/27</f>
        <v>-3.0779079557501726E-2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0.15775747463175632</v>
      </c>
      <c r="Y8" s="11">
        <f>IF('OddsRatio_working_3-way'!W8&gt;=0,IF('OddsRatio_working_3-way'!V8+SQRT('OddsRatio_working_3-way'!W8)&gt;0,0,PI()),ACOS('OddsRatio_working_3-way'!V8/(2*'OddsRatio_working_3-way'!X8)))</f>
        <v>0.58961654491592408</v>
      </c>
      <c r="Z8" s="11">
        <f>'OddsRatio_working_3-way'!X8^(1/3)*COS('OddsRatio_working_3-way'!Y8/3)</f>
        <v>0.52993291220911565</v>
      </c>
      <c r="AA8" s="11">
        <f>'OddsRatio_working_3-way'!X8^(1/3)*COS(('OddsRatio_working_3-way'!Y8+2*PI())/3)</f>
        <v>-0.35634469667593816</v>
      </c>
      <c r="AB8" s="11">
        <f>'OddsRatio_working_3-way'!X8^(1/3)*COS(('OddsRatio_working_3-way'!Y8+4*PI())/3)</f>
        <v>-0.17358821553317769</v>
      </c>
      <c r="AC8" s="11">
        <f>'OddsRatio_working_3-way'!X8^(1/3)*SIN('OddsRatio_working_3-way'!Y8/3)</f>
        <v>0.10551450358392166</v>
      </c>
      <c r="AD8" s="11">
        <f>'OddsRatio_working_3-way'!X8^(1/3)*SIN(('OddsRatio_working_3-way'!Y8+2*PI())/3)</f>
        <v>0.4061781124826021</v>
      </c>
      <c r="AE8" s="11">
        <f>'OddsRatio_working_3-way'!X8^(1/3)*SIN(('OddsRatio_working_3-way'!Y8+4*PI())/3)</f>
        <v>-0.51169261606652361</v>
      </c>
      <c r="AF8" s="11">
        <f>-'OddsRatio_working_3-way'!U8/(3*'OddsRatio_working_3-way'!X8^(1/3))*COS(('OddsRatio_working_3-way'!Y8)/3)</f>
        <v>0.52993291220911554</v>
      </c>
      <c r="AG8" s="11">
        <f>-'OddsRatio_working_3-way'!U8/(3*'OddsRatio_working_3-way'!X8^(1/3))*COS(('OddsRatio_working_3-way'!Y8+2*PI())/3)</f>
        <v>-0.3563446966759381</v>
      </c>
      <c r="AH8" s="11">
        <f>-'OddsRatio_working_3-way'!U8/(3*'OddsRatio_working_3-way'!X8^(1/3))*COS(('OddsRatio_working_3-way'!Y8+4*PI())/3)</f>
        <v>-0.17358821553317766</v>
      </c>
      <c r="AI8" s="11">
        <f>'OddsRatio_working_3-way'!U8/(3*'OddsRatio_working_3-way'!X8^(1/3))*SIN(('OddsRatio_working_3-way'!Y8)/3)</f>
        <v>-0.10551450358392163</v>
      </c>
      <c r="AJ8" s="11">
        <f>'OddsRatio_working_3-way'!U8/(3*'OddsRatio_working_3-way'!X8^(1/3))*SIN(('OddsRatio_working_3-way'!Y8+2*PI())/3)</f>
        <v>-0.40617811248260205</v>
      </c>
      <c r="AK8" s="11">
        <f>'OddsRatio_working_3-way'!U8/(3*'OddsRatio_working_3-way'!X8^(1/3))*SIN(('OddsRatio_working_3-way'!Y8+4*PI())/3)</f>
        <v>0.51169261606652361</v>
      </c>
      <c r="AL8" s="11">
        <f>'OddsRatio_working_3-way'!Z8+'OddsRatio_working_3-way'!AF8</f>
        <v>1.0598658244182313</v>
      </c>
      <c r="AM8" s="11">
        <f>'OddsRatio_working_3-way'!AA8+'OddsRatio_working_3-way'!AG8</f>
        <v>-0.71268939335187631</v>
      </c>
      <c r="AN8" s="11">
        <f>'OddsRatio_working_3-way'!AB8+'OddsRatio_working_3-way'!AH8</f>
        <v>-0.34717643106635532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1.0598658244182313</v>
      </c>
      <c r="AS8" s="11">
        <f>IF(('OddsRatio_working_3-way'!X8=0),IF(Q8&gt;0,-Q8^(1/3),(-Q8)^(1/3)),'OddsRatio_working_3-way'!AM8-'OddsRatio_working_3-way'!R8/3)</f>
        <v>-0.71268939335187631</v>
      </c>
      <c r="AT8" s="11">
        <f>IF(('OddsRatio_working_3-way'!X8=0),IF(Q8&gt;0,-Q8^(1/3),(-Q8)^(1/3)),'OddsRatio_working_3-way'!AN8-'OddsRatio_working_3-way'!R8/3)</f>
        <v>-0.34717643106635532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2.06</v>
      </c>
      <c r="B9" s="4">
        <f>IF('True_Odds_Calculator_3-way'!B10="","",'True_Odds_Calculator_3-way'!B10)</f>
        <v>3.61</v>
      </c>
      <c r="C9" s="4">
        <f>IF('True_Odds_Calculator_3-way'!C10="","",'True_Odds_Calculator_3-way'!C10)</f>
        <v>3.76</v>
      </c>
      <c r="D9" s="9">
        <f t="shared" si="13"/>
        <v>0.47437876834120984</v>
      </c>
      <c r="E9" s="9">
        <f t="shared" si="14"/>
        <v>0.26822319940754469</v>
      </c>
      <c r="F9" s="9">
        <f t="shared" si="15"/>
        <v>0.25739803225124525</v>
      </c>
      <c r="G9" s="9">
        <f t="shared" si="16"/>
        <v>1.0453020235380548</v>
      </c>
      <c r="H9" s="9">
        <f t="shared" si="17"/>
        <v>2.1080201449503382</v>
      </c>
      <c r="I9" s="9">
        <f t="shared" si="18"/>
        <v>3.7282382814343227</v>
      </c>
      <c r="J9" s="9">
        <f t="shared" si="19"/>
        <v>3.885033584965031</v>
      </c>
      <c r="K9" s="11">
        <f t="shared" si="20"/>
        <v>0.4854368932038835</v>
      </c>
      <c r="L9" s="11">
        <f t="shared" si="21"/>
        <v>0.2770083102493075</v>
      </c>
      <c r="M9" s="11">
        <f t="shared" si="22"/>
        <v>0.26595744680851063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-0.27308207079304703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0.22995809684247154</v>
      </c>
      <c r="Q9" s="11">
        <f>2*'OddsRatio_working_3-way'!K9*'OddsRatio_working_3-way'!L9*'OddsRatio_working_3-way'!M9</f>
        <v>7.152662421227729E-2</v>
      </c>
      <c r="R9" s="11">
        <f t="shared" si="23"/>
        <v>0</v>
      </c>
      <c r="S9" s="11">
        <f t="shared" si="24"/>
        <v>-0.84208419899065201</v>
      </c>
      <c r="T9" s="11">
        <f t="shared" si="25"/>
        <v>-0.26192354556474395</v>
      </c>
      <c r="U9" s="11">
        <f>'OddsRatio_working_3-way'!S9-'OddsRatio_working_3-way'!R9^2/3</f>
        <v>-0.84208419899065201</v>
      </c>
      <c r="V9" s="11">
        <f>'OddsRatio_working_3-way'!S9*'OddsRatio_working_3-way'!R9/3-2*'OddsRatio_working_3-way'!R9^3/27-'OddsRatio_working_3-way'!T9</f>
        <v>0.26192354556474395</v>
      </c>
      <c r="W9" s="11">
        <f>'OddsRatio_working_3-way'!V9^2+4*'OddsRatio_working_3-way'!U9^3/27</f>
        <v>-1.9859284140752623E-2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0.14871384254833098</v>
      </c>
      <c r="Y9" s="11">
        <f>IF('OddsRatio_working_3-way'!W9&gt;=0,IF('OddsRatio_working_3-way'!V9+SQRT('OddsRatio_working_3-way'!W9)&gt;0,0,PI()),ACOS('OddsRatio_working_3-way'!V9/(2*'OddsRatio_working_3-way'!X9)))</f>
        <v>0.49360749913042601</v>
      </c>
      <c r="Z9" s="11">
        <f>'OddsRatio_working_3-way'!X9^(1/3)*COS('OddsRatio_working_3-way'!Y9/3)</f>
        <v>0.5226510117690274</v>
      </c>
      <c r="AA9" s="11">
        <f>'OddsRatio_working_3-way'!X9^(1/3)*COS(('OddsRatio_working_3-way'!Y9+2*PI())/3)</f>
        <v>-0.33647861407221297</v>
      </c>
      <c r="AB9" s="11">
        <f>'OddsRatio_working_3-way'!X9^(1/3)*COS(('OddsRatio_working_3-way'!Y9+4*PI())/3)</f>
        <v>-0.18617239769681426</v>
      </c>
      <c r="AC9" s="11">
        <f>'OddsRatio_working_3-way'!X9^(1/3)*SIN('OddsRatio_working_3-way'!Y9/3)</f>
        <v>8.6779334485210635E-2</v>
      </c>
      <c r="AD9" s="11">
        <f>'OddsRatio_working_3-way'!X9^(1/3)*SIN(('OddsRatio_working_3-way'!Y9+2*PI())/3)</f>
        <v>0.40923938626301204</v>
      </c>
      <c r="AE9" s="11">
        <f>'OddsRatio_working_3-way'!X9^(1/3)*SIN(('OddsRatio_working_3-way'!Y9+4*PI())/3)</f>
        <v>-0.49601872074822262</v>
      </c>
      <c r="AF9" s="11">
        <f>-'OddsRatio_working_3-way'!U9/(3*'OddsRatio_working_3-way'!X9^(1/3))*COS(('OddsRatio_working_3-way'!Y9)/3)</f>
        <v>0.5226510117690274</v>
      </c>
      <c r="AG9" s="11">
        <f>-'OddsRatio_working_3-way'!U9/(3*'OddsRatio_working_3-way'!X9^(1/3))*COS(('OddsRatio_working_3-way'!Y9+2*PI())/3)</f>
        <v>-0.33647861407221297</v>
      </c>
      <c r="AH9" s="11">
        <f>-'OddsRatio_working_3-way'!U9/(3*'OddsRatio_working_3-way'!X9^(1/3))*COS(('OddsRatio_working_3-way'!Y9+4*PI())/3)</f>
        <v>-0.18617239769681426</v>
      </c>
      <c r="AI9" s="11">
        <f>'OddsRatio_working_3-way'!U9/(3*'OddsRatio_working_3-way'!X9^(1/3))*SIN(('OddsRatio_working_3-way'!Y9)/3)</f>
        <v>-8.6779334485210635E-2</v>
      </c>
      <c r="AJ9" s="11">
        <f>'OddsRatio_working_3-way'!U9/(3*'OddsRatio_working_3-way'!X9^(1/3))*SIN(('OddsRatio_working_3-way'!Y9+2*PI())/3)</f>
        <v>-0.40923938626301204</v>
      </c>
      <c r="AK9" s="11">
        <f>'OddsRatio_working_3-way'!U9/(3*'OddsRatio_working_3-way'!X9^(1/3))*SIN(('OddsRatio_working_3-way'!Y9+4*PI())/3)</f>
        <v>0.49601872074822262</v>
      </c>
      <c r="AL9" s="11">
        <f>'OddsRatio_working_3-way'!Z9+'OddsRatio_working_3-way'!AF9</f>
        <v>1.0453020235380548</v>
      </c>
      <c r="AM9" s="11">
        <f>'OddsRatio_working_3-way'!AA9+'OddsRatio_working_3-way'!AG9</f>
        <v>-0.67295722814442593</v>
      </c>
      <c r="AN9" s="11">
        <f>'OddsRatio_working_3-way'!AB9+'OddsRatio_working_3-way'!AH9</f>
        <v>-0.37234479539362852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1.0453020235380548</v>
      </c>
      <c r="AS9" s="11">
        <f>IF(('OddsRatio_working_3-way'!X9=0),IF(Q9&gt;0,-Q9^(1/3),(-Q9)^(1/3)),'OddsRatio_working_3-way'!AM9-'OddsRatio_working_3-way'!R9/3)</f>
        <v>-0.67295722814442593</v>
      </c>
      <c r="AT9" s="11">
        <f>IF(('OddsRatio_working_3-way'!X9=0),IF(Q9&gt;0,-Q9^(1/3),(-Q9)^(1/3)),'OddsRatio_working_3-way'!AN9-'OddsRatio_working_3-way'!R9/3)</f>
        <v>-0.37234479539362852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3.45</v>
      </c>
      <c r="C10" s="4">
        <f>IF('True_Odds_Calculator_3-way'!C11="","",'True_Odds_Calculator_3-way'!C11)</f>
        <v>3.38</v>
      </c>
      <c r="D10" s="9">
        <f t="shared" si="13"/>
        <v>0.43070249202189292</v>
      </c>
      <c r="E10" s="9">
        <f t="shared" si="14"/>
        <v>0.2816975576064214</v>
      </c>
      <c r="F10" s="9">
        <f t="shared" si="15"/>
        <v>0.28759995037168573</v>
      </c>
      <c r="G10" s="9">
        <f t="shared" si="16"/>
        <v>1.0407781766228661</v>
      </c>
      <c r="H10" s="9">
        <f t="shared" si="17"/>
        <v>2.3217882843110398</v>
      </c>
      <c r="I10" s="9">
        <f t="shared" si="18"/>
        <v>3.5499065327260211</v>
      </c>
      <c r="J10" s="9">
        <f t="shared" si="19"/>
        <v>3.4770520603624213</v>
      </c>
      <c r="K10" s="11">
        <f t="shared" si="20"/>
        <v>0.44052863436123346</v>
      </c>
      <c r="L10" s="11">
        <f t="shared" si="21"/>
        <v>0.28985507246376813</v>
      </c>
      <c r="M10" s="11">
        <f t="shared" si="22"/>
        <v>0.29585798816568049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-0.27975967181542294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0.23044547376756058</v>
      </c>
      <c r="Q10" s="11">
        <f>2*'OddsRatio_working_3-way'!K10*'OddsRatio_working_3-way'!L10*'OddsRatio_working_3-way'!M10</f>
        <v>7.5555893038544458E-2</v>
      </c>
      <c r="R10" s="11">
        <f t="shared" si="23"/>
        <v>0</v>
      </c>
      <c r="S10" s="11">
        <f t="shared" si="24"/>
        <v>-0.82372656599197613</v>
      </c>
      <c r="T10" s="11">
        <f t="shared" si="25"/>
        <v>-0.2700742839317955</v>
      </c>
      <c r="U10" s="11">
        <f>'OddsRatio_working_3-way'!S10-'OddsRatio_working_3-way'!R10^2/3</f>
        <v>-0.82372656599197613</v>
      </c>
      <c r="V10" s="11">
        <f>'OddsRatio_working_3-way'!S10*'OddsRatio_working_3-way'!R10/3-2*'OddsRatio_working_3-way'!R10^3/27-'OddsRatio_working_3-way'!T10</f>
        <v>0.2700742839317955</v>
      </c>
      <c r="W10" s="11">
        <f>'OddsRatio_working_3-way'!V10^2+4*'OddsRatio_working_3-way'!U10^3/27</f>
        <v>-9.8627616645649285E-3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0.14387744829006127</v>
      </c>
      <c r="Y10" s="11">
        <f>IF('OddsRatio_working_3-way'!W10&gt;=0,IF('OddsRatio_working_3-way'!V10+SQRT('OddsRatio_working_3-way'!W10)&gt;0,0,PI()),ACOS('OddsRatio_working_3-way'!V10/(2*'OddsRatio_working_3-way'!X10)))</f>
        <v>0.35237207261383374</v>
      </c>
      <c r="Z10" s="11">
        <f>'OddsRatio_working_3-way'!X10^(1/3)*COS('OddsRatio_working_3-way'!Y10/3)</f>
        <v>0.52038908831143305</v>
      </c>
      <c r="AA10" s="11">
        <f>'OddsRatio_working_3-way'!X10^(1/3)*COS(('OddsRatio_working_3-way'!Y10+2*PI())/3)</f>
        <v>-0.31337385472656465</v>
      </c>
      <c r="AB10" s="11">
        <f>'OddsRatio_working_3-way'!X10^(1/3)*COS(('OddsRatio_working_3-way'!Y10+4*PI())/3)</f>
        <v>-0.20701523358486851</v>
      </c>
      <c r="AC10" s="11">
        <f>'OddsRatio_working_3-way'!X10^(1/3)*SIN('OddsRatio_working_3-way'!Y10/3)</f>
        <v>6.1406178546795656E-2</v>
      </c>
      <c r="AD10" s="11">
        <f>'OddsRatio_working_3-way'!X10^(1/3)*SIN(('OddsRatio_working_3-way'!Y10+2*PI())/3)</f>
        <v>0.4199670810565268</v>
      </c>
      <c r="AE10" s="11">
        <f>'OddsRatio_working_3-way'!X10^(1/3)*SIN(('OddsRatio_working_3-way'!Y10+4*PI())/3)</f>
        <v>-0.48137325960332256</v>
      </c>
      <c r="AF10" s="11">
        <f>-'OddsRatio_working_3-way'!U10/(3*'OddsRatio_working_3-way'!X10^(1/3))*COS(('OddsRatio_working_3-way'!Y10)/3)</f>
        <v>0.52038908831143305</v>
      </c>
      <c r="AG10" s="11">
        <f>-'OddsRatio_working_3-way'!U10/(3*'OddsRatio_working_3-way'!X10^(1/3))*COS(('OddsRatio_working_3-way'!Y10+2*PI())/3)</f>
        <v>-0.31337385472656465</v>
      </c>
      <c r="AH10" s="11">
        <f>-'OddsRatio_working_3-way'!U10/(3*'OddsRatio_working_3-way'!X10^(1/3))*COS(('OddsRatio_working_3-way'!Y10+4*PI())/3)</f>
        <v>-0.20701523358486851</v>
      </c>
      <c r="AI10" s="11">
        <f>'OddsRatio_working_3-way'!U10/(3*'OddsRatio_working_3-way'!X10^(1/3))*SIN(('OddsRatio_working_3-way'!Y10)/3)</f>
        <v>-6.1406178546795656E-2</v>
      </c>
      <c r="AJ10" s="11">
        <f>'OddsRatio_working_3-way'!U10/(3*'OddsRatio_working_3-way'!X10^(1/3))*SIN(('OddsRatio_working_3-way'!Y10+2*PI())/3)</f>
        <v>-0.4199670810565268</v>
      </c>
      <c r="AK10" s="11">
        <f>'OddsRatio_working_3-way'!U10/(3*'OddsRatio_working_3-way'!X10^(1/3))*SIN(('OddsRatio_working_3-way'!Y10+4*PI())/3)</f>
        <v>0.48137325960332256</v>
      </c>
      <c r="AL10" s="11">
        <f>'OddsRatio_working_3-way'!Z10+'OddsRatio_working_3-way'!AF10</f>
        <v>1.0407781766228661</v>
      </c>
      <c r="AM10" s="11">
        <f>'OddsRatio_working_3-way'!AA10+'OddsRatio_working_3-way'!AG10</f>
        <v>-0.6267477094531293</v>
      </c>
      <c r="AN10" s="11">
        <f>'OddsRatio_working_3-way'!AB10+'OddsRatio_working_3-way'!AH10</f>
        <v>-0.41403046716973702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1.0407781766228661</v>
      </c>
      <c r="AS10" s="11">
        <f>IF(('OddsRatio_working_3-way'!X10=0),IF(Q10&gt;0,-Q10^(1/3),(-Q10)^(1/3)),'OddsRatio_working_3-way'!AM10-'OddsRatio_working_3-way'!R10/3)</f>
        <v>-0.6267477094531293</v>
      </c>
      <c r="AT10" s="11">
        <f>IF(('OddsRatio_working_3-way'!X10=0),IF(Q10&gt;0,-Q10^(1/3),(-Q10)^(1/3)),'OddsRatio_working_3-way'!AN10-'OddsRatio_working_3-way'!R10/3)</f>
        <v>-0.41403046716973702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2.39</v>
      </c>
      <c r="B11" s="4">
        <f>IF('True_Odds_Calculator_3-way'!B12="","",'True_Odds_Calculator_3-way'!B12)</f>
        <v>3.64</v>
      </c>
      <c r="C11" s="4">
        <f>IF('True_Odds_Calculator_3-way'!C12="","",'True_Odds_Calculator_3-way'!C12)</f>
        <v>2.98</v>
      </c>
      <c r="D11" s="9">
        <f t="shared" si="13"/>
        <v>0.40788248088448315</v>
      </c>
      <c r="E11" s="9">
        <f t="shared" si="14"/>
        <v>0.26615847419898475</v>
      </c>
      <c r="F11" s="9">
        <f t="shared" si="15"/>
        <v>0.32595904491653227</v>
      </c>
      <c r="G11" s="9">
        <f t="shared" si="16"/>
        <v>1.0443788264160676</v>
      </c>
      <c r="H11" s="9">
        <f t="shared" si="17"/>
        <v>2.4516865687183342</v>
      </c>
      <c r="I11" s="9">
        <f t="shared" si="18"/>
        <v>3.7571601017384193</v>
      </c>
      <c r="J11" s="9">
        <f t="shared" si="19"/>
        <v>3.0678700763038136</v>
      </c>
      <c r="K11" s="11">
        <f t="shared" si="20"/>
        <v>0.41841004184100417</v>
      </c>
      <c r="L11" s="11">
        <f t="shared" si="21"/>
        <v>0.27472527472527469</v>
      </c>
      <c r="M11" s="11">
        <f t="shared" si="22"/>
        <v>0.33557046979865773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-0.28026467929868581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0.23182428197732452</v>
      </c>
      <c r="Q11" s="11">
        <f>2*'OddsRatio_working_3-way'!K11*'OddsRatio_working_3-way'!L11*'OddsRatio_working_3-way'!M11</f>
        <v>7.7146183686297679E-2</v>
      </c>
      <c r="R11" s="11">
        <f t="shared" si="23"/>
        <v>0</v>
      </c>
      <c r="S11" s="11">
        <f t="shared" si="24"/>
        <v>-0.82716196189054192</v>
      </c>
      <c r="T11" s="11">
        <f t="shared" si="25"/>
        <v>-0.27526188415658637</v>
      </c>
      <c r="U11" s="11">
        <f>'OddsRatio_working_3-way'!S11-'OddsRatio_working_3-way'!R11^2/3</f>
        <v>-0.82716196189054192</v>
      </c>
      <c r="V11" s="11">
        <f>'OddsRatio_working_3-way'!S11*'OddsRatio_working_3-way'!R11/3-2*'OddsRatio_working_3-way'!R11^3/27-'OddsRatio_working_3-way'!T11</f>
        <v>0.27526188415658637</v>
      </c>
      <c r="W11" s="11">
        <f>'OddsRatio_working_3-way'!V11^2+4*'OddsRatio_working_3-way'!U11^3/27</f>
        <v>-8.074103928564752E-3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0.14477845903137551</v>
      </c>
      <c r="Y11" s="11">
        <f>IF('OddsRatio_working_3-way'!W11&gt;=0,IF('OddsRatio_working_3-way'!V11+SQRT('OddsRatio_working_3-way'!W11)&gt;0,0,PI()),ACOS('OddsRatio_working_3-way'!V11/(2*'OddsRatio_working_3-way'!X11)))</f>
        <v>0.31553222941433745</v>
      </c>
      <c r="Z11" s="11">
        <f>'OddsRatio_working_3-way'!X11^(1/3)*COS('OddsRatio_working_3-way'!Y11/3)</f>
        <v>0.5221894132080338</v>
      </c>
      <c r="AA11" s="11">
        <f>'OddsRatio_working_3-way'!X11^(1/3)*COS(('OddsRatio_working_3-way'!Y11+2*PI())/3)</f>
        <v>-0.30883518233187801</v>
      </c>
      <c r="AB11" s="11">
        <f>'OddsRatio_working_3-way'!X11^(1/3)*COS(('OddsRatio_working_3-way'!Y11+4*PI())/3)</f>
        <v>-0.21335423087615565</v>
      </c>
      <c r="AC11" s="11">
        <f>'OddsRatio_working_3-way'!X11^(1/3)*SIN('OddsRatio_working_3-way'!Y11/3)</f>
        <v>5.5125953025442875E-2</v>
      </c>
      <c r="AD11" s="11">
        <f>'OddsRatio_working_3-way'!X11^(1/3)*SIN(('OddsRatio_working_3-way'!Y11+2*PI())/3)</f>
        <v>0.4246663209127251</v>
      </c>
      <c r="AE11" s="11">
        <f>'OddsRatio_working_3-way'!X11^(1/3)*SIN(('OddsRatio_working_3-way'!Y11+4*PI())/3)</f>
        <v>-0.47979227393816798</v>
      </c>
      <c r="AF11" s="11">
        <f>-'OddsRatio_working_3-way'!U11/(3*'OddsRatio_working_3-way'!X11^(1/3))*COS(('OddsRatio_working_3-way'!Y11)/3)</f>
        <v>0.5221894132080338</v>
      </c>
      <c r="AG11" s="11">
        <f>-'OddsRatio_working_3-way'!U11/(3*'OddsRatio_working_3-way'!X11^(1/3))*COS(('OddsRatio_working_3-way'!Y11+2*PI())/3)</f>
        <v>-0.30883518233187801</v>
      </c>
      <c r="AH11" s="11">
        <f>-'OddsRatio_working_3-way'!U11/(3*'OddsRatio_working_3-way'!X11^(1/3))*COS(('OddsRatio_working_3-way'!Y11+4*PI())/3)</f>
        <v>-0.21335423087615565</v>
      </c>
      <c r="AI11" s="11">
        <f>'OddsRatio_working_3-way'!U11/(3*'OddsRatio_working_3-way'!X11^(1/3))*SIN(('OddsRatio_working_3-way'!Y11)/3)</f>
        <v>-5.5125953025442875E-2</v>
      </c>
      <c r="AJ11" s="11">
        <f>'OddsRatio_working_3-way'!U11/(3*'OddsRatio_working_3-way'!X11^(1/3))*SIN(('OddsRatio_working_3-way'!Y11+2*PI())/3)</f>
        <v>-0.4246663209127251</v>
      </c>
      <c r="AK11" s="11">
        <f>'OddsRatio_working_3-way'!U11/(3*'OddsRatio_working_3-way'!X11^(1/3))*SIN(('OddsRatio_working_3-way'!Y11+4*PI())/3)</f>
        <v>0.47979227393816798</v>
      </c>
      <c r="AL11" s="11">
        <f>'OddsRatio_working_3-way'!Z11+'OddsRatio_working_3-way'!AF11</f>
        <v>1.0443788264160676</v>
      </c>
      <c r="AM11" s="11">
        <f>'OddsRatio_working_3-way'!AA11+'OddsRatio_working_3-way'!AG11</f>
        <v>-0.61767036466375602</v>
      </c>
      <c r="AN11" s="11">
        <f>'OddsRatio_working_3-way'!AB11+'OddsRatio_working_3-way'!AH11</f>
        <v>-0.42670846175231131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1.0443788264160676</v>
      </c>
      <c r="AS11" s="11">
        <f>IF(('OddsRatio_working_3-way'!X11=0),IF(Q11&gt;0,-Q11^(1/3),(-Q11)^(1/3)),'OddsRatio_working_3-way'!AM11-'OddsRatio_working_3-way'!R11/3)</f>
        <v>-0.61767036466375602</v>
      </c>
      <c r="AT11" s="11">
        <f>IF(('OddsRatio_working_3-way'!X11=0),IF(Q11&gt;0,-Q11^(1/3),(-Q11)^(1/3)),'OddsRatio_working_3-way'!AN11-'OddsRatio_working_3-way'!R11/3)</f>
        <v>-0.42670846175231131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2.31</v>
      </c>
      <c r="B12" s="4">
        <f>IF('True_Odds_Calculator_3-way'!B13="","",'True_Odds_Calculator_3-way'!B13)</f>
        <v>3.7</v>
      </c>
      <c r="C12" s="4">
        <f>IF('True_Odds_Calculator_3-way'!C13="","",'True_Odds_Calculator_3-way'!C13)</f>
        <v>3.08</v>
      </c>
      <c r="D12" s="9">
        <f t="shared" si="13"/>
        <v>0.42253702018260375</v>
      </c>
      <c r="E12" s="9">
        <f t="shared" si="14"/>
        <v>0.26200143346771348</v>
      </c>
      <c r="F12" s="9">
        <f t="shared" si="15"/>
        <v>0.31546154634968276</v>
      </c>
      <c r="G12" s="9">
        <f t="shared" si="16"/>
        <v>1.0432492631878987</v>
      </c>
      <c r="H12" s="9">
        <f t="shared" si="17"/>
        <v>2.3666565347761472</v>
      </c>
      <c r="I12" s="9">
        <f t="shared" si="18"/>
        <v>3.8167730106073265</v>
      </c>
      <c r="J12" s="9">
        <f t="shared" si="19"/>
        <v>3.1699584674308294</v>
      </c>
      <c r="K12" s="11">
        <f t="shared" si="20"/>
        <v>0.4329004329004329</v>
      </c>
      <c r="L12" s="11">
        <f t="shared" si="21"/>
        <v>0.27027027027027023</v>
      </c>
      <c r="M12" s="11">
        <f t="shared" si="22"/>
        <v>0.32467532467532467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-0.27946921453414963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0.23134114043204948</v>
      </c>
      <c r="Q12" s="11">
        <f>2*'OddsRatio_working_3-way'!K12*'OddsRatio_working_3-way'!L12*'OddsRatio_working_3-way'!M12</f>
        <v>7.5974101948127912E-2</v>
      </c>
      <c r="R12" s="11">
        <f t="shared" si="23"/>
        <v>0</v>
      </c>
      <c r="S12" s="11">
        <f t="shared" si="24"/>
        <v>-0.82778756442878554</v>
      </c>
      <c r="T12" s="11">
        <f t="shared" si="25"/>
        <v>-0.27185141688958475</v>
      </c>
      <c r="U12" s="11">
        <f>'OddsRatio_working_3-way'!S12-'OddsRatio_working_3-way'!R12^2/3</f>
        <v>-0.82778756442878554</v>
      </c>
      <c r="V12" s="11">
        <f>'OddsRatio_working_3-way'!S12*'OddsRatio_working_3-way'!R12/3-2*'OddsRatio_working_3-way'!R12^3/27-'OddsRatio_working_3-way'!T12</f>
        <v>0.27185141688958475</v>
      </c>
      <c r="W12" s="11">
        <f>'OddsRatio_working_3-way'!V12^2+4*'OddsRatio_working_3-way'!U12^3/27</f>
        <v>-1.0130397772838431E-2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0.14494273924356579</v>
      </c>
      <c r="Y12" s="11">
        <f>IF('OddsRatio_working_3-way'!W12&gt;=0,IF('OddsRatio_working_3-way'!V12+SQRT('OddsRatio_working_3-way'!W12)&gt;0,0,PI()),ACOS('OddsRatio_working_3-way'!V12/(2*'OddsRatio_working_3-way'!X12)))</f>
        <v>0.35458973671637528</v>
      </c>
      <c r="Z12" s="11">
        <f>'OddsRatio_working_3-way'!X12^(1/3)*COS('OddsRatio_working_3-way'!Y12/3)</f>
        <v>0.52162463159394945</v>
      </c>
      <c r="AA12" s="11">
        <f>'OddsRatio_working_3-way'!X12^(1/3)*COS(('OddsRatio_working_3-way'!Y12+2*PI())/3)</f>
        <v>-0.31445650367463657</v>
      </c>
      <c r="AB12" s="11">
        <f>'OddsRatio_working_3-way'!X12^(1/3)*COS(('OddsRatio_working_3-way'!Y12+4*PI())/3)</f>
        <v>-0.20716812791931291</v>
      </c>
      <c r="AC12" s="11">
        <f>'OddsRatio_working_3-way'!X12^(1/3)*SIN('OddsRatio_working_3-way'!Y12/3)</f>
        <v>6.1942972623253788E-2</v>
      </c>
      <c r="AD12" s="11">
        <f>'OddsRatio_working_3-way'!X12^(1/3)*SIN(('OddsRatio_working_3-way'!Y12+2*PI())/3)</f>
        <v>0.42076869588843208</v>
      </c>
      <c r="AE12" s="11">
        <f>'OddsRatio_working_3-way'!X12^(1/3)*SIN(('OddsRatio_working_3-way'!Y12+4*PI())/3)</f>
        <v>-0.48271166851168595</v>
      </c>
      <c r="AF12" s="11">
        <f>-'OddsRatio_working_3-way'!U12/(3*'OddsRatio_working_3-way'!X12^(1/3))*COS(('OddsRatio_working_3-way'!Y12)/3)</f>
        <v>0.52162463159394923</v>
      </c>
      <c r="AG12" s="11">
        <f>-'OddsRatio_working_3-way'!U12/(3*'OddsRatio_working_3-way'!X12^(1/3))*COS(('OddsRatio_working_3-way'!Y12+2*PI())/3)</f>
        <v>-0.31445650367463646</v>
      </c>
      <c r="AH12" s="11">
        <f>-'OddsRatio_working_3-way'!U12/(3*'OddsRatio_working_3-way'!X12^(1/3))*COS(('OddsRatio_working_3-way'!Y12+4*PI())/3)</f>
        <v>-0.20716812791931283</v>
      </c>
      <c r="AI12" s="11">
        <f>'OddsRatio_working_3-way'!U12/(3*'OddsRatio_working_3-way'!X12^(1/3))*SIN(('OddsRatio_working_3-way'!Y12)/3)</f>
        <v>-6.1942972623253767E-2</v>
      </c>
      <c r="AJ12" s="11">
        <f>'OddsRatio_working_3-way'!U12/(3*'OddsRatio_working_3-way'!X12^(1/3))*SIN(('OddsRatio_working_3-way'!Y12+2*PI())/3)</f>
        <v>-0.42076869588843191</v>
      </c>
      <c r="AK12" s="11">
        <f>'OddsRatio_working_3-way'!U12/(3*'OddsRatio_working_3-way'!X12^(1/3))*SIN(('OddsRatio_working_3-way'!Y12+4*PI())/3)</f>
        <v>0.48271166851168579</v>
      </c>
      <c r="AL12" s="11">
        <f>'OddsRatio_working_3-way'!Z12+'OddsRatio_working_3-way'!AF12</f>
        <v>1.0432492631878987</v>
      </c>
      <c r="AM12" s="11">
        <f>'OddsRatio_working_3-way'!AA12+'OddsRatio_working_3-way'!AG12</f>
        <v>-0.62891300734927302</v>
      </c>
      <c r="AN12" s="11">
        <f>'OddsRatio_working_3-way'!AB12+'OddsRatio_working_3-way'!AH12</f>
        <v>-0.41433625583862577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1.0432492631878987</v>
      </c>
      <c r="AS12" s="11">
        <f>IF(('OddsRatio_working_3-way'!X12=0),IF(Q12&gt;0,-Q12^(1/3),(-Q12)^(1/3)),'OddsRatio_working_3-way'!AM12-'OddsRatio_working_3-way'!R12/3)</f>
        <v>-0.62891300734927302</v>
      </c>
      <c r="AT12" s="11">
        <f>IF(('OddsRatio_working_3-way'!X12=0),IF(Q12&gt;0,-Q12^(1/3),(-Q12)^(1/3)),'OddsRatio_working_3-way'!AN12-'OddsRatio_working_3-way'!R12/3)</f>
        <v>-0.41433625583862577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1.76</v>
      </c>
      <c r="B13" s="4">
        <f>IF('True_Odds_Calculator_3-way'!B14="","",'True_Odds_Calculator_3-way'!B14)</f>
        <v>4.33</v>
      </c>
      <c r="C13" s="4">
        <f>IF('True_Odds_Calculator_3-way'!C14="","",'True_Odds_Calculator_3-way'!C14)</f>
        <v>4.2</v>
      </c>
      <c r="D13" s="9">
        <f t="shared" si="13"/>
        <v>0.55288509832404797</v>
      </c>
      <c r="E13" s="9">
        <f t="shared" si="14"/>
        <v>0.22010157184645796</v>
      </c>
      <c r="F13" s="9">
        <f t="shared" si="15"/>
        <v>0.22701332982949401</v>
      </c>
      <c r="G13" s="9">
        <f t="shared" si="16"/>
        <v>1.0640711477590923</v>
      </c>
      <c r="H13" s="9">
        <f t="shared" si="17"/>
        <v>1.8086940722969103</v>
      </c>
      <c r="I13" s="9">
        <f t="shared" si="18"/>
        <v>4.5433569220377779</v>
      </c>
      <c r="J13" s="9">
        <f t="shared" si="19"/>
        <v>4.405027672829096</v>
      </c>
      <c r="K13" s="11">
        <f t="shared" si="20"/>
        <v>0.56818181818181823</v>
      </c>
      <c r="L13" s="11">
        <f t="shared" si="21"/>
        <v>0.23094688221709006</v>
      </c>
      <c r="M13" s="11">
        <f t="shared" si="22"/>
        <v>0.23809523809523808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-0.25302180498485349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0.22776011517351008</v>
      </c>
      <c r="Q13" s="11">
        <f>2*'OddsRatio_working_3-way'!K13*'OddsRatio_working_3-way'!L13*'OddsRatio_working_3-way'!M13</f>
        <v>6.2485628305489746E-2</v>
      </c>
      <c r="R13" s="11">
        <f t="shared" si="23"/>
        <v>0</v>
      </c>
      <c r="S13" s="11">
        <f t="shared" si="24"/>
        <v>-0.90016002844950205</v>
      </c>
      <c r="T13" s="11">
        <f t="shared" si="25"/>
        <v>-0.24695748379958909</v>
      </c>
      <c r="U13" s="11">
        <f>'OddsRatio_working_3-way'!S13-'OddsRatio_working_3-way'!R13^2/3</f>
        <v>-0.90016002844950205</v>
      </c>
      <c r="V13" s="11">
        <f>'OddsRatio_working_3-way'!S13*'OddsRatio_working_3-way'!R13/3-2*'OddsRatio_working_3-way'!R13^3/27-'OddsRatio_working_3-way'!T13</f>
        <v>0.24695748379958909</v>
      </c>
      <c r="W13" s="11">
        <f>'OddsRatio_working_3-way'!V13^2+4*'OddsRatio_working_3-way'!U13^3/27</f>
        <v>-4.706962168144542E-2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0.16436059479546011</v>
      </c>
      <c r="Y13" s="11">
        <f>IF('OddsRatio_working_3-way'!W13&gt;=0,IF('OddsRatio_working_3-way'!V13+SQRT('OddsRatio_working_3-way'!W13)&gt;0,0,PI()),ACOS('OddsRatio_working_3-way'!V13/(2*'OddsRatio_working_3-way'!X13)))</f>
        <v>0.72081616840373519</v>
      </c>
      <c r="Z13" s="11">
        <f>'OddsRatio_working_3-way'!X13^(1/3)*COS('OddsRatio_working_3-way'!Y13/3)</f>
        <v>0.53203557387954614</v>
      </c>
      <c r="AA13" s="11">
        <f>'OddsRatio_working_3-way'!X13^(1/3)*COS(('OddsRatio_working_3-way'!Y13+2*PI())/3)</f>
        <v>-0.37890542225636564</v>
      </c>
      <c r="AB13" s="11">
        <f>'OddsRatio_working_3-way'!X13^(1/3)*COS(('OddsRatio_working_3-way'!Y13+4*PI())/3)</f>
        <v>-0.15313015162318061</v>
      </c>
      <c r="AC13" s="11">
        <f>'OddsRatio_working_3-way'!X13^(1/3)*SIN('OddsRatio_working_3-way'!Y13/3)</f>
        <v>0.13035141327642993</v>
      </c>
      <c r="AD13" s="11">
        <f>'OddsRatio_working_3-way'!X13^(1/3)*SIN(('OddsRatio_working_3-way'!Y13+2*PI())/3)</f>
        <v>0.39558061605850448</v>
      </c>
      <c r="AE13" s="11">
        <f>'OddsRatio_working_3-way'!X13^(1/3)*SIN(('OddsRatio_working_3-way'!Y13+4*PI())/3)</f>
        <v>-0.52593202933493444</v>
      </c>
      <c r="AF13" s="11">
        <f>-'OddsRatio_working_3-way'!U13/(3*'OddsRatio_working_3-way'!X13^(1/3))*COS(('OddsRatio_working_3-way'!Y13)/3)</f>
        <v>0.53203557387954625</v>
      </c>
      <c r="AG13" s="11">
        <f>-'OddsRatio_working_3-way'!U13/(3*'OddsRatio_working_3-way'!X13^(1/3))*COS(('OddsRatio_working_3-way'!Y13+2*PI())/3)</f>
        <v>-0.3789054222563657</v>
      </c>
      <c r="AH13" s="11">
        <f>-'OddsRatio_working_3-way'!U13/(3*'OddsRatio_working_3-way'!X13^(1/3))*COS(('OddsRatio_working_3-way'!Y13+4*PI())/3)</f>
        <v>-0.15313015162318067</v>
      </c>
      <c r="AI13" s="11">
        <f>'OddsRatio_working_3-way'!U13/(3*'OddsRatio_working_3-way'!X13^(1/3))*SIN(('OddsRatio_working_3-way'!Y13)/3)</f>
        <v>-0.13035141327642996</v>
      </c>
      <c r="AJ13" s="11">
        <f>'OddsRatio_working_3-way'!U13/(3*'OddsRatio_working_3-way'!X13^(1/3))*SIN(('OddsRatio_working_3-way'!Y13+2*PI())/3)</f>
        <v>-0.39558061605850453</v>
      </c>
      <c r="AK13" s="11">
        <f>'OddsRatio_working_3-way'!U13/(3*'OddsRatio_working_3-way'!X13^(1/3))*SIN(('OddsRatio_working_3-way'!Y13+4*PI())/3)</f>
        <v>0.52593202933493455</v>
      </c>
      <c r="AL13" s="11">
        <f>'OddsRatio_working_3-way'!Z13+'OddsRatio_working_3-way'!AF13</f>
        <v>1.0640711477590923</v>
      </c>
      <c r="AM13" s="11">
        <f>'OddsRatio_working_3-way'!AA13+'OddsRatio_working_3-way'!AG13</f>
        <v>-0.7578108445127314</v>
      </c>
      <c r="AN13" s="11">
        <f>'OddsRatio_working_3-way'!AB13+'OddsRatio_working_3-way'!AH13</f>
        <v>-0.30626030324636128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1.0640711477590923</v>
      </c>
      <c r="AS13" s="11">
        <f>IF(('OddsRatio_working_3-way'!X13=0),IF(Q13&gt;0,-Q13^(1/3),(-Q13)^(1/3)),'OddsRatio_working_3-way'!AM13-'OddsRatio_working_3-way'!R13/3)</f>
        <v>-0.7578108445127314</v>
      </c>
      <c r="AT13" s="11">
        <f>IF(('OddsRatio_working_3-way'!X13=0),IF(Q13&gt;0,-Q13^(1/3),(-Q13)^(1/3)),'OddsRatio_working_3-way'!AN13-'OddsRatio_working_3-way'!R13/3)</f>
        <v>-0.30626030324636128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2.63</v>
      </c>
      <c r="B14" s="4">
        <f>IF('True_Odds_Calculator_3-way'!B15="","",'True_Odds_Calculator_3-way'!B15)</f>
        <v>3.77</v>
      </c>
      <c r="C14" s="4">
        <f>IF('True_Odds_Calculator_3-way'!C15="","",'True_Odds_Calculator_3-way'!C15)</f>
        <v>2.5099999999999998</v>
      </c>
      <c r="D14" s="9">
        <f t="shared" si="13"/>
        <v>0.36477040276932726</v>
      </c>
      <c r="E14" s="9">
        <f t="shared" si="14"/>
        <v>0.25256368167002019</v>
      </c>
      <c r="F14" s="9">
        <f t="shared" si="15"/>
        <v>0.38266591556065244</v>
      </c>
      <c r="G14" s="9">
        <f t="shared" si="16"/>
        <v>1.0683745347355273</v>
      </c>
      <c r="H14" s="9">
        <f t="shared" si="17"/>
        <v>2.74145049161891</v>
      </c>
      <c r="I14" s="9">
        <f t="shared" si="18"/>
        <v>3.9593974612174097</v>
      </c>
      <c r="J14" s="9">
        <f t="shared" si="19"/>
        <v>2.6132455474506462</v>
      </c>
      <c r="K14" s="11">
        <f t="shared" si="20"/>
        <v>0.38022813688212931</v>
      </c>
      <c r="L14" s="11">
        <f t="shared" si="21"/>
        <v>0.26525198938992045</v>
      </c>
      <c r="M14" s="11">
        <f t="shared" si="22"/>
        <v>0.39840637450199207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-0.27395138510817396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0.23747432434436094</v>
      </c>
      <c r="Q14" s="11">
        <f>2*'OddsRatio_working_3-way'!K14*'OddsRatio_working_3-way'!L14*'OddsRatio_working_3-way'!M14</f>
        <v>8.0363561537854816E-2</v>
      </c>
      <c r="R14" s="11">
        <f t="shared" si="23"/>
        <v>0</v>
      </c>
      <c r="S14" s="11">
        <f t="shared" si="24"/>
        <v>-0.86684841637354937</v>
      </c>
      <c r="T14" s="11">
        <f t="shared" si="25"/>
        <v>-0.29334971789291014</v>
      </c>
      <c r="U14" s="11">
        <f>'OddsRatio_working_3-way'!S14-'OddsRatio_working_3-way'!R14^2/3</f>
        <v>-0.86684841637354937</v>
      </c>
      <c r="V14" s="11">
        <f>'OddsRatio_working_3-way'!S14*'OddsRatio_working_3-way'!R14/3-2*'OddsRatio_working_3-way'!R14^3/27-'OddsRatio_working_3-way'!T14</f>
        <v>0.29334971789291014</v>
      </c>
      <c r="W14" s="11">
        <f>'OddsRatio_working_3-way'!V14^2+4*'OddsRatio_working_3-way'!U14^3/27</f>
        <v>-1.0445586201408494E-2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0.1553219585162208</v>
      </c>
      <c r="Y14" s="11">
        <f>IF('OddsRatio_working_3-way'!W14&gt;=0,IF('OddsRatio_working_3-way'!V14+SQRT('OddsRatio_working_3-way'!W14)&gt;0,0,PI()),ACOS('OddsRatio_working_3-way'!V14/(2*'OddsRatio_working_3-way'!X14)))</f>
        <v>0.33525057017383886</v>
      </c>
      <c r="Z14" s="11">
        <f>'OddsRatio_working_3-way'!X14^(1/3)*COS('OddsRatio_working_3-way'!Y14/3)</f>
        <v>0.53418726736776367</v>
      </c>
      <c r="AA14" s="11">
        <f>'OddsRatio_working_3-way'!X14^(1/3)*COS(('OddsRatio_working_3-way'!Y14+2*PI())/3)</f>
        <v>-0.31900776114460683</v>
      </c>
      <c r="AB14" s="11">
        <f>'OddsRatio_working_3-way'!X14^(1/3)*COS(('OddsRatio_working_3-way'!Y14+4*PI())/3)</f>
        <v>-0.21517950622315676</v>
      </c>
      <c r="AC14" s="11">
        <f>'OddsRatio_working_3-way'!X14^(1/3)*SIN('OddsRatio_working_3-way'!Y14/3)</f>
        <v>5.9945270928388222E-2</v>
      </c>
      <c r="AD14" s="11">
        <f>'OddsRatio_working_3-way'!X14^(1/3)*SIN(('OddsRatio_working_3-way'!Y14+2*PI())/3)</f>
        <v>0.43264710845447935</v>
      </c>
      <c r="AE14" s="11">
        <f>'OddsRatio_working_3-way'!X14^(1/3)*SIN(('OddsRatio_working_3-way'!Y14+4*PI())/3)</f>
        <v>-0.4925923793828676</v>
      </c>
      <c r="AF14" s="11">
        <f>-'OddsRatio_working_3-way'!U14/(3*'OddsRatio_working_3-way'!X14^(1/3))*COS(('OddsRatio_working_3-way'!Y14)/3)</f>
        <v>0.53418726736776356</v>
      </c>
      <c r="AG14" s="11">
        <f>-'OddsRatio_working_3-way'!U14/(3*'OddsRatio_working_3-way'!X14^(1/3))*COS(('OddsRatio_working_3-way'!Y14+2*PI())/3)</f>
        <v>-0.31900776114460677</v>
      </c>
      <c r="AH14" s="11">
        <f>-'OddsRatio_working_3-way'!U14/(3*'OddsRatio_working_3-way'!X14^(1/3))*COS(('OddsRatio_working_3-way'!Y14+4*PI())/3)</f>
        <v>-0.21517950622315674</v>
      </c>
      <c r="AI14" s="11">
        <f>'OddsRatio_working_3-way'!U14/(3*'OddsRatio_working_3-way'!X14^(1/3))*SIN(('OddsRatio_working_3-way'!Y14)/3)</f>
        <v>-5.9945270928388208E-2</v>
      </c>
      <c r="AJ14" s="11">
        <f>'OddsRatio_working_3-way'!U14/(3*'OddsRatio_working_3-way'!X14^(1/3))*SIN(('OddsRatio_working_3-way'!Y14+2*PI())/3)</f>
        <v>-0.43264710845447929</v>
      </c>
      <c r="AK14" s="11">
        <f>'OddsRatio_working_3-way'!U14/(3*'OddsRatio_working_3-way'!X14^(1/3))*SIN(('OddsRatio_working_3-way'!Y14+4*PI())/3)</f>
        <v>0.49259237938286748</v>
      </c>
      <c r="AL14" s="11">
        <f>'OddsRatio_working_3-way'!Z14+'OddsRatio_working_3-way'!AF14</f>
        <v>1.0683745347355273</v>
      </c>
      <c r="AM14" s="11">
        <f>'OddsRatio_working_3-way'!AA14+'OddsRatio_working_3-way'!AG14</f>
        <v>-0.63801552228921365</v>
      </c>
      <c r="AN14" s="11">
        <f>'OddsRatio_working_3-way'!AB14+'OddsRatio_working_3-way'!AH14</f>
        <v>-0.43035901244631347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1.0683745347355273</v>
      </c>
      <c r="AS14" s="11">
        <f>IF(('OddsRatio_working_3-way'!X14=0),IF(Q14&gt;0,-Q14^(1/3),(-Q14)^(1/3)),'OddsRatio_working_3-way'!AM14-'OddsRatio_working_3-way'!R14/3)</f>
        <v>-0.63801552228921365</v>
      </c>
      <c r="AT14" s="11">
        <f>IF(('OddsRatio_working_3-way'!X14=0),IF(Q14&gt;0,-Q14^(1/3),(-Q14)^(1/3)),'OddsRatio_working_3-way'!AN14-'OddsRatio_working_3-way'!R14/3)</f>
        <v>-0.43035901244631347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</v>
      </c>
      <c r="B15" s="4">
        <f>IF('True_Odds_Calculator_3-way'!B16="","",'True_Odds_Calculator_3-way'!B16)</f>
        <v>5.79</v>
      </c>
      <c r="C15" s="4">
        <f>IF('True_Odds_Calculator_3-way'!C16="","",'True_Odds_Calculator_3-way'!C16)</f>
        <v>8.8699999999999992</v>
      </c>
      <c r="D15" s="9">
        <f t="shared" si="13"/>
        <v>0.74505310948659342</v>
      </c>
      <c r="E15" s="9">
        <f t="shared" si="14"/>
        <v>0.154713191460155</v>
      </c>
      <c r="F15" s="9">
        <f t="shared" si="15"/>
        <v>0.10023369905325148</v>
      </c>
      <c r="G15" s="9">
        <f t="shared" si="16"/>
        <v>1.1406206585240932</v>
      </c>
      <c r="H15" s="9">
        <f t="shared" si="17"/>
        <v>1.3421861975572282</v>
      </c>
      <c r="I15" s="9">
        <f t="shared" si="18"/>
        <v>6.4635729543304077</v>
      </c>
      <c r="J15" s="9">
        <f t="shared" si="19"/>
        <v>9.976684582584614</v>
      </c>
      <c r="K15" s="11">
        <f t="shared" si="20"/>
        <v>0.76923076923076916</v>
      </c>
      <c r="L15" s="11">
        <f t="shared" si="21"/>
        <v>0.17271157167530224</v>
      </c>
      <c r="M15" s="11">
        <f t="shared" si="22"/>
        <v>0.11273957158962797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-0.16938929661561108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0.19411516511247218</v>
      </c>
      <c r="Q15" s="11">
        <f>2*'OddsRatio_working_3-way'!K15*'OddsRatio_working_3-way'!L15*'OddsRatio_working_3-way'!M15</f>
        <v>2.9956043998838302E-2</v>
      </c>
      <c r="R15" s="11">
        <f t="shared" si="23"/>
        <v>0</v>
      </c>
      <c r="S15" s="11">
        <f t="shared" si="24"/>
        <v>-1.1459706663341935</v>
      </c>
      <c r="T15" s="11">
        <f t="shared" si="25"/>
        <v>-0.17684732505157308</v>
      </c>
      <c r="U15" s="11">
        <f>'OddsRatio_working_3-way'!S15-'OddsRatio_working_3-way'!R15^2/3</f>
        <v>-1.1459706663341935</v>
      </c>
      <c r="V15" s="11">
        <f>'OddsRatio_working_3-way'!S15*'OddsRatio_working_3-way'!R15/3-2*'OddsRatio_working_3-way'!R15^3/27-'OddsRatio_working_3-way'!T15</f>
        <v>0.17684732505157308</v>
      </c>
      <c r="W15" s="11">
        <f>'OddsRatio_working_3-way'!V15^2+4*'OddsRatio_working_3-way'!U15^3/27</f>
        <v>-0.19167977411696591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0.23609042255821319</v>
      </c>
      <c r="Y15" s="11">
        <f>IF('OddsRatio_working_3-way'!W15&gt;=0,IF('OddsRatio_working_3-way'!V15+SQRT('OddsRatio_working_3-way'!W15)&gt;0,0,PI()),ACOS('OddsRatio_working_3-way'!V15/(2*'OddsRatio_working_3-way'!X15)))</f>
        <v>1.1869032252520497</v>
      </c>
      <c r="Z15" s="11">
        <f>'OddsRatio_working_3-way'!X15^(1/3)*COS('OddsRatio_working_3-way'!Y15/3)</f>
        <v>0.57031032926204661</v>
      </c>
      <c r="AA15" s="11">
        <f>'OddsRatio_working_3-way'!X15^(1/3)*COS(('OddsRatio_working_3-way'!Y15+2*PI())/3)</f>
        <v>-0.49143716296415552</v>
      </c>
      <c r="AB15" s="11">
        <f>'OddsRatio_working_3-way'!X15^(1/3)*COS(('OddsRatio_working_3-way'!Y15+4*PI())/3)</f>
        <v>-7.8873166297891262E-2</v>
      </c>
      <c r="AC15" s="11">
        <f>'OddsRatio_working_3-way'!X15^(1/3)*SIN('OddsRatio_working_3-way'!Y15/3)</f>
        <v>0.23819393453321572</v>
      </c>
      <c r="AD15" s="11">
        <f>'OddsRatio_working_3-way'!X15^(1/3)*SIN(('OddsRatio_working_3-way'!Y15+2*PI())/3)</f>
        <v>0.37480626591499233</v>
      </c>
      <c r="AE15" s="11">
        <f>'OddsRatio_working_3-way'!X15^(1/3)*SIN(('OddsRatio_working_3-way'!Y15+4*PI())/3)</f>
        <v>-0.61300020044820791</v>
      </c>
      <c r="AF15" s="11">
        <f>-'OddsRatio_working_3-way'!U15/(3*'OddsRatio_working_3-way'!X15^(1/3))*COS(('OddsRatio_working_3-way'!Y15)/3)</f>
        <v>0.5703103292620465</v>
      </c>
      <c r="AG15" s="11">
        <f>-'OddsRatio_working_3-way'!U15/(3*'OddsRatio_working_3-way'!X15^(1/3))*COS(('OddsRatio_working_3-way'!Y15+2*PI())/3)</f>
        <v>-0.49143716296415541</v>
      </c>
      <c r="AH15" s="11">
        <f>-'OddsRatio_working_3-way'!U15/(3*'OddsRatio_working_3-way'!X15^(1/3))*COS(('OddsRatio_working_3-way'!Y15+4*PI())/3)</f>
        <v>-7.8873166297891248E-2</v>
      </c>
      <c r="AI15" s="11">
        <f>'OddsRatio_working_3-way'!U15/(3*'OddsRatio_working_3-way'!X15^(1/3))*SIN(('OddsRatio_working_3-way'!Y15)/3)</f>
        <v>-0.23819393453321569</v>
      </c>
      <c r="AJ15" s="11">
        <f>'OddsRatio_working_3-way'!U15/(3*'OddsRatio_working_3-way'!X15^(1/3))*SIN(('OddsRatio_working_3-way'!Y15+2*PI())/3)</f>
        <v>-0.37480626591499222</v>
      </c>
      <c r="AK15" s="11">
        <f>'OddsRatio_working_3-way'!U15/(3*'OddsRatio_working_3-way'!X15^(1/3))*SIN(('OddsRatio_working_3-way'!Y15+4*PI())/3)</f>
        <v>0.6130002004482078</v>
      </c>
      <c r="AL15" s="11">
        <f>'OddsRatio_working_3-way'!Z15+'OddsRatio_working_3-way'!AF15</f>
        <v>1.1406206585240932</v>
      </c>
      <c r="AM15" s="11">
        <f>'OddsRatio_working_3-way'!AA15+'OddsRatio_working_3-way'!AG15</f>
        <v>-0.98287432592831092</v>
      </c>
      <c r="AN15" s="11">
        <f>'OddsRatio_working_3-way'!AB15+'OddsRatio_working_3-way'!AH15</f>
        <v>-0.15774633259578252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1.1406206585240932</v>
      </c>
      <c r="AS15" s="11">
        <f>IF(('OddsRatio_working_3-way'!X15=0),IF(Q15&gt;0,-Q15^(1/3),(-Q15)^(1/3)),'OddsRatio_working_3-way'!AM15-'OddsRatio_working_3-way'!R15/3)</f>
        <v>-0.98287432592831092</v>
      </c>
      <c r="AT15" s="11">
        <f>IF(('OddsRatio_working_3-way'!X15=0),IF(Q15&gt;0,-Q15^(1/3),(-Q15)^(1/3)),'OddsRatio_working_3-way'!AN15-'OddsRatio_working_3-way'!R15/3)</f>
        <v>-0.15774633259578252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2.61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2.74</v>
      </c>
      <c r="D16" s="9">
        <f t="shared" si="13"/>
        <v>0.36804613225813637</v>
      </c>
      <c r="E16" s="9">
        <f t="shared" si="14"/>
        <v>0.28177635910326054</v>
      </c>
      <c r="F16" s="9">
        <f t="shared" si="15"/>
        <v>0.35017750863860292</v>
      </c>
      <c r="G16" s="9">
        <f t="shared" si="16"/>
        <v>1.06649111584509</v>
      </c>
      <c r="H16" s="9">
        <f t="shared" si="17"/>
        <v>2.7170506965105949</v>
      </c>
      <c r="I16" s="9">
        <f t="shared" si="18"/>
        <v>3.5489137668697652</v>
      </c>
      <c r="J16" s="9">
        <f t="shared" si="19"/>
        <v>2.8556945415704571</v>
      </c>
      <c r="K16" s="11">
        <f t="shared" si="20"/>
        <v>0.38314176245210729</v>
      </c>
      <c r="L16" s="11">
        <f t="shared" si="21"/>
        <v>0.29498525073746312</v>
      </c>
      <c r="M16" s="11">
        <f t="shared" si="22"/>
        <v>0.36496350364963503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-0.2761736609033294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0.23676697419149234</v>
      </c>
      <c r="Q16" s="11">
        <f>2*'OddsRatio_working_3-way'!K16*'OddsRatio_working_3-way'!L16*'OddsRatio_working_3-way'!M16</f>
        <v>8.2497203551042619E-2</v>
      </c>
      <c r="R16" s="11">
        <f t="shared" si="23"/>
        <v>0</v>
      </c>
      <c r="S16" s="11">
        <f t="shared" si="24"/>
        <v>-0.85731192980915438</v>
      </c>
      <c r="T16" s="11">
        <f t="shared" si="25"/>
        <v>-0.29871495812165655</v>
      </c>
      <c r="U16" s="11">
        <f>'OddsRatio_working_3-way'!S16-'OddsRatio_working_3-way'!R16^2/3</f>
        <v>-0.85731192980915438</v>
      </c>
      <c r="V16" s="11">
        <f>'OddsRatio_working_3-way'!S16*'OddsRatio_working_3-way'!R16/3-2*'OddsRatio_working_3-way'!R16^3/27-'OddsRatio_working_3-way'!T16</f>
        <v>0.29871495812165655</v>
      </c>
      <c r="W16" s="11">
        <f>'OddsRatio_working_3-way'!V16^2+4*'OddsRatio_working_3-way'!U16^3/27</f>
        <v>-4.1190527274719418E-3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0.15276589846321639</v>
      </c>
      <c r="Y16" s="11">
        <f>IF('OddsRatio_working_3-way'!W16&gt;=0,IF('OddsRatio_working_3-way'!V16+SQRT('OddsRatio_working_3-way'!W16)&gt;0,0,PI()),ACOS('OddsRatio_working_3-way'!V16/(2*'OddsRatio_working_3-way'!X16)))</f>
        <v>0.21163578451923204</v>
      </c>
      <c r="Z16" s="11">
        <f>'OddsRatio_working_3-way'!X16^(1/3)*COS('OddsRatio_working_3-way'!Y16/3)</f>
        <v>0.53324555792254513</v>
      </c>
      <c r="AA16" s="11">
        <f>'OddsRatio_working_3-way'!X16^(1/3)*COS(('OddsRatio_working_3-way'!Y16+2*PI())/3)</f>
        <v>-0.29925502787540409</v>
      </c>
      <c r="AB16" s="11">
        <f>'OddsRatio_working_3-way'!X16^(1/3)*COS(('OddsRatio_working_3-way'!Y16+4*PI())/3)</f>
        <v>-0.23399053004714135</v>
      </c>
      <c r="AC16" s="11">
        <f>'OddsRatio_working_3-way'!X16^(1/3)*SIN('OddsRatio_working_3-way'!Y16/3)</f>
        <v>3.7680475389673465E-2</v>
      </c>
      <c r="AD16" s="11">
        <f>'OddsRatio_working_3-way'!X16^(1/3)*SIN(('OddsRatio_working_3-way'!Y16+2*PI())/3)</f>
        <v>0.44296396192129373</v>
      </c>
      <c r="AE16" s="11">
        <f>'OddsRatio_working_3-way'!X16^(1/3)*SIN(('OddsRatio_working_3-way'!Y16+4*PI())/3)</f>
        <v>-0.48064443731096695</v>
      </c>
      <c r="AF16" s="11">
        <f>-'OddsRatio_working_3-way'!U16/(3*'OddsRatio_working_3-way'!X16^(1/3))*COS(('OddsRatio_working_3-way'!Y16)/3)</f>
        <v>0.53324555792254502</v>
      </c>
      <c r="AG16" s="11">
        <f>-'OddsRatio_working_3-way'!U16/(3*'OddsRatio_working_3-way'!X16^(1/3))*COS(('OddsRatio_working_3-way'!Y16+2*PI())/3)</f>
        <v>-0.29925502787540403</v>
      </c>
      <c r="AH16" s="11">
        <f>-'OddsRatio_working_3-way'!U16/(3*'OddsRatio_working_3-way'!X16^(1/3))*COS(('OddsRatio_working_3-way'!Y16+4*PI())/3)</f>
        <v>-0.23399053004714129</v>
      </c>
      <c r="AI16" s="11">
        <f>'OddsRatio_working_3-way'!U16/(3*'OddsRatio_working_3-way'!X16^(1/3))*SIN(('OddsRatio_working_3-way'!Y16)/3)</f>
        <v>-3.7680475389673458E-2</v>
      </c>
      <c r="AJ16" s="11">
        <f>'OddsRatio_working_3-way'!U16/(3*'OddsRatio_working_3-way'!X16^(1/3))*SIN(('OddsRatio_working_3-way'!Y16+2*PI())/3)</f>
        <v>-0.44296396192129361</v>
      </c>
      <c r="AK16" s="11">
        <f>'OddsRatio_working_3-way'!U16/(3*'OddsRatio_working_3-way'!X16^(1/3))*SIN(('OddsRatio_working_3-way'!Y16+4*PI())/3)</f>
        <v>0.48064443731096684</v>
      </c>
      <c r="AL16" s="11">
        <f>'OddsRatio_working_3-way'!Z16+'OddsRatio_working_3-way'!AF16</f>
        <v>1.06649111584509</v>
      </c>
      <c r="AM16" s="11">
        <f>'OddsRatio_working_3-way'!AA16+'OddsRatio_working_3-way'!AG16</f>
        <v>-0.59851005575080807</v>
      </c>
      <c r="AN16" s="11">
        <f>'OddsRatio_working_3-way'!AB16+'OddsRatio_working_3-way'!AH16</f>
        <v>-0.46798106009428264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1.06649111584509</v>
      </c>
      <c r="AS16" s="11">
        <f>IF(('OddsRatio_working_3-way'!X16=0),IF(Q16&gt;0,-Q16^(1/3),(-Q16)^(1/3)),'OddsRatio_working_3-way'!AM16-'OddsRatio_working_3-way'!R16/3)</f>
        <v>-0.59851005575080807</v>
      </c>
      <c r="AT16" s="11">
        <f>IF(('OddsRatio_working_3-way'!X16=0),IF(Q16&gt;0,-Q16^(1/3),(-Q16)^(1/3)),'OddsRatio_working_3-way'!AN16-'OddsRatio_working_3-way'!R16/3)</f>
        <v>-0.46798106009428264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1.81</v>
      </c>
      <c r="B17" s="4">
        <f>IF('True_Odds_Calculator_3-way'!B18="","",'True_Odds_Calculator_3-way'!B18)</f>
        <v>4.05</v>
      </c>
      <c r="C17" s="4">
        <f>IF('True_Odds_Calculator_3-way'!C18="","",'True_Odds_Calculator_3-way'!C18)</f>
        <v>4.32</v>
      </c>
      <c r="D17" s="9">
        <f t="shared" si="13"/>
        <v>0.53987366984644547</v>
      </c>
      <c r="E17" s="9">
        <f t="shared" si="14"/>
        <v>0.2375735949294013</v>
      </c>
      <c r="F17" s="9">
        <f t="shared" si="15"/>
        <v>0.22255273522415323</v>
      </c>
      <c r="G17" s="9">
        <f t="shared" si="16"/>
        <v>1.0522039311196796</v>
      </c>
      <c r="H17" s="9">
        <f t="shared" si="17"/>
        <v>1.8522851842069401</v>
      </c>
      <c r="I17" s="9">
        <f t="shared" si="18"/>
        <v>4.2092219899150223</v>
      </c>
      <c r="J17" s="9">
        <f t="shared" si="19"/>
        <v>4.4933170513173364</v>
      </c>
      <c r="K17" s="11">
        <f t="shared" si="20"/>
        <v>0.5524861878453039</v>
      </c>
      <c r="L17" s="11">
        <f t="shared" si="21"/>
        <v>0.24691358024691359</v>
      </c>
      <c r="M17" s="11">
        <f t="shared" si="22"/>
        <v>0.23148148148148145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-0.25900347861673823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0.22672901398772755</v>
      </c>
      <c r="Q17" s="11">
        <f>2*'OddsRatio_working_3-way'!K17*'OddsRatio_working_3-way'!L17*'OddsRatio_working_3-way'!M17</f>
        <v>6.3155714202709629E-2</v>
      </c>
      <c r="R17" s="11">
        <f t="shared" si="23"/>
        <v>0</v>
      </c>
      <c r="S17" s="11">
        <f t="shared" si="24"/>
        <v>-0.87538984108870221</v>
      </c>
      <c r="T17" s="11">
        <f t="shared" si="25"/>
        <v>-0.2438411813617555</v>
      </c>
      <c r="U17" s="11">
        <f>'OddsRatio_working_3-way'!S17-'OddsRatio_working_3-way'!R17^2/3</f>
        <v>-0.87538984108870221</v>
      </c>
      <c r="V17" s="11">
        <f>'OddsRatio_working_3-way'!S17*'OddsRatio_working_3-way'!R17/3-2*'OddsRatio_working_3-way'!R17^3/27-'OddsRatio_working_3-way'!T17</f>
        <v>0.2438411813617555</v>
      </c>
      <c r="W17" s="11">
        <f>'OddsRatio_working_3-way'!V17^2+4*'OddsRatio_working_3-way'!U17^3/27</f>
        <v>-3.9921876827222695E-2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0.15762328393603467</v>
      </c>
      <c r="Y17" s="11">
        <f>IF('OddsRatio_working_3-way'!W17&gt;=0,IF('OddsRatio_working_3-way'!V17+SQRT('OddsRatio_working_3-way'!W17)&gt;0,0,PI()),ACOS('OddsRatio_working_3-way'!V17/(2*'OddsRatio_working_3-way'!X17)))</f>
        <v>0.68646155733281744</v>
      </c>
      <c r="Z17" s="11">
        <f>'OddsRatio_working_3-way'!X17^(1/3)*COS('OddsRatio_working_3-way'!Y17/3)</f>
        <v>0.52610196555983979</v>
      </c>
      <c r="AA17" s="11">
        <f>'OddsRatio_working_3-way'!X17^(1/3)*COS(('OddsRatio_working_3-way'!Y17+2*PI())/3)</f>
        <v>-0.36916413770300416</v>
      </c>
      <c r="AB17" s="11">
        <f>'OddsRatio_working_3-way'!X17^(1/3)*COS(('OddsRatio_working_3-way'!Y17+4*PI())/3)</f>
        <v>-0.15693782785683547</v>
      </c>
      <c r="AC17" s="11">
        <f>'OddsRatio_working_3-way'!X17^(1/3)*SIN('OddsRatio_working_3-way'!Y17/3)</f>
        <v>0.12252891711880635</v>
      </c>
      <c r="AD17" s="11">
        <f>'OddsRatio_working_3-way'!X17^(1/3)*SIN(('OddsRatio_working_3-way'!Y17+2*PI())/3)</f>
        <v>0.39435320859634387</v>
      </c>
      <c r="AE17" s="11">
        <f>'OddsRatio_working_3-way'!X17^(1/3)*SIN(('OddsRatio_working_3-way'!Y17+4*PI())/3)</f>
        <v>-0.51688212571515024</v>
      </c>
      <c r="AF17" s="11">
        <f>-'OddsRatio_working_3-way'!U17/(3*'OddsRatio_working_3-way'!X17^(1/3))*COS(('OddsRatio_working_3-way'!Y17)/3)</f>
        <v>0.52610196555983979</v>
      </c>
      <c r="AG17" s="11">
        <f>-'OddsRatio_working_3-way'!U17/(3*'OddsRatio_working_3-way'!X17^(1/3))*COS(('OddsRatio_working_3-way'!Y17+2*PI())/3)</f>
        <v>-0.36916413770300416</v>
      </c>
      <c r="AH17" s="11">
        <f>-'OddsRatio_working_3-way'!U17/(3*'OddsRatio_working_3-way'!X17^(1/3))*COS(('OddsRatio_working_3-way'!Y17+4*PI())/3)</f>
        <v>-0.15693782785683547</v>
      </c>
      <c r="AI17" s="11">
        <f>'OddsRatio_working_3-way'!U17/(3*'OddsRatio_working_3-way'!X17^(1/3))*SIN(('OddsRatio_working_3-way'!Y17)/3)</f>
        <v>-0.12252891711880635</v>
      </c>
      <c r="AJ17" s="11">
        <f>'OddsRatio_working_3-way'!U17/(3*'OddsRatio_working_3-way'!X17^(1/3))*SIN(('OddsRatio_working_3-way'!Y17+2*PI())/3)</f>
        <v>-0.39435320859634387</v>
      </c>
      <c r="AK17" s="11">
        <f>'OddsRatio_working_3-way'!U17/(3*'OddsRatio_working_3-way'!X17^(1/3))*SIN(('OddsRatio_working_3-way'!Y17+4*PI())/3)</f>
        <v>0.51688212571515024</v>
      </c>
      <c r="AL17" s="11">
        <f>'OddsRatio_working_3-way'!Z17+'OddsRatio_working_3-way'!AF17</f>
        <v>1.0522039311196796</v>
      </c>
      <c r="AM17" s="11">
        <f>'OddsRatio_working_3-way'!AA17+'OddsRatio_working_3-way'!AG17</f>
        <v>-0.73832827540600832</v>
      </c>
      <c r="AN17" s="11">
        <f>'OddsRatio_working_3-way'!AB17+'OddsRatio_working_3-way'!AH17</f>
        <v>-0.31387565571367093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1.0522039311196796</v>
      </c>
      <c r="AS17" s="11">
        <f>IF(('OddsRatio_working_3-way'!X17=0),IF(Q17&gt;0,-Q17^(1/3),(-Q17)^(1/3)),'OddsRatio_working_3-way'!AM17-'OddsRatio_working_3-way'!R17/3)</f>
        <v>-0.73832827540600832</v>
      </c>
      <c r="AT17" s="11">
        <f>IF(('OddsRatio_working_3-way'!X17=0),IF(Q17&gt;0,-Q17^(1/3),(-Q17)^(1/3)),'OddsRatio_working_3-way'!AN17-'OddsRatio_working_3-way'!R17/3)</f>
        <v>-0.31387565571367093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1.52</v>
      </c>
      <c r="B18" s="4">
        <f>IF('True_Odds_Calculator_3-way'!B19="","",'True_Odds_Calculator_3-way'!B19)</f>
        <v>4.5199999999999996</v>
      </c>
      <c r="C18" s="4">
        <f>IF('True_Odds_Calculator_3-way'!C19="","",'True_Odds_Calculator_3-way'!C19)</f>
        <v>6.54</v>
      </c>
      <c r="D18" s="9">
        <f t="shared" si="13"/>
        <v>0.64398576281163789</v>
      </c>
      <c r="E18" s="9">
        <f t="shared" si="14"/>
        <v>0.21087127834995054</v>
      </c>
      <c r="F18" s="9">
        <f t="shared" si="15"/>
        <v>0.14514295883841177</v>
      </c>
      <c r="G18" s="9">
        <f t="shared" si="16"/>
        <v>1.0631333848665032</v>
      </c>
      <c r="H18" s="9">
        <f t="shared" si="17"/>
        <v>1.5528293601305814</v>
      </c>
      <c r="I18" s="9">
        <f t="shared" si="18"/>
        <v>4.7422295147300915</v>
      </c>
      <c r="J18" s="9">
        <f t="shared" si="19"/>
        <v>6.8897589521604274</v>
      </c>
      <c r="K18" s="11">
        <f t="shared" si="20"/>
        <v>0.65789473684210531</v>
      </c>
      <c r="L18" s="11">
        <f t="shared" si="21"/>
        <v>0.22123893805309736</v>
      </c>
      <c r="M18" s="11">
        <f t="shared" si="22"/>
        <v>0.1529051987767584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-0.22568152133194885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0.21320910053000489</v>
      </c>
      <c r="Q18" s="11">
        <f>2*'OddsRatio_working_3-way'!K18*'OddsRatio_working_3-way'!L18*'OddsRatio_working_3-way'!M18</f>
        <v>4.4511294473904991E-2</v>
      </c>
      <c r="R18" s="11">
        <f t="shared" si="23"/>
        <v>0</v>
      </c>
      <c r="S18" s="11">
        <f t="shared" si="24"/>
        <v>-0.94473441720734141</v>
      </c>
      <c r="T18" s="11">
        <f t="shared" si="25"/>
        <v>-0.19723056726666838</v>
      </c>
      <c r="U18" s="11">
        <f>'OddsRatio_working_3-way'!S18-'OddsRatio_working_3-way'!R18^2/3</f>
        <v>-0.94473441720734141</v>
      </c>
      <c r="V18" s="11">
        <f>'OddsRatio_working_3-way'!S18*'OddsRatio_working_3-way'!R18/3-2*'OddsRatio_working_3-way'!R18^3/27-'OddsRatio_working_3-way'!T18</f>
        <v>0.19723056726666838</v>
      </c>
      <c r="W18" s="11">
        <f>'OddsRatio_working_3-way'!V18^2+4*'OddsRatio_working_3-way'!U18^3/27</f>
        <v>-8.6018223146859099E-2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0.17671878777537414</v>
      </c>
      <c r="Y18" s="11">
        <f>IF('OddsRatio_working_3-way'!W18&gt;=0,IF('OddsRatio_working_3-way'!V18+SQRT('OddsRatio_working_3-way'!W18)&gt;0,0,PI()),ACOS('OddsRatio_working_3-way'!V18/(2*'OddsRatio_working_3-way'!X18)))</f>
        <v>0.978780306660755</v>
      </c>
      <c r="Z18" s="11">
        <f>'OddsRatio_working_3-way'!X18^(1/3)*COS('OddsRatio_working_3-way'!Y18/3)</f>
        <v>0.53156669243325172</v>
      </c>
      <c r="AA18" s="11">
        <f>'OddsRatio_working_3-way'!X18^(1/3)*COS(('OddsRatio_working_3-way'!Y18+2*PI())/3)</f>
        <v>-0.42154355590932929</v>
      </c>
      <c r="AB18" s="11">
        <f>'OddsRatio_working_3-way'!X18^(1/3)*COS(('OddsRatio_working_3-way'!Y18+4*PI())/3)</f>
        <v>-0.11002313652392237</v>
      </c>
      <c r="AC18" s="11">
        <f>'OddsRatio_working_3-way'!X18^(1/3)*SIN('OddsRatio_working_3-way'!Y18/3)</f>
        <v>0.17985639799022976</v>
      </c>
      <c r="AD18" s="11">
        <f>'OddsRatio_working_3-way'!X18^(1/3)*SIN(('OddsRatio_working_3-way'!Y18+2*PI())/3)</f>
        <v>0.3704220604577505</v>
      </c>
      <c r="AE18" s="11">
        <f>'OddsRatio_working_3-way'!X18^(1/3)*SIN(('OddsRatio_working_3-way'!Y18+4*PI())/3)</f>
        <v>-0.55027845844798029</v>
      </c>
      <c r="AF18" s="11">
        <f>-'OddsRatio_working_3-way'!U18/(3*'OddsRatio_working_3-way'!X18^(1/3))*COS(('OddsRatio_working_3-way'!Y18)/3)</f>
        <v>0.53156669243325161</v>
      </c>
      <c r="AG18" s="11">
        <f>-'OddsRatio_working_3-way'!U18/(3*'OddsRatio_working_3-way'!X18^(1/3))*COS(('OddsRatio_working_3-way'!Y18+2*PI())/3)</f>
        <v>-0.42154355590932924</v>
      </c>
      <c r="AH18" s="11">
        <f>-'OddsRatio_working_3-way'!U18/(3*'OddsRatio_working_3-way'!X18^(1/3))*COS(('OddsRatio_working_3-way'!Y18+4*PI())/3)</f>
        <v>-0.11002313652392234</v>
      </c>
      <c r="AI18" s="11">
        <f>'OddsRatio_working_3-way'!U18/(3*'OddsRatio_working_3-way'!X18^(1/3))*SIN(('OddsRatio_working_3-way'!Y18)/3)</f>
        <v>-0.17985639799022973</v>
      </c>
      <c r="AJ18" s="11">
        <f>'OddsRatio_working_3-way'!U18/(3*'OddsRatio_working_3-way'!X18^(1/3))*SIN(('OddsRatio_working_3-way'!Y18+2*PI())/3)</f>
        <v>-0.37042206045775045</v>
      </c>
      <c r="AK18" s="11">
        <f>'OddsRatio_working_3-way'!U18/(3*'OddsRatio_working_3-way'!X18^(1/3))*SIN(('OddsRatio_working_3-way'!Y18+4*PI())/3)</f>
        <v>0.55027845844798018</v>
      </c>
      <c r="AL18" s="11">
        <f>'OddsRatio_working_3-way'!Z18+'OddsRatio_working_3-way'!AF18</f>
        <v>1.0631333848665032</v>
      </c>
      <c r="AM18" s="11">
        <f>'OddsRatio_working_3-way'!AA18+'OddsRatio_working_3-way'!AG18</f>
        <v>-0.84308711181865847</v>
      </c>
      <c r="AN18" s="11">
        <f>'OddsRatio_working_3-way'!AB18+'OddsRatio_working_3-way'!AH18</f>
        <v>-0.22004627304784471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1.0631333848665032</v>
      </c>
      <c r="AS18" s="11">
        <f>IF(('OddsRatio_working_3-way'!X18=0),IF(Q18&gt;0,-Q18^(1/3),(-Q18)^(1/3)),'OddsRatio_working_3-way'!AM18-'OddsRatio_working_3-way'!R18/3)</f>
        <v>-0.84308711181865847</v>
      </c>
      <c r="AT18" s="11">
        <f>IF(('OddsRatio_working_3-way'!X18=0),IF(Q18&gt;0,-Q18^(1/3),(-Q18)^(1/3)),'OddsRatio_working_3-way'!AN18-'OddsRatio_working_3-way'!R18/3)</f>
        <v>-0.22004627304784471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2.91</v>
      </c>
      <c r="B19" s="4">
        <f>IF('True_Odds_Calculator_3-way'!B20="","",'True_Odds_Calculator_3-way'!B20)</f>
        <v>3.72</v>
      </c>
      <c r="C19" s="4">
        <f>IF('True_Odds_Calculator_3-way'!C20="","",'True_Odds_Calculator_3-way'!C20)</f>
        <v>2.41</v>
      </c>
      <c r="D19" s="9">
        <f t="shared" si="13"/>
        <v>0.33434975237199588</v>
      </c>
      <c r="E19" s="9">
        <f t="shared" si="14"/>
        <v>0.2607439581144243</v>
      </c>
      <c r="F19" s="9">
        <f t="shared" si="15"/>
        <v>0.40490628951357988</v>
      </c>
      <c r="G19" s="9">
        <f t="shared" si="16"/>
        <v>1.0423455695087904</v>
      </c>
      <c r="H19" s="9">
        <f t="shared" si="17"/>
        <v>2.9908800377617895</v>
      </c>
      <c r="I19" s="9">
        <f t="shared" si="18"/>
        <v>3.8351799490639098</v>
      </c>
      <c r="J19" s="9">
        <f t="shared" si="19"/>
        <v>2.4697072530073942</v>
      </c>
      <c r="K19" s="11">
        <f t="shared" si="20"/>
        <v>0.3436426116838488</v>
      </c>
      <c r="L19" s="11">
        <f t="shared" si="21"/>
        <v>0.26881720430107525</v>
      </c>
      <c r="M19" s="11">
        <f t="shared" si="22"/>
        <v>0.41493775933609955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-0.28078145001451205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0.23151757624709396</v>
      </c>
      <c r="Q19" s="11">
        <f>2*'OddsRatio_working_3-way'!K19*'OddsRatio_working_3-way'!L19*'OddsRatio_working_3-way'!M19</f>
        <v>7.6661449088441691E-2</v>
      </c>
      <c r="R19" s="11">
        <f t="shared" si="23"/>
        <v>0</v>
      </c>
      <c r="S19" s="11">
        <f t="shared" si="24"/>
        <v>-0.82454726348598917</v>
      </c>
      <c r="T19" s="11">
        <f t="shared" si="25"/>
        <v>-0.27302889519403606</v>
      </c>
      <c r="U19" s="11">
        <f>'OddsRatio_working_3-way'!S19-'OddsRatio_working_3-way'!R19^2/3</f>
        <v>-0.82454726348598917</v>
      </c>
      <c r="V19" s="11">
        <f>'OddsRatio_working_3-way'!S19*'OddsRatio_working_3-way'!R19/3-2*'OddsRatio_working_3-way'!R19^3/27-'OddsRatio_working_3-way'!T19</f>
        <v>0.27302889519403606</v>
      </c>
      <c r="W19" s="11">
        <f>'OddsRatio_working_3-way'!V19^2+4*'OddsRatio_working_3-way'!U19^3/27</f>
        <v>-8.5058447356834155E-3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0.1440925243954031</v>
      </c>
      <c r="Y19" s="11">
        <f>IF('OddsRatio_working_3-way'!W19&gt;=0,IF('OddsRatio_working_3-way'!V19+SQRT('OddsRatio_working_3-way'!W19)&gt;0,0,PI()),ACOS('OddsRatio_working_3-way'!V19/(2*'OddsRatio_working_3-way'!X19)))</f>
        <v>0.32575849888948483</v>
      </c>
      <c r="Z19" s="11">
        <f>'OddsRatio_working_3-way'!X19^(1/3)*COS('OddsRatio_working_3-way'!Y19/3)</f>
        <v>0.52117278475439521</v>
      </c>
      <c r="AA19" s="11">
        <f>'OddsRatio_working_3-way'!X19^(1/3)*COS(('OddsRatio_working_3-way'!Y19+2*PI())/3)</f>
        <v>-0.30979017470141501</v>
      </c>
      <c r="AB19" s="11">
        <f>'OddsRatio_working_3-way'!X19^(1/3)*COS(('OddsRatio_working_3-way'!Y19+4*PI())/3)</f>
        <v>-0.21138261005298004</v>
      </c>
      <c r="AC19" s="11">
        <f>'OddsRatio_working_3-way'!X19^(1/3)*SIN('OddsRatio_working_3-way'!Y19/3)</f>
        <v>5.6815633940069409E-2</v>
      </c>
      <c r="AD19" s="11">
        <f>'OddsRatio_working_3-way'!X19^(1/3)*SIN(('OddsRatio_working_3-way'!Y19+2*PI())/3)</f>
        <v>0.42294105438835072</v>
      </c>
      <c r="AE19" s="11">
        <f>'OddsRatio_working_3-way'!X19^(1/3)*SIN(('OddsRatio_working_3-way'!Y19+4*PI())/3)</f>
        <v>-0.47975668832842011</v>
      </c>
      <c r="AF19" s="11">
        <f>-'OddsRatio_working_3-way'!U19/(3*'OddsRatio_working_3-way'!X19^(1/3))*COS(('OddsRatio_working_3-way'!Y19)/3)</f>
        <v>0.5211727847543951</v>
      </c>
      <c r="AG19" s="11">
        <f>-'OddsRatio_working_3-way'!U19/(3*'OddsRatio_working_3-way'!X19^(1/3))*COS(('OddsRatio_working_3-way'!Y19+2*PI())/3)</f>
        <v>-0.30979017470141496</v>
      </c>
      <c r="AH19" s="11">
        <f>-'OddsRatio_working_3-way'!U19/(3*'OddsRatio_working_3-way'!X19^(1/3))*COS(('OddsRatio_working_3-way'!Y19+4*PI())/3)</f>
        <v>-0.21138261005298001</v>
      </c>
      <c r="AI19" s="11">
        <f>'OddsRatio_working_3-way'!U19/(3*'OddsRatio_working_3-way'!X19^(1/3))*SIN(('OddsRatio_working_3-way'!Y19)/3)</f>
        <v>-5.6815633940069395E-2</v>
      </c>
      <c r="AJ19" s="11">
        <f>'OddsRatio_working_3-way'!U19/(3*'OddsRatio_working_3-way'!X19^(1/3))*SIN(('OddsRatio_working_3-way'!Y19+2*PI())/3)</f>
        <v>-0.42294105438835061</v>
      </c>
      <c r="AK19" s="11">
        <f>'OddsRatio_working_3-way'!U19/(3*'OddsRatio_working_3-way'!X19^(1/3))*SIN(('OddsRatio_working_3-way'!Y19+4*PI())/3)</f>
        <v>0.47975668832842006</v>
      </c>
      <c r="AL19" s="11">
        <f>'OddsRatio_working_3-way'!Z19+'OddsRatio_working_3-way'!AF19</f>
        <v>1.0423455695087904</v>
      </c>
      <c r="AM19" s="11">
        <f>'OddsRatio_working_3-way'!AA19+'OddsRatio_working_3-way'!AG19</f>
        <v>-0.61958034940283002</v>
      </c>
      <c r="AN19" s="11">
        <f>'OddsRatio_working_3-way'!AB19+'OddsRatio_working_3-way'!AH19</f>
        <v>-0.42276522010596007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1.0423455695087904</v>
      </c>
      <c r="AS19" s="11">
        <f>IF(('OddsRatio_working_3-way'!X19=0),IF(Q19&gt;0,-Q19^(1/3),(-Q19)^(1/3)),'OddsRatio_working_3-way'!AM19-'OddsRatio_working_3-way'!R19/3)</f>
        <v>-0.61958034940283002</v>
      </c>
      <c r="AT19" s="11">
        <f>IF(('OddsRatio_working_3-way'!X19=0),IF(Q19&gt;0,-Q19^(1/3),(-Q19)^(1/3)),'OddsRatio_working_3-way'!AN19-'OddsRatio_working_3-way'!R19/3)</f>
        <v>-0.42276522010596007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</v>
      </c>
      <c r="B2" s="4">
        <f>IF('True_Odds_Calculator_2-way'!B3="","",'True_Odds_Calculator_2-way'!B3)</f>
        <v>1.87</v>
      </c>
      <c r="C2" s="4">
        <f t="shared" ref="C2:C65" si="0">IF(A2="","",((1/A2)+(1/B2))-1)</f>
        <v>3.475935828876997E-2</v>
      </c>
      <c r="D2" s="4">
        <f>IF(A2="","",(2*A2)/(2-($C2*A2)))</f>
        <v>2.0720221606648197</v>
      </c>
      <c r="E2" s="4">
        <f>IF(B2="","",(2*B2)/(2-($C2*B2)))</f>
        <v>1.9328165374677002</v>
      </c>
      <c r="G2" s="4">
        <f t="shared" ref="G2:G65" si="1">IF(A2="","",C2+1)</f>
        <v>1.03475935828877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2.46</v>
      </c>
      <c r="C3" s="4">
        <f t="shared" si="0"/>
        <v>3.5434882650713373E-2</v>
      </c>
      <c r="D3" s="4">
        <f t="shared" ref="D3:D66" si="2">IF(A3="","",(2*A3)/(2-($C3*A3)))</f>
        <v>1.6360898481616264</v>
      </c>
      <c r="E3" s="4">
        <f t="shared" ref="E3:E66" si="3">IF(B3="","",(2*B3)/(2-($C3*B3)))</f>
        <v>2.5721049516669958</v>
      </c>
      <c r="G3" s="4">
        <f t="shared" si="1"/>
        <v>1.0354348826507134</v>
      </c>
    </row>
    <row r="4" spans="1:7" x14ac:dyDescent="0.2">
      <c r="A4" s="4">
        <f>IF('True_Odds_Calculator_2-way'!A5="","",'True_Odds_Calculator_2-way'!A5)</f>
        <v>1.68</v>
      </c>
      <c r="B4" s="4">
        <f>IF('True_Odds_Calculator_2-way'!B5="","",'True_Odds_Calculator_2-way'!B5)</f>
        <v>2.29</v>
      </c>
      <c r="C4" s="4">
        <f t="shared" si="0"/>
        <v>3.1919317945518833E-2</v>
      </c>
      <c r="D4" s="4">
        <f t="shared" si="2"/>
        <v>1.7262855604415328</v>
      </c>
      <c r="E4" s="4">
        <f t="shared" si="3"/>
        <v>2.3768688990485605</v>
      </c>
      <c r="G4" s="4">
        <f t="shared" si="1"/>
        <v>1.0319193179455188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2.31</v>
      </c>
      <c r="C5" s="4">
        <f t="shared" si="0"/>
        <v>3.8961038961038863E-2</v>
      </c>
      <c r="D5" s="4">
        <f t="shared" si="2"/>
        <v>1.7047970479704795</v>
      </c>
      <c r="E5" s="4">
        <f t="shared" si="3"/>
        <v>2.418848167539267</v>
      </c>
      <c r="G5" s="4">
        <f t="shared" si="1"/>
        <v>1.0389610389610389</v>
      </c>
    </row>
    <row r="6" spans="1:7" x14ac:dyDescent="0.2">
      <c r="A6" s="4">
        <f>IF('True_Odds_Calculator_2-way'!A7="","",'True_Odds_Calculator_2-way'!A7)</f>
        <v>1.67</v>
      </c>
      <c r="B6" s="4">
        <f>IF('True_Odds_Calculator_2-way'!B7="","",'True_Odds_Calculator_2-way'!B7)</f>
        <v>2.2799999999999998</v>
      </c>
      <c r="C6" s="4">
        <f t="shared" si="0"/>
        <v>3.7398886437651102E-2</v>
      </c>
      <c r="D6" s="4">
        <f t="shared" si="2"/>
        <v>1.723831944947483</v>
      </c>
      <c r="E6" s="4">
        <f t="shared" si="3"/>
        <v>2.3815361521140859</v>
      </c>
      <c r="G6" s="4">
        <f t="shared" si="1"/>
        <v>1.0373988864376511</v>
      </c>
    </row>
    <row r="7" spans="1:7" x14ac:dyDescent="0.2">
      <c r="A7" s="4">
        <f>IF('True_Odds_Calculator_2-way'!A8="","",'True_Odds_Calculator_2-way'!A8)</f>
        <v>1.8</v>
      </c>
      <c r="B7" s="4">
        <f>IF('True_Odds_Calculator_2-way'!B8="","",'True_Odds_Calculator_2-way'!B8)</f>
        <v>2.0699999999999998</v>
      </c>
      <c r="C7" s="4">
        <f t="shared" si="0"/>
        <v>3.8647342995169254E-2</v>
      </c>
      <c r="D7" s="4">
        <f t="shared" si="2"/>
        <v>1.8648648648648651</v>
      </c>
      <c r="E7" s="4">
        <f t="shared" si="3"/>
        <v>2.15625</v>
      </c>
      <c r="G7" s="4">
        <f t="shared" si="1"/>
        <v>1.0386473429951693</v>
      </c>
    </row>
    <row r="8" spans="1:7" x14ac:dyDescent="0.2">
      <c r="A8" s="4">
        <f>IF('True_Odds_Calculator_2-way'!A9="","",'True_Odds_Calculator_2-way'!A9)</f>
        <v>2.06</v>
      </c>
      <c r="B8" s="4">
        <f>IF('True_Odds_Calculator_2-way'!B9="","",'True_Odds_Calculator_2-way'!B9)</f>
        <v>1.82</v>
      </c>
      <c r="C8" s="4">
        <f t="shared" si="0"/>
        <v>3.4887442654432999E-2</v>
      </c>
      <c r="D8" s="4">
        <f t="shared" si="2"/>
        <v>2.1367833124358828</v>
      </c>
      <c r="E8" s="4">
        <f t="shared" si="3"/>
        <v>1.8796751228316457</v>
      </c>
      <c r="G8" s="4">
        <f t="shared" si="1"/>
        <v>1.034887442654433</v>
      </c>
    </row>
    <row r="9" spans="1:7" x14ac:dyDescent="0.2">
      <c r="A9" s="4">
        <f>IF('True_Odds_Calculator_2-way'!A10="","",'True_Odds_Calculator_2-way'!A10)</f>
        <v>1.96</v>
      </c>
      <c r="B9" s="4">
        <f>IF('True_Odds_Calculator_2-way'!B10="","",'True_Odds_Calculator_2-way'!B10)</f>
        <v>1.93</v>
      </c>
      <c r="C9" s="4">
        <f t="shared" si="0"/>
        <v>2.8338796658559762E-2</v>
      </c>
      <c r="D9" s="4">
        <f t="shared" si="2"/>
        <v>2.0159880622468553</v>
      </c>
      <c r="E9" s="4">
        <f t="shared" si="3"/>
        <v>1.9842635333613092</v>
      </c>
      <c r="G9" s="4">
        <f t="shared" si="1"/>
        <v>1.0283387966585598</v>
      </c>
    </row>
    <row r="10" spans="1:7" x14ac:dyDescent="0.2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3.1914893617021267E-2</v>
      </c>
      <c r="D10" s="4">
        <f t="shared" si="2"/>
        <v>1.9381443298969072</v>
      </c>
      <c r="E10" s="4">
        <f t="shared" si="3"/>
        <v>2.0659340659340657</v>
      </c>
      <c r="G10" s="4">
        <f t="shared" si="1"/>
        <v>1.0319148936170213</v>
      </c>
    </row>
    <row r="11" spans="1:7" x14ac:dyDescent="0.2">
      <c r="A11" s="4">
        <f>IF('True_Odds_Calculator_2-way'!A12="","",'True_Odds_Calculator_2-way'!A12)</f>
        <v>1.7</v>
      </c>
      <c r="B11" s="4">
        <f>IF('True_Odds_Calculator_2-way'!B12="","",'True_Odds_Calculator_2-way'!B12)</f>
        <v>2.2400000000000002</v>
      </c>
      <c r="C11" s="4">
        <f t="shared" si="0"/>
        <v>3.4663865546218364E-2</v>
      </c>
      <c r="D11" s="4">
        <f t="shared" si="2"/>
        <v>1.7516099356025756</v>
      </c>
      <c r="E11" s="4">
        <f t="shared" si="3"/>
        <v>2.3304773561811505</v>
      </c>
      <c r="G11" s="4">
        <f t="shared" si="1"/>
        <v>1.0346638655462184</v>
      </c>
    </row>
    <row r="12" spans="1:7" x14ac:dyDescent="0.2">
      <c r="A12" s="4">
        <f>IF('True_Odds_Calculator_2-way'!A13="","",'True_Odds_Calculator_2-way'!A13)</f>
        <v>1.68</v>
      </c>
      <c r="B12" s="4">
        <f>IF('True_Odds_Calculator_2-way'!B13="","",'True_Odds_Calculator_2-way'!B13)</f>
        <v>2.29</v>
      </c>
      <c r="C12" s="4">
        <f t="shared" si="0"/>
        <v>3.1919317945518833E-2</v>
      </c>
      <c r="D12" s="4">
        <f t="shared" si="2"/>
        <v>1.7262855604415328</v>
      </c>
      <c r="E12" s="4">
        <f t="shared" si="3"/>
        <v>2.3768688990485605</v>
      </c>
      <c r="G12" s="4">
        <f t="shared" si="1"/>
        <v>1.0319193179455188</v>
      </c>
    </row>
    <row r="13" spans="1:7" x14ac:dyDescent="0.2">
      <c r="A13" s="4">
        <f>IF('True_Odds_Calculator_2-way'!A14="","",'True_Odds_Calculator_2-way'!A14)</f>
        <v>1.47</v>
      </c>
      <c r="B13" s="4">
        <f>IF('True_Odds_Calculator_2-way'!B14="","",'True_Odds_Calculator_2-way'!B14)</f>
        <v>2.74</v>
      </c>
      <c r="C13" s="4">
        <f t="shared" si="0"/>
        <v>4.5235612493172539E-2</v>
      </c>
      <c r="D13" s="4">
        <f t="shared" si="2"/>
        <v>1.5205557023670204</v>
      </c>
      <c r="E13" s="4">
        <f t="shared" si="3"/>
        <v>2.9210240046413816</v>
      </c>
      <c r="G13" s="4">
        <f t="shared" si="1"/>
        <v>1.0452356124931725</v>
      </c>
    </row>
    <row r="14" spans="1:7" x14ac:dyDescent="0.2">
      <c r="A14" s="4">
        <f>IF('True_Odds_Calculator_2-way'!A15="","",'True_Odds_Calculator_2-way'!A15)</f>
        <v>1.59</v>
      </c>
      <c r="B14" s="4">
        <f>IF('True_Odds_Calculator_2-way'!B15="","",'True_Odds_Calculator_2-way'!B15)</f>
        <v>2.39</v>
      </c>
      <c r="C14" s="4">
        <f t="shared" si="0"/>
        <v>4.7340859451066919E-2</v>
      </c>
      <c r="D14" s="4">
        <f t="shared" si="2"/>
        <v>1.6521814743157757</v>
      </c>
      <c r="E14" s="4">
        <f t="shared" si="3"/>
        <v>2.533315556148128</v>
      </c>
      <c r="G14" s="4">
        <f t="shared" si="1"/>
        <v>1.0473408594510669</v>
      </c>
    </row>
    <row r="15" spans="1:7" x14ac:dyDescent="0.2">
      <c r="A15" s="4">
        <f>IF('True_Odds_Calculator_2-way'!A16="","",'True_Odds_Calculator_2-way'!A16)</f>
        <v>1.54</v>
      </c>
      <c r="B15" s="4">
        <f>IF('True_Odds_Calculator_2-way'!B16="","",'True_Odds_Calculator_2-way'!B16)</f>
        <v>2.48</v>
      </c>
      <c r="C15" s="4">
        <f t="shared" si="0"/>
        <v>5.2576455802262334E-2</v>
      </c>
      <c r="D15" s="4">
        <f t="shared" si="2"/>
        <v>1.6049756261556565</v>
      </c>
      <c r="E15" s="4">
        <f t="shared" si="3"/>
        <v>2.6529591553209224</v>
      </c>
      <c r="G15" s="4">
        <f t="shared" si="1"/>
        <v>1.0525764558022623</v>
      </c>
    </row>
    <row r="16" spans="1:7" x14ac:dyDescent="0.2">
      <c r="A16" s="4">
        <f>IF('True_Odds_Calculator_2-way'!A17="","",'True_Odds_Calculator_2-way'!A17)</f>
        <v>1.92</v>
      </c>
      <c r="B16" s="4">
        <f>IF('True_Odds_Calculator_2-way'!B17="","",'True_Odds_Calculator_2-way'!B17)</f>
        <v>1.92</v>
      </c>
      <c r="C16" s="4">
        <f t="shared" si="0"/>
        <v>4.1666666666666741E-2</v>
      </c>
      <c r="D16" s="4">
        <f t="shared" si="2"/>
        <v>2</v>
      </c>
      <c r="E16" s="4">
        <f t="shared" si="3"/>
        <v>2</v>
      </c>
      <c r="G16" s="4">
        <f t="shared" si="1"/>
        <v>1.0416666666666667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2.14</v>
      </c>
      <c r="C17" s="4">
        <f t="shared" si="0"/>
        <v>3.5471537807986397E-2</v>
      </c>
      <c r="D17" s="4">
        <f t="shared" si="2"/>
        <v>1.8167084699980707</v>
      </c>
      <c r="E17" s="4">
        <f t="shared" si="3"/>
        <v>2.2244271202456889</v>
      </c>
      <c r="G17" s="4">
        <f t="shared" si="1"/>
        <v>1.0354715378079864</v>
      </c>
    </row>
    <row r="18" spans="1:7" x14ac:dyDescent="0.2">
      <c r="A18" s="4">
        <f>IF('True_Odds_Calculator_2-way'!A19="","",'True_Odds_Calculator_2-way'!A19)</f>
        <v>1.61</v>
      </c>
      <c r="B18" s="4">
        <f>IF('True_Odds_Calculator_2-way'!B19="","",'True_Odds_Calculator_2-way'!B19)</f>
        <v>2.41</v>
      </c>
      <c r="C18" s="4">
        <f t="shared" si="0"/>
        <v>3.6055771758459754E-2</v>
      </c>
      <c r="D18" s="4">
        <f t="shared" si="2"/>
        <v>1.6581269630990791</v>
      </c>
      <c r="E18" s="4">
        <f t="shared" si="3"/>
        <v>2.5194636537774748</v>
      </c>
      <c r="G18" s="4">
        <f t="shared" si="1"/>
        <v>1.0360557717584598</v>
      </c>
    </row>
    <row r="19" spans="1:7" x14ac:dyDescent="0.2">
      <c r="A19" s="4">
        <f>IF('True_Odds_Calculator_2-way'!A20="","",'True_Odds_Calculator_2-way'!A20)</f>
        <v>1.71</v>
      </c>
      <c r="B19" s="4">
        <f>IF('True_Odds_Calculator_2-way'!B20="","",'True_Odds_Calculator_2-way'!B20)</f>
        <v>2.23</v>
      </c>
      <c r="C19" s="4">
        <f t="shared" si="0"/>
        <v>3.3225814910969431E-2</v>
      </c>
      <c r="D19" s="4">
        <f t="shared" si="2"/>
        <v>1.7599981538319522</v>
      </c>
      <c r="E19" s="4">
        <f t="shared" si="3"/>
        <v>2.315792669966295</v>
      </c>
      <c r="G19" s="4">
        <f t="shared" si="1"/>
        <v>1.0332258149109694</v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4.2699999999999996</v>
      </c>
      <c r="B2" s="4">
        <f>IF('True_Odds_Calculator_3-way'!B3="","",'True_Odds_Calculator_3-way'!B3)</f>
        <v>3.67</v>
      </c>
      <c r="C2" s="4">
        <f>IF('True_Odds_Calculator_3-way'!C3="","",'True_Odds_Calculator_3-way'!C3)</f>
        <v>1.89</v>
      </c>
      <c r="D2" s="4">
        <f>IF(A2="","",((1/A2)+(1/B2)+(1/C2))-1)</f>
        <v>3.5772130603952679E-2</v>
      </c>
      <c r="E2" s="4">
        <f>IF(A2="","",(3*A2)/(3-($D2*A2)))</f>
        <v>4.4990733136665764</v>
      </c>
      <c r="F2" s="4">
        <f>IF(B2="","",(3*B2)/(3-($D2*B2)))</f>
        <v>3.8379536080775414</v>
      </c>
      <c r="G2" s="4">
        <f>IF(C2="","",(3*C2)/(3-($D2*C2)))</f>
        <v>1.9335759221648128</v>
      </c>
      <c r="I2" s="4">
        <f>IF(A2="","",D2+1)</f>
        <v>1.0357721306039527</v>
      </c>
    </row>
    <row r="3" spans="1: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3.99</v>
      </c>
      <c r="C3" s="4">
        <f>IF('True_Odds_Calculator_3-way'!C4="","",'True_Odds_Calculator_3-way'!C4)</f>
        <v>4.3899999999999997</v>
      </c>
      <c r="D3" s="4">
        <f t="shared" ref="D3:D66" si="0">IF(A3="","",((1/A3)+(1/B3)+(1/C3))-1)</f>
        <v>3.0903187063166415E-2</v>
      </c>
      <c r="E3" s="4">
        <f t="shared" ref="E3:E66" si="1">IF(A3="","",(3*A3)/(3-($D3*A3)))</f>
        <v>1.8443884809539211</v>
      </c>
      <c r="F3" s="4">
        <f t="shared" ref="F3:F66" si="2">IF(B3="","",(3*B3)/(3-($D3*B3)))</f>
        <v>4.161023208520839</v>
      </c>
      <c r="G3" s="4">
        <f t="shared" ref="G3:G66" si="3">IF(C3="","",(3*C3)/(3-($D3*C3)))</f>
        <v>4.5979258569866364</v>
      </c>
      <c r="I3" s="4">
        <f t="shared" ref="I3:I66" si="4">IF(A3="","",D3+1)</f>
        <v>1.0309031870631664</v>
      </c>
    </row>
    <row r="4" spans="1:9" x14ac:dyDescent="0.2">
      <c r="A4" s="4">
        <f>IF('True_Odds_Calculator_3-way'!A5="","",'True_Odds_Calculator_3-way'!A5)</f>
        <v>2.4500000000000002</v>
      </c>
      <c r="B4" s="4">
        <f>IF('True_Odds_Calculator_3-way'!B5="","",'True_Odds_Calculator_3-way'!B5)</f>
        <v>3.78</v>
      </c>
      <c r="C4" s="4">
        <f>IF('True_Odds_Calculator_3-way'!C5="","",'True_Odds_Calculator_3-way'!C5)</f>
        <v>2.82</v>
      </c>
      <c r="D4" s="4">
        <f t="shared" si="0"/>
        <v>2.7323458934401135E-2</v>
      </c>
      <c r="E4" s="4">
        <f t="shared" si="1"/>
        <v>2.5059174379710103</v>
      </c>
      <c r="F4" s="4">
        <f t="shared" si="2"/>
        <v>3.9147761851797438</v>
      </c>
      <c r="G4" s="4">
        <f t="shared" si="3"/>
        <v>2.8943383345487264</v>
      </c>
      <c r="I4" s="4">
        <f t="shared" si="4"/>
        <v>1.0273234589344011</v>
      </c>
    </row>
    <row r="5" spans="1:9" x14ac:dyDescent="0.2">
      <c r="A5" s="4">
        <f>IF('True_Odds_Calculator_3-way'!A6="","",'True_Odds_Calculator_3-way'!A6)</f>
        <v>1.68</v>
      </c>
      <c r="B5" s="4">
        <f>IF('True_Odds_Calculator_3-way'!B6="","",'True_Odds_Calculator_3-way'!B6)</f>
        <v>4.3499999999999996</v>
      </c>
      <c r="C5" s="4">
        <f>IF('True_Odds_Calculator_3-way'!C6="","",'True_Odds_Calculator_3-way'!C6)</f>
        <v>4.6900000000000004</v>
      </c>
      <c r="D5" s="4">
        <f t="shared" si="0"/>
        <v>3.8342768914050529E-2</v>
      </c>
      <c r="E5" s="4">
        <f t="shared" si="1"/>
        <v>1.7168644281747036</v>
      </c>
      <c r="F5" s="4">
        <f t="shared" si="2"/>
        <v>4.6060845515606479</v>
      </c>
      <c r="G5" s="4">
        <f t="shared" si="3"/>
        <v>4.9890566729840442</v>
      </c>
      <c r="I5" s="4">
        <f t="shared" si="4"/>
        <v>1.0383427689140505</v>
      </c>
    </row>
    <row r="6" spans="1:9" x14ac:dyDescent="0.2">
      <c r="A6" s="4">
        <f>IF('True_Odds_Calculator_3-way'!A7="","",'True_Odds_Calculator_3-way'!A7)</f>
        <v>2.4700000000000002</v>
      </c>
      <c r="B6" s="4">
        <f>IF('True_Odds_Calculator_3-way'!B7="","",'True_Odds_Calculator_3-way'!B7)</f>
        <v>3.65</v>
      </c>
      <c r="C6" s="4">
        <f>IF('True_Odds_Calculator_3-way'!C7="","",'True_Odds_Calculator_3-way'!C7)</f>
        <v>2.81</v>
      </c>
      <c r="D6" s="4">
        <f t="shared" si="0"/>
        <v>3.4702788455864164E-2</v>
      </c>
      <c r="E6" s="4">
        <f t="shared" si="1"/>
        <v>2.5426484563331551</v>
      </c>
      <c r="F6" s="4">
        <f t="shared" si="2"/>
        <v>3.8109028977902217</v>
      </c>
      <c r="G6" s="4">
        <f t="shared" si="3"/>
        <v>2.904407610169236</v>
      </c>
      <c r="I6" s="4">
        <f t="shared" si="4"/>
        <v>1.0347027884558642</v>
      </c>
    </row>
    <row r="7" spans="1:9" x14ac:dyDescent="0.2">
      <c r="A7" s="4">
        <f>IF('True_Odds_Calculator_3-way'!A8="","",'True_Odds_Calculator_3-way'!A8)</f>
        <v>2.2000000000000002</v>
      </c>
      <c r="B7" s="4">
        <f>IF('True_Odds_Calculator_3-way'!B8="","",'True_Odds_Calculator_3-way'!B8)</f>
        <v>3.83</v>
      </c>
      <c r="C7" s="4">
        <f>IF('True_Odds_Calculator_3-way'!C8="","",'True_Odds_Calculator_3-way'!C8)</f>
        <v>3.14</v>
      </c>
      <c r="D7" s="4">
        <f t="shared" si="0"/>
        <v>3.4113397869197648E-2</v>
      </c>
      <c r="E7" s="4">
        <f t="shared" si="1"/>
        <v>2.2564484234154842</v>
      </c>
      <c r="F7" s="4">
        <f t="shared" si="2"/>
        <v>4.0043972587259047</v>
      </c>
      <c r="G7" s="4">
        <f t="shared" si="3"/>
        <v>3.256266143298336</v>
      </c>
      <c r="I7" s="4">
        <f t="shared" si="4"/>
        <v>1.0341133978691976</v>
      </c>
    </row>
    <row r="8" spans="1:9" x14ac:dyDescent="0.2">
      <c r="A8" s="4">
        <f>IF('True_Odds_Calculator_3-way'!A9="","",'True_Odds_Calculator_3-way'!A9)</f>
        <v>4.13</v>
      </c>
      <c r="B8" s="4">
        <f>IF('True_Odds_Calculator_3-way'!B9="","",'True_Odds_Calculator_3-way'!B9)</f>
        <v>3.62</v>
      </c>
      <c r="C8" s="4">
        <f>IF('True_Odds_Calculator_3-way'!C9="","",'True_Odds_Calculator_3-way'!C9)</f>
        <v>1.93</v>
      </c>
      <c r="D8" s="4">
        <f t="shared" si="0"/>
        <v>3.6508559553885656E-2</v>
      </c>
      <c r="E8" s="4">
        <f t="shared" si="1"/>
        <v>4.3485590885083054</v>
      </c>
      <c r="F8" s="4">
        <f t="shared" si="2"/>
        <v>3.7868234393259841</v>
      </c>
      <c r="G8" s="4">
        <f t="shared" si="3"/>
        <v>1.97642053156422</v>
      </c>
      <c r="I8" s="4">
        <f t="shared" si="4"/>
        <v>1.0365085595538857</v>
      </c>
    </row>
    <row r="9" spans="1:9" x14ac:dyDescent="0.2">
      <c r="A9" s="4">
        <f>IF('True_Odds_Calculator_3-way'!A10="","",'True_Odds_Calculator_3-way'!A10)</f>
        <v>2.06</v>
      </c>
      <c r="B9" s="4">
        <f>IF('True_Odds_Calculator_3-way'!B10="","",'True_Odds_Calculator_3-way'!B10)</f>
        <v>3.61</v>
      </c>
      <c r="C9" s="4">
        <f>IF('True_Odds_Calculator_3-way'!C10="","",'True_Odds_Calculator_3-way'!C10)</f>
        <v>3.76</v>
      </c>
      <c r="D9" s="4">
        <f t="shared" si="0"/>
        <v>2.8402650261701634E-2</v>
      </c>
      <c r="E9" s="4">
        <f t="shared" si="1"/>
        <v>2.1009756499273569</v>
      </c>
      <c r="F9" s="4">
        <f t="shared" si="2"/>
        <v>3.7377482197262566</v>
      </c>
      <c r="G9" s="4">
        <f t="shared" si="3"/>
        <v>3.8987890469880111</v>
      </c>
      <c r="I9" s="4">
        <f t="shared" si="4"/>
        <v>1.0284026502617016</v>
      </c>
    </row>
    <row r="10" spans="1:9" x14ac:dyDescent="0.2">
      <c r="A10" s="4">
        <f>IF('True_Odds_Calculator_3-way'!A11="","",'True_Odds_Calculator_3-way'!A11)</f>
        <v>2.27</v>
      </c>
      <c r="B10" s="4">
        <f>IF('True_Odds_Calculator_3-way'!B11="","",'True_Odds_Calculator_3-way'!B11)</f>
        <v>3.45</v>
      </c>
      <c r="C10" s="4">
        <f>IF('True_Odds_Calculator_3-way'!C11="","",'True_Odds_Calculator_3-way'!C11)</f>
        <v>3.38</v>
      </c>
      <c r="D10" s="4">
        <f t="shared" si="0"/>
        <v>2.6241694990682074E-2</v>
      </c>
      <c r="E10" s="4">
        <f t="shared" si="1"/>
        <v>2.3159867325276764</v>
      </c>
      <c r="F10" s="4">
        <f t="shared" si="2"/>
        <v>3.5573536374986174</v>
      </c>
      <c r="G10" s="4">
        <f t="shared" si="3"/>
        <v>3.4829764380235502</v>
      </c>
      <c r="I10" s="4">
        <f t="shared" si="4"/>
        <v>1.0262416949906821</v>
      </c>
    </row>
    <row r="11" spans="1:9" x14ac:dyDescent="0.2">
      <c r="A11" s="4">
        <f>IF('True_Odds_Calculator_3-way'!A12="","",'True_Odds_Calculator_3-way'!A12)</f>
        <v>2.39</v>
      </c>
      <c r="B11" s="4">
        <f>IF('True_Odds_Calculator_3-way'!B12="","",'True_Odds_Calculator_3-way'!B12)</f>
        <v>3.64</v>
      </c>
      <c r="C11" s="4">
        <f>IF('True_Odds_Calculator_3-way'!C12="","",'True_Odds_Calculator_3-way'!C12)</f>
        <v>2.98</v>
      </c>
      <c r="D11" s="4">
        <f t="shared" si="0"/>
        <v>2.8705786364936481E-2</v>
      </c>
      <c r="E11" s="4">
        <f t="shared" si="1"/>
        <v>2.4459359706300585</v>
      </c>
      <c r="F11" s="4">
        <f t="shared" si="2"/>
        <v>3.7713551201198223</v>
      </c>
      <c r="G11" s="4">
        <f t="shared" si="3"/>
        <v>3.0674670261121757</v>
      </c>
      <c r="I11" s="4">
        <f t="shared" si="4"/>
        <v>1.0287057863649365</v>
      </c>
    </row>
    <row r="12" spans="1:9" x14ac:dyDescent="0.2">
      <c r="A12" s="4">
        <f>IF('True_Odds_Calculator_3-way'!A13="","",'True_Odds_Calculator_3-way'!A13)</f>
        <v>2.31</v>
      </c>
      <c r="B12" s="4">
        <f>IF('True_Odds_Calculator_3-way'!B13="","",'True_Odds_Calculator_3-way'!B13)</f>
        <v>3.7</v>
      </c>
      <c r="C12" s="4">
        <f>IF('True_Odds_Calculator_3-way'!C13="","",'True_Odds_Calculator_3-way'!C13)</f>
        <v>3.08</v>
      </c>
      <c r="D12" s="4">
        <f t="shared" si="0"/>
        <v>2.7846027846027743E-2</v>
      </c>
      <c r="E12" s="4">
        <f t="shared" si="1"/>
        <v>2.3606149880316698</v>
      </c>
      <c r="F12" s="4">
        <f t="shared" si="2"/>
        <v>3.8315899581589958</v>
      </c>
      <c r="G12" s="4">
        <f t="shared" si="3"/>
        <v>3.1706442438481508</v>
      </c>
      <c r="I12" s="4">
        <f t="shared" si="4"/>
        <v>1.0278460278460277</v>
      </c>
    </row>
    <row r="13" spans="1:9" x14ac:dyDescent="0.2">
      <c r="A13" s="4">
        <f>IF('True_Odds_Calculator_3-way'!A14="","",'True_Odds_Calculator_3-way'!A14)</f>
        <v>1.76</v>
      </c>
      <c r="B13" s="4">
        <f>IF('True_Odds_Calculator_3-way'!B14="","",'True_Odds_Calculator_3-way'!B14)</f>
        <v>4.33</v>
      </c>
      <c r="C13" s="4">
        <f>IF('True_Odds_Calculator_3-way'!C14="","",'True_Odds_Calculator_3-way'!C14)</f>
        <v>4.2</v>
      </c>
      <c r="D13" s="4">
        <f t="shared" si="0"/>
        <v>3.7223938494146402E-2</v>
      </c>
      <c r="E13" s="4">
        <f t="shared" si="1"/>
        <v>1.7992930404358087</v>
      </c>
      <c r="F13" s="4">
        <f t="shared" si="2"/>
        <v>4.5758443350730262</v>
      </c>
      <c r="G13" s="4">
        <f t="shared" si="3"/>
        <v>4.4309103057732573</v>
      </c>
      <c r="I13" s="4">
        <f t="shared" si="4"/>
        <v>1.0372239384941464</v>
      </c>
    </row>
    <row r="14" spans="1:9" x14ac:dyDescent="0.2">
      <c r="A14" s="4">
        <f>IF('True_Odds_Calculator_3-way'!A15="","",'True_Odds_Calculator_3-way'!A15)</f>
        <v>2.63</v>
      </c>
      <c r="B14" s="4">
        <f>IF('True_Odds_Calculator_3-way'!B15="","",'True_Odds_Calculator_3-way'!B15)</f>
        <v>3.77</v>
      </c>
      <c r="C14" s="4">
        <f>IF('True_Odds_Calculator_3-way'!C15="","",'True_Odds_Calculator_3-way'!C15)</f>
        <v>2.5099999999999998</v>
      </c>
      <c r="D14" s="4">
        <f t="shared" si="0"/>
        <v>4.3886500774041881E-2</v>
      </c>
      <c r="E14" s="4">
        <f t="shared" si="1"/>
        <v>2.7352349717270741</v>
      </c>
      <c r="F14" s="4">
        <f t="shared" si="2"/>
        <v>3.9900542981100444</v>
      </c>
      <c r="G14" s="4">
        <f t="shared" si="3"/>
        <v>2.6056761884167443</v>
      </c>
      <c r="I14" s="4">
        <f t="shared" si="4"/>
        <v>1.0438865007740419</v>
      </c>
    </row>
    <row r="15" spans="1:9" x14ac:dyDescent="0.2">
      <c r="A15" s="4">
        <f>IF('True_Odds_Calculator_3-way'!A16="","",'True_Odds_Calculator_3-way'!A16)</f>
        <v>1.3</v>
      </c>
      <c r="B15" s="4">
        <f>IF('True_Odds_Calculator_3-way'!B16="","",'True_Odds_Calculator_3-way'!B16)</f>
        <v>5.79</v>
      </c>
      <c r="C15" s="4">
        <f>IF('True_Odds_Calculator_3-way'!C16="","",'True_Odds_Calculator_3-way'!C16)</f>
        <v>8.8699999999999992</v>
      </c>
      <c r="D15" s="4">
        <f t="shared" si="0"/>
        <v>5.4681912495699425E-2</v>
      </c>
      <c r="E15" s="4">
        <f t="shared" si="1"/>
        <v>1.3315517790756604</v>
      </c>
      <c r="F15" s="4">
        <f t="shared" si="2"/>
        <v>6.4731510600897995</v>
      </c>
      <c r="G15" s="4">
        <f t="shared" si="3"/>
        <v>10.580637067034191</v>
      </c>
      <c r="I15" s="4">
        <f t="shared" si="4"/>
        <v>1.0546819124956994</v>
      </c>
    </row>
    <row r="16" spans="1:9" x14ac:dyDescent="0.2">
      <c r="A16" s="4">
        <f>IF('True_Odds_Calculator_3-way'!A17="","",'True_Odds_Calculator_3-way'!A17)</f>
        <v>2.61</v>
      </c>
      <c r="B16" s="4">
        <f>IF('True_Odds_Calculator_3-way'!B17="","",'True_Odds_Calculator_3-way'!B17)</f>
        <v>3.39</v>
      </c>
      <c r="C16" s="4">
        <f>IF('True_Odds_Calculator_3-way'!C17="","",'True_Odds_Calculator_3-way'!C17)</f>
        <v>2.74</v>
      </c>
      <c r="D16" s="4">
        <f t="shared" si="0"/>
        <v>4.3090516839205506E-2</v>
      </c>
      <c r="E16" s="4">
        <f t="shared" si="1"/>
        <v>2.7116566160148419</v>
      </c>
      <c r="F16" s="4">
        <f t="shared" si="2"/>
        <v>3.5635157195559373</v>
      </c>
      <c r="G16" s="4">
        <f t="shared" si="3"/>
        <v>2.8522532960644886</v>
      </c>
      <c r="I16" s="4">
        <f t="shared" si="4"/>
        <v>1.0430905168392055</v>
      </c>
    </row>
    <row r="17" spans="1:9" x14ac:dyDescent="0.2">
      <c r="A17" s="4">
        <f>IF('True_Odds_Calculator_3-way'!A18="","",'True_Odds_Calculator_3-way'!A18)</f>
        <v>1.81</v>
      </c>
      <c r="B17" s="4">
        <f>IF('True_Odds_Calculator_3-way'!B18="","",'True_Odds_Calculator_3-way'!B18)</f>
        <v>4.05</v>
      </c>
      <c r="C17" s="4">
        <f>IF('True_Odds_Calculator_3-way'!C18="","",'True_Odds_Calculator_3-way'!C18)</f>
        <v>4.32</v>
      </c>
      <c r="D17" s="4">
        <f t="shared" si="0"/>
        <v>3.0881249573698977E-2</v>
      </c>
      <c r="E17" s="4">
        <f t="shared" si="1"/>
        <v>1.8443636058665045</v>
      </c>
      <c r="F17" s="4">
        <f t="shared" si="2"/>
        <v>4.22618847438084</v>
      </c>
      <c r="G17" s="4">
        <f t="shared" si="3"/>
        <v>4.5210464100323797</v>
      </c>
      <c r="I17" s="4">
        <f t="shared" si="4"/>
        <v>1.030881249573699</v>
      </c>
    </row>
    <row r="18" spans="1:9" x14ac:dyDescent="0.2">
      <c r="A18" s="4">
        <f>IF('True_Odds_Calculator_3-way'!A19="","",'True_Odds_Calculator_3-way'!A19)</f>
        <v>1.52</v>
      </c>
      <c r="B18" s="4">
        <f>IF('True_Odds_Calculator_3-way'!B19="","",'True_Odds_Calculator_3-way'!B19)</f>
        <v>4.5199999999999996</v>
      </c>
      <c r="C18" s="4">
        <f>IF('True_Odds_Calculator_3-way'!C19="","",'True_Odds_Calculator_3-way'!C19)</f>
        <v>6.54</v>
      </c>
      <c r="D18" s="4">
        <f t="shared" si="0"/>
        <v>3.203887367196101E-2</v>
      </c>
      <c r="E18" s="4">
        <f t="shared" si="1"/>
        <v>1.545081350881659</v>
      </c>
      <c r="F18" s="4">
        <f t="shared" si="2"/>
        <v>4.7492556059271918</v>
      </c>
      <c r="G18" s="4">
        <f t="shared" si="3"/>
        <v>7.031084286269869</v>
      </c>
      <c r="I18" s="4">
        <f t="shared" si="4"/>
        <v>1.032038873671961</v>
      </c>
    </row>
    <row r="19" spans="1:9" x14ac:dyDescent="0.2">
      <c r="A19" s="4">
        <f>IF('True_Odds_Calculator_3-way'!A20="","",'True_Odds_Calculator_3-way'!A20)</f>
        <v>2.91</v>
      </c>
      <c r="B19" s="4">
        <f>IF('True_Odds_Calculator_3-way'!B20="","",'True_Odds_Calculator_3-way'!B20)</f>
        <v>3.72</v>
      </c>
      <c r="C19" s="4">
        <f>IF('True_Odds_Calculator_3-way'!C20="","",'True_Odds_Calculator_3-way'!C20)</f>
        <v>2.41</v>
      </c>
      <c r="D19" s="4">
        <f t="shared" si="0"/>
        <v>2.7397575321023604E-2</v>
      </c>
      <c r="E19" s="4">
        <f t="shared" si="1"/>
        <v>2.9894464774839853</v>
      </c>
      <c r="F19" s="4">
        <f t="shared" si="2"/>
        <v>3.8508240189737211</v>
      </c>
      <c r="G19" s="4">
        <f t="shared" si="3"/>
        <v>2.4642363273103176</v>
      </c>
      <c r="I19" s="4">
        <f t="shared" si="4"/>
        <v>1.0273975753210236</v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</v>
      </c>
      <c r="B2" s="4">
        <f>IF('True_Odds_Calculator_2-way'!B3="","",'True_Odds_Calculator_2-way'!B3)</f>
        <v>1.87</v>
      </c>
      <c r="C2" s="4">
        <f>1/A2</f>
        <v>0.5</v>
      </c>
      <c r="D2">
        <f>1/B2</f>
        <v>0.53475935828876997</v>
      </c>
      <c r="E2">
        <f>C2+D2-1</f>
        <v>3.475935828876997E-2</v>
      </c>
      <c r="F2">
        <f>C2+D2-(C2*D2)-1</f>
        <v>-0.23262032085561501</v>
      </c>
      <c r="G2">
        <v>0</v>
      </c>
      <c r="H2">
        <f>C2*D2</f>
        <v>0.26737967914438499</v>
      </c>
      <c r="I2">
        <f>((-4*F2*H2)^0.5)/(2*F2)</f>
        <v>-1.0721125348377947</v>
      </c>
      <c r="J2">
        <f>(-((-4*F2*H2)^0.5))/(2*F2)</f>
        <v>1.0721125348377947</v>
      </c>
      <c r="K2">
        <f>IF(A2="","",(C2/($J2+C2-($J2*C2))))</f>
        <v>0.48259927160678084</v>
      </c>
      <c r="L2">
        <f>IF(B2="","",(D2/($J2+D2-($J2*D2))))</f>
        <v>0.51740072839321916</v>
      </c>
      <c r="M2">
        <f>IF(A2="","",1/K2)</f>
        <v>2.0721125348377947</v>
      </c>
      <c r="N2">
        <f>IF(B2="","",1/L2)</f>
        <v>1.9327379053088816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2.46</v>
      </c>
      <c r="C3" s="4">
        <f t="shared" ref="C3:C66" si="0">1/A3</f>
        <v>0.62893081761006286</v>
      </c>
      <c r="D3">
        <f t="shared" ref="D3:D66" si="1">1/B3</f>
        <v>0.4065040650406504</v>
      </c>
      <c r="E3">
        <f t="shared" ref="E3:E66" si="2">C3+D3-1</f>
        <v>3.5434882650713373E-2</v>
      </c>
      <c r="F3">
        <f t="shared" ref="F3:F66" si="3">C3+D3-(C3*D3)-1</f>
        <v>-0.22022805133711709</v>
      </c>
      <c r="G3">
        <v>0</v>
      </c>
      <c r="H3">
        <f t="shared" ref="H3:H66" si="4">C3*D3</f>
        <v>0.25566293398783041</v>
      </c>
      <c r="I3">
        <f t="shared" ref="I3:I66" si="5">((-4*F3*H3)^0.5)/(2*F3)</f>
        <v>-1.0774510935845931</v>
      </c>
      <c r="J3">
        <f t="shared" ref="J3:J66" si="6">(-((-4*F3*H3)^0.5))/(2*F3)</f>
        <v>1.0774510935845931</v>
      </c>
      <c r="K3">
        <f t="shared" ref="K3:K66" si="7">IF(A3="","",(C3/($J3+C3-($J3*C3))))</f>
        <v>0.61136049193819697</v>
      </c>
      <c r="L3">
        <f t="shared" ref="L3:L66" si="8">IF(B3="","",(D3/($J3+D3-($J3*D3))))</f>
        <v>0.38863950806180297</v>
      </c>
      <c r="M3">
        <f t="shared" ref="M3:M66" si="9">IF(A3="","",1/K3)</f>
        <v>1.6356961452149104</v>
      </c>
      <c r="N3">
        <f t="shared" ref="N3:N66" si="10">IF(B3="","",1/L3)</f>
        <v>2.5730785966335055</v>
      </c>
    </row>
    <row r="4" spans="1:14" x14ac:dyDescent="0.25">
      <c r="A4" s="4">
        <f>IF('True_Odds_Calculator_2-way'!A5="","",'True_Odds_Calculator_2-way'!A5)</f>
        <v>1.68</v>
      </c>
      <c r="B4" s="4">
        <f>IF('True_Odds_Calculator_2-way'!B5="","",'True_Odds_Calculator_2-way'!B5)</f>
        <v>2.29</v>
      </c>
      <c r="C4" s="4">
        <f t="shared" si="0"/>
        <v>0.59523809523809523</v>
      </c>
      <c r="D4">
        <f t="shared" si="1"/>
        <v>0.4366812227074236</v>
      </c>
      <c r="E4">
        <f t="shared" si="2"/>
        <v>3.1919317945518833E-2</v>
      </c>
      <c r="F4">
        <f t="shared" si="3"/>
        <v>-0.22800998128509042</v>
      </c>
      <c r="G4">
        <v>0</v>
      </c>
      <c r="H4">
        <f t="shared" si="4"/>
        <v>0.25992929923060926</v>
      </c>
      <c r="I4">
        <f t="shared" si="5"/>
        <v>-1.0677035543974551</v>
      </c>
      <c r="J4">
        <f t="shared" si="6"/>
        <v>1.0677035543974551</v>
      </c>
      <c r="K4">
        <f t="shared" si="7"/>
        <v>0.57936138046320074</v>
      </c>
      <c r="L4">
        <f t="shared" si="8"/>
        <v>0.42063861953679943</v>
      </c>
      <c r="M4">
        <f t="shared" si="9"/>
        <v>1.7260384169902692</v>
      </c>
      <c r="N4">
        <f t="shared" si="10"/>
        <v>2.3773375851727168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2.31</v>
      </c>
      <c r="C5" s="4">
        <f t="shared" si="0"/>
        <v>0.60606060606060608</v>
      </c>
      <c r="D5">
        <f t="shared" si="1"/>
        <v>0.4329004329004329</v>
      </c>
      <c r="E5">
        <f t="shared" si="2"/>
        <v>3.8961038961038863E-2</v>
      </c>
      <c r="F5">
        <f t="shared" si="3"/>
        <v>-0.22340285976649621</v>
      </c>
      <c r="G5">
        <v>0</v>
      </c>
      <c r="H5">
        <f t="shared" si="4"/>
        <v>0.26236389872753507</v>
      </c>
      <c r="I5">
        <f t="shared" si="5"/>
        <v>-1.0836965077746656</v>
      </c>
      <c r="J5">
        <f t="shared" si="6"/>
        <v>1.0836965077746656</v>
      </c>
      <c r="K5">
        <f t="shared" si="7"/>
        <v>0.58671579337859414</v>
      </c>
      <c r="L5">
        <f t="shared" si="8"/>
        <v>0.41328420662140614</v>
      </c>
      <c r="M5">
        <f t="shared" si="9"/>
        <v>1.7044027300535323</v>
      </c>
      <c r="N5">
        <f t="shared" si="10"/>
        <v>2.4196424251848119</v>
      </c>
    </row>
    <row r="6" spans="1:14" x14ac:dyDescent="0.25">
      <c r="A6" s="4">
        <f>IF('True_Odds_Calculator_2-way'!A7="","",'True_Odds_Calculator_2-way'!A7)</f>
        <v>1.67</v>
      </c>
      <c r="B6" s="4">
        <f>IF('True_Odds_Calculator_2-way'!B7="","",'True_Odds_Calculator_2-way'!B7)</f>
        <v>2.2799999999999998</v>
      </c>
      <c r="C6" s="4">
        <f t="shared" si="0"/>
        <v>0.5988023952095809</v>
      </c>
      <c r="D6">
        <f t="shared" si="1"/>
        <v>0.43859649122807021</v>
      </c>
      <c r="E6">
        <f t="shared" si="2"/>
        <v>3.7398886437651102E-2</v>
      </c>
      <c r="F6">
        <f t="shared" si="3"/>
        <v>-0.22523374304023536</v>
      </c>
      <c r="G6">
        <v>0</v>
      </c>
      <c r="H6">
        <f t="shared" si="4"/>
        <v>0.2626326294778864</v>
      </c>
      <c r="I6">
        <f t="shared" si="5"/>
        <v>-1.0798355319767001</v>
      </c>
      <c r="J6">
        <f t="shared" si="6"/>
        <v>1.0798355319767001</v>
      </c>
      <c r="K6">
        <f t="shared" si="7"/>
        <v>0.58021811110947863</v>
      </c>
      <c r="L6">
        <f t="shared" si="8"/>
        <v>0.41978188889052137</v>
      </c>
      <c r="M6">
        <f t="shared" si="9"/>
        <v>1.7234898064243891</v>
      </c>
      <c r="N6">
        <f t="shared" si="10"/>
        <v>2.382189480930176</v>
      </c>
    </row>
    <row r="7" spans="1:14" x14ac:dyDescent="0.25">
      <c r="A7" s="4">
        <f>IF('True_Odds_Calculator_2-way'!A8="","",'True_Odds_Calculator_2-way'!A8)</f>
        <v>1.8</v>
      </c>
      <c r="B7" s="4">
        <f>IF('True_Odds_Calculator_2-way'!B8="","",'True_Odds_Calculator_2-way'!B8)</f>
        <v>2.0699999999999998</v>
      </c>
      <c r="C7" s="4">
        <f t="shared" si="0"/>
        <v>0.55555555555555558</v>
      </c>
      <c r="D7">
        <f t="shared" si="1"/>
        <v>0.48309178743961356</v>
      </c>
      <c r="E7">
        <f t="shared" si="2"/>
        <v>3.8647342995169254E-2</v>
      </c>
      <c r="F7">
        <f t="shared" si="3"/>
        <v>-0.22973698336017168</v>
      </c>
      <c r="G7">
        <v>0</v>
      </c>
      <c r="H7">
        <f t="shared" si="4"/>
        <v>0.26838432635534087</v>
      </c>
      <c r="I7">
        <f t="shared" si="5"/>
        <v>-1.0808442529177926</v>
      </c>
      <c r="J7">
        <f t="shared" si="6"/>
        <v>1.0808442529177926</v>
      </c>
      <c r="K7">
        <f t="shared" si="7"/>
        <v>0.53628636852729539</v>
      </c>
      <c r="L7">
        <f t="shared" si="8"/>
        <v>0.46371363147270434</v>
      </c>
      <c r="M7">
        <f t="shared" si="9"/>
        <v>1.8646754023342345</v>
      </c>
      <c r="N7">
        <f t="shared" si="10"/>
        <v>2.1565033506220384</v>
      </c>
    </row>
    <row r="8" spans="1:14" x14ac:dyDescent="0.25">
      <c r="A8" s="4">
        <f>IF('True_Odds_Calculator_2-way'!A9="","",'True_Odds_Calculator_2-way'!A9)</f>
        <v>2.06</v>
      </c>
      <c r="B8" s="4">
        <f>IF('True_Odds_Calculator_2-way'!B9="","",'True_Odds_Calculator_2-way'!B9)</f>
        <v>1.82</v>
      </c>
      <c r="C8" s="4">
        <f t="shared" si="0"/>
        <v>0.4854368932038835</v>
      </c>
      <c r="D8">
        <f t="shared" si="1"/>
        <v>0.54945054945054939</v>
      </c>
      <c r="E8">
        <f t="shared" si="2"/>
        <v>3.4887442654432999E-2</v>
      </c>
      <c r="F8">
        <f t="shared" si="3"/>
        <v>-0.2318361250400085</v>
      </c>
      <c r="G8">
        <v>0</v>
      </c>
      <c r="H8">
        <f t="shared" si="4"/>
        <v>0.26672356769444144</v>
      </c>
      <c r="I8">
        <f t="shared" si="5"/>
        <v>-1.0726058003503602</v>
      </c>
      <c r="J8">
        <f t="shared" si="6"/>
        <v>1.0726058003503602</v>
      </c>
      <c r="K8">
        <f t="shared" si="7"/>
        <v>0.46795400693555494</v>
      </c>
      <c r="L8">
        <f t="shared" si="8"/>
        <v>0.53204599306444489</v>
      </c>
      <c r="M8">
        <f t="shared" si="9"/>
        <v>2.1369621483713819</v>
      </c>
      <c r="N8">
        <f t="shared" si="10"/>
        <v>1.8795367562872962</v>
      </c>
    </row>
    <row r="9" spans="1:14" x14ac:dyDescent="0.25">
      <c r="A9" s="4">
        <f>IF('True_Odds_Calculator_2-way'!A10="","",'True_Odds_Calculator_2-way'!A10)</f>
        <v>1.96</v>
      </c>
      <c r="B9" s="4">
        <f>IF('True_Odds_Calculator_2-way'!B10="","",'True_Odds_Calculator_2-way'!B10)</f>
        <v>1.93</v>
      </c>
      <c r="C9" s="4">
        <f t="shared" si="0"/>
        <v>0.51020408163265307</v>
      </c>
      <c r="D9">
        <f t="shared" si="1"/>
        <v>0.5181347150259068</v>
      </c>
      <c r="E9">
        <f t="shared" si="2"/>
        <v>2.8338796658559762E-2</v>
      </c>
      <c r="F9">
        <f t="shared" si="3"/>
        <v>-0.23601564978322942</v>
      </c>
      <c r="G9">
        <v>0</v>
      </c>
      <c r="H9">
        <f t="shared" si="4"/>
        <v>0.26435444644178918</v>
      </c>
      <c r="I9">
        <f t="shared" si="5"/>
        <v>-1.0583343916682539</v>
      </c>
      <c r="J9">
        <f t="shared" si="6"/>
        <v>1.0583343916682539</v>
      </c>
      <c r="K9">
        <f t="shared" si="7"/>
        <v>0.49603149604724417</v>
      </c>
      <c r="L9">
        <f t="shared" si="8"/>
        <v>0.50396850395275605</v>
      </c>
      <c r="M9">
        <f t="shared" si="9"/>
        <v>2.0160010160015238</v>
      </c>
      <c r="N9">
        <f t="shared" si="10"/>
        <v>1.9842509842514759</v>
      </c>
    </row>
    <row r="10" spans="1:14" x14ac:dyDescent="0.25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0.53191489361702127</v>
      </c>
      <c r="D10">
        <f t="shared" si="1"/>
        <v>0.5</v>
      </c>
      <c r="E10">
        <f t="shared" si="2"/>
        <v>3.1914893617021267E-2</v>
      </c>
      <c r="F10">
        <f t="shared" si="3"/>
        <v>-0.23404255319148937</v>
      </c>
      <c r="G10">
        <v>0</v>
      </c>
      <c r="H10">
        <f t="shared" si="4"/>
        <v>0.26595744680851063</v>
      </c>
      <c r="I10">
        <f t="shared" si="5"/>
        <v>-1.0660035817780522</v>
      </c>
      <c r="J10">
        <f t="shared" si="6"/>
        <v>1.0660035817780522</v>
      </c>
      <c r="K10">
        <f t="shared" si="7"/>
        <v>0.51597373362761745</v>
      </c>
      <c r="L10">
        <f t="shared" si="8"/>
        <v>0.48402626637238261</v>
      </c>
      <c r="M10">
        <f t="shared" si="9"/>
        <v>1.9380831519646857</v>
      </c>
      <c r="N10">
        <f t="shared" si="10"/>
        <v>2.0660035817780522</v>
      </c>
    </row>
    <row r="11" spans="1:14" x14ac:dyDescent="0.25">
      <c r="A11" s="4">
        <f>IF('True_Odds_Calculator_2-way'!A12="","",'True_Odds_Calculator_2-way'!A12)</f>
        <v>1.7</v>
      </c>
      <c r="B11" s="4">
        <f>IF('True_Odds_Calculator_2-way'!B12="","",'True_Odds_Calculator_2-way'!B12)</f>
        <v>2.2400000000000002</v>
      </c>
      <c r="C11" s="4">
        <f t="shared" si="0"/>
        <v>0.58823529411764708</v>
      </c>
      <c r="D11">
        <f t="shared" si="1"/>
        <v>0.4464285714285714</v>
      </c>
      <c r="E11">
        <f t="shared" si="2"/>
        <v>3.4663865546218364E-2</v>
      </c>
      <c r="F11">
        <f t="shared" si="3"/>
        <v>-0.22794117647058831</v>
      </c>
      <c r="G11">
        <v>0</v>
      </c>
      <c r="H11">
        <f t="shared" si="4"/>
        <v>0.26260504201680673</v>
      </c>
      <c r="I11">
        <f t="shared" si="5"/>
        <v>-1.0733469768527293</v>
      </c>
      <c r="J11">
        <f t="shared" si="6"/>
        <v>1.0733469768527293</v>
      </c>
      <c r="K11">
        <f t="shared" si="7"/>
        <v>0.5709904149848718</v>
      </c>
      <c r="L11">
        <f t="shared" si="8"/>
        <v>0.42900958501512831</v>
      </c>
      <c r="M11">
        <f t="shared" si="9"/>
        <v>1.7513428837969105</v>
      </c>
      <c r="N11">
        <f t="shared" si="10"/>
        <v>2.3309502512973848</v>
      </c>
    </row>
    <row r="12" spans="1:14" x14ac:dyDescent="0.25">
      <c r="A12" s="4">
        <f>IF('True_Odds_Calculator_2-way'!A13="","",'True_Odds_Calculator_2-way'!A13)</f>
        <v>1.68</v>
      </c>
      <c r="B12" s="4">
        <f>IF('True_Odds_Calculator_2-way'!B13="","",'True_Odds_Calculator_2-way'!B13)</f>
        <v>2.29</v>
      </c>
      <c r="C12" s="4">
        <f t="shared" si="0"/>
        <v>0.59523809523809523</v>
      </c>
      <c r="D12">
        <f t="shared" si="1"/>
        <v>0.4366812227074236</v>
      </c>
      <c r="E12">
        <f t="shared" si="2"/>
        <v>3.1919317945518833E-2</v>
      </c>
      <c r="F12">
        <f t="shared" si="3"/>
        <v>-0.22800998128509042</v>
      </c>
      <c r="G12">
        <v>0</v>
      </c>
      <c r="H12">
        <f t="shared" si="4"/>
        <v>0.25992929923060926</v>
      </c>
      <c r="I12">
        <f t="shared" si="5"/>
        <v>-1.0677035543974551</v>
      </c>
      <c r="J12">
        <f t="shared" si="6"/>
        <v>1.0677035543974551</v>
      </c>
      <c r="K12">
        <f t="shared" si="7"/>
        <v>0.57936138046320074</v>
      </c>
      <c r="L12">
        <f t="shared" si="8"/>
        <v>0.42063861953679943</v>
      </c>
      <c r="M12">
        <f t="shared" si="9"/>
        <v>1.7260384169902692</v>
      </c>
      <c r="N12">
        <f t="shared" si="10"/>
        <v>2.3773375851727168</v>
      </c>
    </row>
    <row r="13" spans="1:14" x14ac:dyDescent="0.25">
      <c r="A13" s="4">
        <f>IF('True_Odds_Calculator_2-way'!A14="","",'True_Odds_Calculator_2-way'!A14)</f>
        <v>1.47</v>
      </c>
      <c r="B13" s="4">
        <f>IF('True_Odds_Calculator_2-way'!B14="","",'True_Odds_Calculator_2-way'!B14)</f>
        <v>2.74</v>
      </c>
      <c r="C13" s="4">
        <f t="shared" si="0"/>
        <v>0.68027210884353739</v>
      </c>
      <c r="D13">
        <f t="shared" si="1"/>
        <v>0.36496350364963503</v>
      </c>
      <c r="E13">
        <f t="shared" si="2"/>
        <v>4.5235612493172539E-2</v>
      </c>
      <c r="F13">
        <f t="shared" si="3"/>
        <v>-0.20303887978549073</v>
      </c>
      <c r="G13">
        <v>0</v>
      </c>
      <c r="H13">
        <f t="shared" si="4"/>
        <v>0.24827449227866327</v>
      </c>
      <c r="I13">
        <f t="shared" si="5"/>
        <v>-1.1057996468120728</v>
      </c>
      <c r="J13">
        <f t="shared" si="6"/>
        <v>1.1057996468120728</v>
      </c>
      <c r="K13">
        <f t="shared" si="7"/>
        <v>0.65801342428117093</v>
      </c>
      <c r="L13">
        <f t="shared" si="8"/>
        <v>0.3419865757188289</v>
      </c>
      <c r="M13">
        <f t="shared" si="9"/>
        <v>1.5197258340016742</v>
      </c>
      <c r="N13">
        <f t="shared" si="10"/>
        <v>2.9240913854530066</v>
      </c>
    </row>
    <row r="14" spans="1:14" x14ac:dyDescent="0.25">
      <c r="A14" s="4">
        <f>IF('True_Odds_Calculator_2-way'!A15="","",'True_Odds_Calculator_2-way'!A15)</f>
        <v>1.59</v>
      </c>
      <c r="B14" s="4">
        <f>IF('True_Odds_Calculator_2-way'!B15="","",'True_Odds_Calculator_2-way'!B15)</f>
        <v>2.39</v>
      </c>
      <c r="C14" s="4">
        <f t="shared" si="0"/>
        <v>0.62893081761006286</v>
      </c>
      <c r="D14">
        <f t="shared" si="1"/>
        <v>0.41841004184100417</v>
      </c>
      <c r="E14">
        <f t="shared" si="2"/>
        <v>4.7340859451066919E-2</v>
      </c>
      <c r="F14">
        <f t="shared" si="3"/>
        <v>-0.21581011026025643</v>
      </c>
      <c r="G14">
        <v>0</v>
      </c>
      <c r="H14">
        <f t="shared" si="4"/>
        <v>0.26315096971132335</v>
      </c>
      <c r="I14">
        <f t="shared" si="5"/>
        <v>-1.1042479306102597</v>
      </c>
      <c r="J14">
        <f t="shared" si="6"/>
        <v>1.1042479306102597</v>
      </c>
      <c r="K14">
        <f t="shared" si="7"/>
        <v>0.60550784013315706</v>
      </c>
      <c r="L14">
        <f t="shared" si="8"/>
        <v>0.394492159866843</v>
      </c>
      <c r="M14">
        <f t="shared" si="9"/>
        <v>1.6515062790600537</v>
      </c>
      <c r="N14">
        <f t="shared" si="10"/>
        <v>2.5349046235482611</v>
      </c>
    </row>
    <row r="15" spans="1:14" x14ac:dyDescent="0.25">
      <c r="A15" s="4">
        <f>IF('True_Odds_Calculator_2-way'!A16="","",'True_Odds_Calculator_2-way'!A16)</f>
        <v>1.54</v>
      </c>
      <c r="B15" s="4">
        <f>IF('True_Odds_Calculator_2-way'!B16="","",'True_Odds_Calculator_2-way'!B16)</f>
        <v>2.48</v>
      </c>
      <c r="C15" s="4">
        <f t="shared" si="0"/>
        <v>0.64935064935064934</v>
      </c>
      <c r="D15">
        <f t="shared" si="1"/>
        <v>0.40322580645161293</v>
      </c>
      <c r="E15">
        <f t="shared" si="2"/>
        <v>5.2576455802262334E-2</v>
      </c>
      <c r="F15">
        <f t="shared" si="3"/>
        <v>-0.2092584834520318</v>
      </c>
      <c r="G15">
        <v>0</v>
      </c>
      <c r="H15">
        <f t="shared" si="4"/>
        <v>0.26183493925429413</v>
      </c>
      <c r="I15">
        <f t="shared" si="5"/>
        <v>-1.1185934253567074</v>
      </c>
      <c r="J15">
        <f t="shared" si="6"/>
        <v>1.1185934253567074</v>
      </c>
      <c r="K15">
        <f t="shared" si="7"/>
        <v>0.62342567495204215</v>
      </c>
      <c r="L15">
        <f t="shared" si="8"/>
        <v>0.37657432504795779</v>
      </c>
      <c r="M15">
        <f t="shared" si="9"/>
        <v>1.6040404496926219</v>
      </c>
      <c r="N15">
        <f t="shared" si="10"/>
        <v>2.6555182695279269</v>
      </c>
    </row>
    <row r="16" spans="1:14" x14ac:dyDescent="0.25">
      <c r="A16" s="4">
        <f>IF('True_Odds_Calculator_2-way'!A17="","",'True_Odds_Calculator_2-way'!A17)</f>
        <v>1.92</v>
      </c>
      <c r="B16" s="4">
        <f>IF('True_Odds_Calculator_2-way'!B17="","",'True_Odds_Calculator_2-way'!B17)</f>
        <v>1.92</v>
      </c>
      <c r="C16" s="4">
        <f t="shared" si="0"/>
        <v>0.52083333333333337</v>
      </c>
      <c r="D16">
        <f t="shared" si="1"/>
        <v>0.52083333333333337</v>
      </c>
      <c r="E16">
        <f t="shared" si="2"/>
        <v>4.1666666666666741E-2</v>
      </c>
      <c r="F16">
        <f t="shared" si="3"/>
        <v>-0.22960069444444442</v>
      </c>
      <c r="G16">
        <v>0</v>
      </c>
      <c r="H16">
        <f t="shared" si="4"/>
        <v>0.27126736111111116</v>
      </c>
      <c r="I16">
        <f t="shared" si="5"/>
        <v>-1.0869565217391306</v>
      </c>
      <c r="J16">
        <f t="shared" si="6"/>
        <v>1.0869565217391306</v>
      </c>
      <c r="K16">
        <f t="shared" si="7"/>
        <v>0.50000000000000011</v>
      </c>
      <c r="L16">
        <f t="shared" si="8"/>
        <v>0.50000000000000011</v>
      </c>
      <c r="M16">
        <f t="shared" si="9"/>
        <v>1.9999999999999996</v>
      </c>
      <c r="N16">
        <f t="shared" si="10"/>
        <v>1.9999999999999996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2.14</v>
      </c>
      <c r="C17" s="4">
        <f t="shared" si="0"/>
        <v>0.56818181818181823</v>
      </c>
      <c r="D17">
        <f t="shared" si="1"/>
        <v>0.46728971962616822</v>
      </c>
      <c r="E17">
        <f t="shared" si="2"/>
        <v>3.5471537807986397E-2</v>
      </c>
      <c r="F17">
        <f t="shared" si="3"/>
        <v>-0.23003398470688197</v>
      </c>
      <c r="G17">
        <v>0</v>
      </c>
      <c r="H17">
        <f t="shared" si="4"/>
        <v>0.26550552251486831</v>
      </c>
      <c r="I17">
        <f t="shared" si="5"/>
        <v>-1.0743376064838499</v>
      </c>
      <c r="J17">
        <f t="shared" si="6"/>
        <v>1.0743376064838499</v>
      </c>
      <c r="K17">
        <f t="shared" si="7"/>
        <v>0.55051025721682212</v>
      </c>
      <c r="L17">
        <f t="shared" si="8"/>
        <v>0.4494897427831781</v>
      </c>
      <c r="M17">
        <f t="shared" si="9"/>
        <v>1.8164965809277254</v>
      </c>
      <c r="N17">
        <f t="shared" si="10"/>
        <v>2.2247448713915889</v>
      </c>
    </row>
    <row r="18" spans="1:14" x14ac:dyDescent="0.25">
      <c r="A18" s="4">
        <f>IF('True_Odds_Calculator_2-way'!A19="","",'True_Odds_Calculator_2-way'!A19)</f>
        <v>1.61</v>
      </c>
      <c r="B18" s="4">
        <f>IF('True_Odds_Calculator_2-way'!B19="","",'True_Odds_Calculator_2-way'!B19)</f>
        <v>2.41</v>
      </c>
      <c r="C18" s="4">
        <f t="shared" si="0"/>
        <v>0.6211180124223602</v>
      </c>
      <c r="D18">
        <f t="shared" si="1"/>
        <v>0.41493775933609955</v>
      </c>
      <c r="E18">
        <f t="shared" si="2"/>
        <v>3.6055771758459754E-2</v>
      </c>
      <c r="F18">
        <f t="shared" si="3"/>
        <v>-0.22166954459936605</v>
      </c>
      <c r="G18">
        <v>0</v>
      </c>
      <c r="H18">
        <f t="shared" si="4"/>
        <v>0.25772531635782581</v>
      </c>
      <c r="I18">
        <f t="shared" si="5"/>
        <v>-1.0782650440285155</v>
      </c>
      <c r="J18">
        <f t="shared" si="6"/>
        <v>1.0782650440285155</v>
      </c>
      <c r="K18">
        <f t="shared" si="7"/>
        <v>0.60323029453884203</v>
      </c>
      <c r="L18">
        <f t="shared" si="8"/>
        <v>0.39676970546115803</v>
      </c>
      <c r="M18">
        <f t="shared" si="9"/>
        <v>1.6577416768573945</v>
      </c>
      <c r="N18">
        <f t="shared" si="10"/>
        <v>2.5203537120802069</v>
      </c>
    </row>
    <row r="19" spans="1:14" x14ac:dyDescent="0.25">
      <c r="A19" s="4">
        <f>IF('True_Odds_Calculator_2-way'!A20="","",'True_Odds_Calculator_2-way'!A20)</f>
        <v>1.71</v>
      </c>
      <c r="B19" s="4">
        <f>IF('True_Odds_Calculator_2-way'!B20="","",'True_Odds_Calculator_2-way'!B20)</f>
        <v>2.23</v>
      </c>
      <c r="C19" s="4">
        <f t="shared" si="0"/>
        <v>0.58479532163742687</v>
      </c>
      <c r="D19">
        <f t="shared" si="1"/>
        <v>0.44843049327354262</v>
      </c>
      <c r="E19">
        <f t="shared" si="2"/>
        <v>3.3225814910969431E-2</v>
      </c>
      <c r="F19">
        <f t="shared" si="3"/>
        <v>-0.22901423963496192</v>
      </c>
      <c r="G19">
        <v>0</v>
      </c>
      <c r="H19">
        <f t="shared" si="4"/>
        <v>0.26224005454593136</v>
      </c>
      <c r="I19">
        <f t="shared" si="5"/>
        <v>-1.070084984173661</v>
      </c>
      <c r="J19">
        <f t="shared" si="6"/>
        <v>1.070084984173661</v>
      </c>
      <c r="K19">
        <f t="shared" si="7"/>
        <v>0.56825919869450314</v>
      </c>
      <c r="L19">
        <f t="shared" si="8"/>
        <v>0.43174080130549697</v>
      </c>
      <c r="M19">
        <f t="shared" si="9"/>
        <v>1.7597603387632996</v>
      </c>
      <c r="N19">
        <f t="shared" si="10"/>
        <v>2.3162045305336028</v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W30" sqref="W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</v>
      </c>
      <c r="B3">
        <v>1.87</v>
      </c>
      <c r="C3" s="29">
        <f t="shared" ref="C3:C20" si="0">IF(OR($A3="",$B3=""),"",(1/A3)+(1/B3)-1)</f>
        <v>3.475935828876997E-2</v>
      </c>
      <c r="D3" s="30">
        <f>IF(OR($A3="",$B3=""),"",A3*'MPTO_working_2-way'!$G2)</f>
        <v>2.0695187165775399</v>
      </c>
      <c r="E3" s="32">
        <f>IF(OR($A3="",$B3=""),"",B3*'MPTO_working_2-way'!$G2)</f>
        <v>1.9350000000000001</v>
      </c>
      <c r="F3" s="30">
        <f>IF(OR($A3="",$B3=""),"",'MPTO_working_2-way'!D2)</f>
        <v>2.0720221606648197</v>
      </c>
      <c r="G3" s="32">
        <f>IF(OR($A3="",$B3=""),"",'MPTO_working_2-way'!E2)</f>
        <v>1.9328165374677002</v>
      </c>
      <c r="H3" s="30">
        <f>IF(OR($A3="",$B3=""),"",'OddsRatio_working_2-way'!M2)</f>
        <v>2.0721125348377947</v>
      </c>
      <c r="I3" s="30">
        <f>IF(OR($A3="",$B3=""),"",'OddsRatio_working_2-way'!N2)</f>
        <v>1.9327379053088816</v>
      </c>
      <c r="J3" s="30">
        <f>IF('Log_working_2-way'!$D2="","",A3^('Log_working_2-way'!$D2))</f>
        <v>2.0732557161055905</v>
      </c>
      <c r="K3" s="32">
        <f>IF('Log_working_2-way'!$D2="","",B3^('Log_working_2-way'!$D2))</f>
        <v>1.9317443969723613</v>
      </c>
      <c r="L3" s="37">
        <f>(1/D3)</f>
        <v>0.48320413436692511</v>
      </c>
      <c r="M3" s="37">
        <f>(1/E3)</f>
        <v>0.51679586563307489</v>
      </c>
      <c r="N3" s="38">
        <v>100</v>
      </c>
      <c r="O3" s="38">
        <f>(1/A3)*((N3*A3)-N3)</f>
        <v>50</v>
      </c>
      <c r="P3" s="38">
        <f>(1/B3)*((N3*B3)-N3)</f>
        <v>46.524064171122987</v>
      </c>
      <c r="Q3" s="38">
        <f>(1/B3)*N3</f>
        <v>53.475935828876999</v>
      </c>
      <c r="R3" s="38">
        <f>(1/A3)*N3</f>
        <v>50</v>
      </c>
      <c r="S3" s="39">
        <f>O3-Q3</f>
        <v>-3.4759358288769988</v>
      </c>
      <c r="T3" s="39">
        <f>P3-R3</f>
        <v>-3.475935828877013</v>
      </c>
      <c r="U3" t="s">
        <v>87</v>
      </c>
      <c r="V3" t="s">
        <v>88</v>
      </c>
      <c r="W3" t="s">
        <v>108</v>
      </c>
      <c r="X3" t="s">
        <v>105</v>
      </c>
      <c r="Y3" s="41"/>
    </row>
    <row r="4" spans="1:25" s="12" customFormat="1" ht="15" x14ac:dyDescent="0.25">
      <c r="A4">
        <v>1.59</v>
      </c>
      <c r="B4">
        <v>2.46</v>
      </c>
      <c r="C4" s="29">
        <f t="shared" si="0"/>
        <v>3.5434882650713373E-2</v>
      </c>
      <c r="D4" s="30">
        <f>IF(OR($A4="",$B4=""),"",A4*'MPTO_working_2-way'!$G3)</f>
        <v>1.6463414634146343</v>
      </c>
      <c r="E4" s="32">
        <f>IF(OR($A4="",$B4=""),"",B4*'MPTO_working_2-way'!$G3)</f>
        <v>2.5471698113207548</v>
      </c>
      <c r="F4" s="30">
        <f>IF(OR($A4="",$B4=""),"",'MPTO_working_2-way'!D3)</f>
        <v>1.6360898481616264</v>
      </c>
      <c r="G4" s="32">
        <f>IF(OR($A4="",$B4=""),"",'MPTO_working_2-way'!E3)</f>
        <v>2.5721049516669958</v>
      </c>
      <c r="H4" s="30">
        <f>IF(OR($A4="",$B4=""),"",'OddsRatio_working_2-way'!M3)</f>
        <v>1.6356961452149104</v>
      </c>
      <c r="I4" s="30">
        <f>IF(OR($A4="",$B4=""),"",'OddsRatio_working_2-way'!N3)</f>
        <v>2.5730785966335055</v>
      </c>
      <c r="J4" s="30">
        <f>IF('Log_working_2-way'!$D3="","",A4^('Log_working_2-way'!$D3))</f>
        <v>1.6310286481237015</v>
      </c>
      <c r="K4" s="32">
        <f>IF('Log_working_2-way'!$D3="","",B4^('Log_working_2-way'!$D3))</f>
        <v>2.5847141060445584</v>
      </c>
      <c r="L4" s="37">
        <f t="shared" ref="L4" si="1">(1/D4)</f>
        <v>0.6074074074074074</v>
      </c>
      <c r="M4" s="37">
        <f t="shared" ref="M4" si="2">(1/E4)</f>
        <v>0.3925925925925926</v>
      </c>
      <c r="N4" s="38">
        <v>100</v>
      </c>
      <c r="O4" s="38">
        <f t="shared" ref="O4" si="3">(1/A4)*((N4*A4)-N4)</f>
        <v>37.106918238993707</v>
      </c>
      <c r="P4" s="38">
        <f t="shared" ref="P4" si="4">(1/B4)*((N4*B4)-N4)</f>
        <v>59.349593495934961</v>
      </c>
      <c r="Q4" s="38">
        <f t="shared" ref="Q4" si="5">(1/B4)*N4</f>
        <v>40.650406504065039</v>
      </c>
      <c r="R4" s="38">
        <f t="shared" ref="R4" si="6">(1/A4)*N4</f>
        <v>62.893081761006286</v>
      </c>
      <c r="S4" s="39">
        <f t="shared" ref="S4" si="7">O4-Q4</f>
        <v>-3.543488265071332</v>
      </c>
      <c r="T4" s="39">
        <f t="shared" ref="T4" si="8">P4-R4</f>
        <v>-3.5434882650713249</v>
      </c>
      <c r="U4" t="s">
        <v>73</v>
      </c>
      <c r="V4" t="s">
        <v>74</v>
      </c>
      <c r="W4" t="s">
        <v>86</v>
      </c>
      <c r="X4" t="s">
        <v>105</v>
      </c>
      <c r="Y4" s="41"/>
    </row>
    <row r="5" spans="1:25" s="12" customFormat="1" ht="15" x14ac:dyDescent="0.25">
      <c r="A5">
        <v>1.68</v>
      </c>
      <c r="B5">
        <v>2.29</v>
      </c>
      <c r="C5" s="29">
        <f t="shared" si="0"/>
        <v>3.1919317945518833E-2</v>
      </c>
      <c r="D5" s="30">
        <f>IF(OR($A5="",$B5=""),"",A5*'MPTO_working_2-way'!$G4)</f>
        <v>1.7336244541484715</v>
      </c>
      <c r="E5" s="32">
        <f>IF(OR($A5="",$B5=""),"",B5*'MPTO_working_2-way'!$G4)</f>
        <v>2.3630952380952381</v>
      </c>
      <c r="F5" s="30">
        <f>IF(OR($A5="",$B5=""),"",'MPTO_working_2-way'!D4)</f>
        <v>1.7262855604415328</v>
      </c>
      <c r="G5" s="32">
        <f>IF(OR($A5="",$B5=""),"",'MPTO_working_2-way'!E4)</f>
        <v>2.3768688990485605</v>
      </c>
      <c r="H5" s="30">
        <f>IF(OR($A5="",$B5=""),"",'OddsRatio_working_2-way'!M4)</f>
        <v>1.7260384169902692</v>
      </c>
      <c r="I5" s="30">
        <f>IF(OR($A5="",$B5=""),"",'OddsRatio_working_2-way'!N4)</f>
        <v>2.3773375851727168</v>
      </c>
      <c r="J5" s="30">
        <f>IF('Log_working_2-way'!$D4="","",A5^('Log_working_2-way'!$D4))</f>
        <v>1.7227098761530257</v>
      </c>
      <c r="K5" s="32">
        <f>IF('Log_working_2-way'!$D4="","",B5^('Log_working_2-way'!$D4))</f>
        <v>2.3836811049586637</v>
      </c>
      <c r="L5" s="37">
        <f t="shared" ref="L5:L11" si="9">(1/D5)</f>
        <v>0.57682619647355171</v>
      </c>
      <c r="M5" s="37">
        <f t="shared" ref="M5:M11" si="10">(1/E5)</f>
        <v>0.42317380352644834</v>
      </c>
      <c r="N5" s="38">
        <v>101</v>
      </c>
      <c r="O5" s="38">
        <f t="shared" ref="O5:O11" si="11">(1/A5)*((N5*A5)-N5)</f>
        <v>40.880952380952387</v>
      </c>
      <c r="P5" s="38">
        <f t="shared" ref="P5:P11" si="12">(1/B5)*((N5*B5)-N5)</f>
        <v>56.895196506550221</v>
      </c>
      <c r="Q5" s="38">
        <f t="shared" ref="Q5:Q11" si="13">(1/B5)*N5</f>
        <v>44.104803493449786</v>
      </c>
      <c r="R5" s="38">
        <f t="shared" ref="R5:R11" si="14">(1/A5)*N5</f>
        <v>60.11904761904762</v>
      </c>
      <c r="S5" s="39">
        <f t="shared" ref="S5:S11" si="15">O5-Q5</f>
        <v>-3.2238511124973996</v>
      </c>
      <c r="T5" s="39">
        <f t="shared" ref="T5:T11" si="16">P5-R5</f>
        <v>-3.2238511124973996</v>
      </c>
      <c r="U5" t="s">
        <v>79</v>
      </c>
      <c r="V5" t="s">
        <v>84</v>
      </c>
      <c r="W5" t="s">
        <v>86</v>
      </c>
      <c r="X5" t="s">
        <v>105</v>
      </c>
      <c r="Y5" s="41"/>
    </row>
    <row r="6" spans="1:25" s="12" customFormat="1" ht="15" x14ac:dyDescent="0.25">
      <c r="A6">
        <v>1.65</v>
      </c>
      <c r="B6">
        <v>2.31</v>
      </c>
      <c r="C6" s="29">
        <f t="shared" si="0"/>
        <v>3.8961038961038863E-2</v>
      </c>
      <c r="D6" s="30">
        <f>IF(OR($A6="",$B6=""),"",A6*'MPTO_working_2-way'!$G5)</f>
        <v>1.714285714285714</v>
      </c>
      <c r="E6" s="32">
        <f>IF(OR($A6="",$B6=""),"",B6*'MPTO_working_2-way'!$G5)</f>
        <v>2.4</v>
      </c>
      <c r="F6" s="30">
        <f>IF(OR($A6="",$B6=""),"",'MPTO_working_2-way'!D5)</f>
        <v>1.7047970479704795</v>
      </c>
      <c r="G6" s="32">
        <f>IF(OR($A6="",$B6=""),"",'MPTO_working_2-way'!E5)</f>
        <v>2.418848167539267</v>
      </c>
      <c r="H6" s="30">
        <f>IF(OR($A6="",$B6=""),"",'OddsRatio_working_2-way'!M5)</f>
        <v>1.7044027300535323</v>
      </c>
      <c r="I6" s="30">
        <f>IF(OR($A6="",$B6=""),"",'OddsRatio_working_2-way'!N5)</f>
        <v>2.4196424251848119</v>
      </c>
      <c r="J6" s="30">
        <f>IF('Log_working_2-way'!$D5="","",A6^('Log_working_2-way'!$D5))</f>
        <v>1.7000791913146875</v>
      </c>
      <c r="K6" s="32">
        <f>IF('Log_working_2-way'!$D5="","",B6^('Log_working_2-way'!$D5))</f>
        <v>2.4284098319246836</v>
      </c>
      <c r="L6" s="37">
        <f t="shared" si="9"/>
        <v>0.58333333333333348</v>
      </c>
      <c r="M6" s="37">
        <f t="shared" si="10"/>
        <v>0.41666666666666669</v>
      </c>
      <c r="N6" s="38">
        <v>102</v>
      </c>
      <c r="O6" s="38">
        <f t="shared" si="11"/>
        <v>40.181818181818173</v>
      </c>
      <c r="P6" s="38">
        <f t="shared" si="12"/>
        <v>57.844155844155843</v>
      </c>
      <c r="Q6" s="38">
        <f t="shared" si="13"/>
        <v>44.155844155844157</v>
      </c>
      <c r="R6" s="38">
        <f t="shared" si="14"/>
        <v>61.81818181818182</v>
      </c>
      <c r="S6" s="39">
        <f t="shared" si="15"/>
        <v>-3.9740259740259845</v>
      </c>
      <c r="T6" s="39">
        <f t="shared" si="16"/>
        <v>-3.9740259740259773</v>
      </c>
      <c r="U6" t="s">
        <v>89</v>
      </c>
      <c r="V6" t="s">
        <v>90</v>
      </c>
      <c r="W6" t="s">
        <v>108</v>
      </c>
      <c r="X6" t="s">
        <v>106</v>
      </c>
      <c r="Y6" s="41"/>
    </row>
    <row r="7" spans="1:25" s="12" customFormat="1" ht="15" x14ac:dyDescent="0.25">
      <c r="A7">
        <v>1.67</v>
      </c>
      <c r="B7">
        <v>2.2799999999999998</v>
      </c>
      <c r="C7" s="29">
        <f t="shared" si="0"/>
        <v>3.7398886437651102E-2</v>
      </c>
      <c r="D7" s="30">
        <f>IF(OR($A7="",$B7=""),"",A7*'MPTO_working_2-way'!$G6)</f>
        <v>1.7324561403508774</v>
      </c>
      <c r="E7" s="32">
        <f>IF(OR($A7="",$B7=""),"",B7*'MPTO_working_2-way'!$G6)</f>
        <v>2.3652694610778444</v>
      </c>
      <c r="F7" s="30">
        <f>IF(OR($A7="",$B7=""),"",'MPTO_working_2-way'!D6)</f>
        <v>1.723831944947483</v>
      </c>
      <c r="G7" s="32">
        <f>IF(OR($A7="",$B7=""),"",'MPTO_working_2-way'!E6)</f>
        <v>2.3815361521140859</v>
      </c>
      <c r="H7" s="30">
        <f>IF(OR($A7="",$B7=""),"",'OddsRatio_working_2-way'!M6)</f>
        <v>1.7234898064243891</v>
      </c>
      <c r="I7" s="30">
        <f>IF(OR($A7="",$B7=""),"",'OddsRatio_working_2-way'!N6)</f>
        <v>2.382189480930176</v>
      </c>
      <c r="J7" s="30">
        <f>IF('Log_working_2-way'!$D6="","",A7^('Log_working_2-way'!$D6))</f>
        <v>1.7195646323348297</v>
      </c>
      <c r="K7" s="32">
        <f>IF('Log_working_2-way'!$D6="","",B7^('Log_working_2-way'!$D6))</f>
        <v>2.3897292266228689</v>
      </c>
      <c r="L7" s="37">
        <f t="shared" si="9"/>
        <v>0.57721518987341769</v>
      </c>
      <c r="M7" s="37">
        <f t="shared" si="10"/>
        <v>0.42278481012658226</v>
      </c>
      <c r="N7" s="38">
        <v>103</v>
      </c>
      <c r="O7" s="38">
        <f t="shared" si="11"/>
        <v>41.32335329341317</v>
      </c>
      <c r="P7" s="38">
        <f t="shared" si="12"/>
        <v>57.824561403508767</v>
      </c>
      <c r="Q7" s="38">
        <f t="shared" si="13"/>
        <v>45.175438596491233</v>
      </c>
      <c r="R7" s="38">
        <f t="shared" si="14"/>
        <v>61.67664670658683</v>
      </c>
      <c r="S7" s="39">
        <f t="shared" si="15"/>
        <v>-3.8520853030780629</v>
      </c>
      <c r="T7" s="39">
        <f t="shared" si="16"/>
        <v>-3.8520853030780629</v>
      </c>
      <c r="U7" t="s">
        <v>91</v>
      </c>
      <c r="V7" t="s">
        <v>92</v>
      </c>
      <c r="W7" t="s">
        <v>108</v>
      </c>
      <c r="X7" t="s">
        <v>106</v>
      </c>
      <c r="Y7" s="41"/>
    </row>
    <row r="8" spans="1:25" ht="15" x14ac:dyDescent="0.25">
      <c r="A8">
        <v>1.8</v>
      </c>
      <c r="B8">
        <v>2.0699999999999998</v>
      </c>
      <c r="C8" s="29">
        <f t="shared" si="0"/>
        <v>3.8647342995169254E-2</v>
      </c>
      <c r="D8" s="30">
        <f>IF(OR($A8="",$B8=""),"",A8*'MPTO_working_2-way'!$G7)</f>
        <v>1.8695652173913047</v>
      </c>
      <c r="E8" s="32">
        <f>IF(OR($A8="",$B8=""),"",B8*'MPTO_working_2-way'!$G7)</f>
        <v>2.1500000000000004</v>
      </c>
      <c r="F8" s="30">
        <f>IF(OR($A8="",$B8=""),"",'MPTO_working_2-way'!D7)</f>
        <v>1.8648648648648651</v>
      </c>
      <c r="G8" s="32">
        <f>IF(OR($A8="",$B8=""),"",'MPTO_working_2-way'!E7)</f>
        <v>2.15625</v>
      </c>
      <c r="H8" s="30">
        <f>IF(OR($A8="",$B8=""),"",'OddsRatio_working_2-way'!M7)</f>
        <v>1.8646754023342345</v>
      </c>
      <c r="I8" s="30">
        <f>IF(OR($A8="",$B8=""),"",'OddsRatio_working_2-way'!N7)</f>
        <v>2.1565033506220384</v>
      </c>
      <c r="J8" s="30">
        <f>IF('Log_working_2-way'!$D7="","",A8^('Log_working_2-way'!$D7))</f>
        <v>1.8625327535713179</v>
      </c>
      <c r="K8" s="32">
        <f>IF('Log_working_2-way'!$D7="","",B8^('Log_working_2-way'!$D7))</f>
        <v>2.1593762623614712</v>
      </c>
      <c r="L8" s="37">
        <f t="shared" si="9"/>
        <v>0.53488372093023251</v>
      </c>
      <c r="M8" s="37">
        <f t="shared" si="10"/>
        <v>0.46511627906976738</v>
      </c>
      <c r="N8" s="38">
        <v>104</v>
      </c>
      <c r="O8" s="38">
        <f t="shared" si="11"/>
        <v>46.222222222222236</v>
      </c>
      <c r="P8" s="38">
        <f t="shared" si="12"/>
        <v>53.758454106280183</v>
      </c>
      <c r="Q8" s="38">
        <f t="shared" si="13"/>
        <v>50.24154589371981</v>
      </c>
      <c r="R8" s="38">
        <f t="shared" si="14"/>
        <v>57.777777777777779</v>
      </c>
      <c r="S8" s="39">
        <f t="shared" si="15"/>
        <v>-4.019323671497574</v>
      </c>
      <c r="T8" s="39">
        <f t="shared" si="16"/>
        <v>-4.0193236714975953</v>
      </c>
      <c r="U8" t="s">
        <v>93</v>
      </c>
      <c r="V8" t="s">
        <v>94</v>
      </c>
      <c r="W8" t="s">
        <v>108</v>
      </c>
      <c r="X8" t="s">
        <v>106</v>
      </c>
      <c r="Y8" s="41"/>
    </row>
    <row r="9" spans="1:25" ht="15" x14ac:dyDescent="0.25">
      <c r="A9">
        <v>2.06</v>
      </c>
      <c r="B9">
        <v>1.82</v>
      </c>
      <c r="C9" s="29">
        <f t="shared" si="0"/>
        <v>3.4887442654432999E-2</v>
      </c>
      <c r="D9" s="30">
        <f>IF(OR($A9="",$B9=""),"",A9*'MPTO_working_2-way'!$G8)</f>
        <v>2.1318681318681318</v>
      </c>
      <c r="E9" s="32">
        <f>IF(OR($A9="",$B9=""),"",B9*'MPTO_working_2-way'!$G8)</f>
        <v>1.883495145631068</v>
      </c>
      <c r="F9" s="30">
        <f>IF(OR($A9="",$B9=""),"",'MPTO_working_2-way'!D8)</f>
        <v>2.1367833124358828</v>
      </c>
      <c r="G9" s="32">
        <f>IF(OR($A9="",$B9=""),"",'MPTO_working_2-way'!E8)</f>
        <v>1.8796751228316457</v>
      </c>
      <c r="H9" s="30">
        <f>IF(OR($A9="",$B9=""),"",'OddsRatio_working_2-way'!M8)</f>
        <v>2.1369621483713819</v>
      </c>
      <c r="I9" s="30">
        <f>IF(OR($A9="",$B9=""),"",'OddsRatio_working_2-way'!N8)</f>
        <v>1.8795367562872962</v>
      </c>
      <c r="J9" s="30">
        <f>IF('Log_working_2-way'!$D8="","",A9^('Log_working_2-way'!$D8))</f>
        <v>2.139211690905316</v>
      </c>
      <c r="K9" s="32">
        <f>IF('Log_working_2-way'!$D8="","",B9^('Log_working_2-way'!$D8))</f>
        <v>1.8777999804454721</v>
      </c>
      <c r="L9" s="37">
        <f t="shared" si="9"/>
        <v>0.46907216494845361</v>
      </c>
      <c r="M9" s="37">
        <f t="shared" si="10"/>
        <v>0.53092783505154639</v>
      </c>
      <c r="N9" s="38">
        <v>105</v>
      </c>
      <c r="O9" s="38">
        <f t="shared" si="11"/>
        <v>54.029126213592242</v>
      </c>
      <c r="P9" s="38">
        <f t="shared" si="12"/>
        <v>47.307692307692299</v>
      </c>
      <c r="Q9" s="38">
        <f t="shared" si="13"/>
        <v>57.692307692307686</v>
      </c>
      <c r="R9" s="38">
        <f t="shared" si="14"/>
        <v>50.970873786407765</v>
      </c>
      <c r="S9" s="39">
        <f t="shared" si="15"/>
        <v>-3.663181478715444</v>
      </c>
      <c r="T9" s="39">
        <f t="shared" si="16"/>
        <v>-3.6631814787154653</v>
      </c>
      <c r="U9" t="s">
        <v>95</v>
      </c>
      <c r="V9" t="s">
        <v>96</v>
      </c>
      <c r="W9" t="s">
        <v>108</v>
      </c>
      <c r="X9" t="s">
        <v>106</v>
      </c>
      <c r="Y9" s="41"/>
    </row>
    <row r="10" spans="1:25" ht="14.25" customHeight="1" x14ac:dyDescent="0.25">
      <c r="A10">
        <v>1.96</v>
      </c>
      <c r="B10">
        <v>1.93</v>
      </c>
      <c r="C10" s="29">
        <f t="shared" si="0"/>
        <v>2.8338796658559762E-2</v>
      </c>
      <c r="D10" s="30">
        <f>IF(OR($A10="",$B10=""),"",A10*'MPTO_working_2-way'!$G9)</f>
        <v>2.0155440414507773</v>
      </c>
      <c r="E10" s="32">
        <f>IF(OR($A10="",$B10=""),"",B10*'MPTO_working_2-way'!$G9)</f>
        <v>1.9846938775510203</v>
      </c>
      <c r="F10" s="30">
        <f>IF(OR($A10="",$B10=""),"",'MPTO_working_2-way'!D9)</f>
        <v>2.0159880622468553</v>
      </c>
      <c r="G10" s="32">
        <f>IF(OR($A10="",$B10=""),"",'MPTO_working_2-way'!E9)</f>
        <v>1.9842635333613092</v>
      </c>
      <c r="H10" s="30">
        <f>IF(OR($A10="",$B10=""),"",'OddsRatio_working_2-way'!M9)</f>
        <v>2.0160010160015238</v>
      </c>
      <c r="I10" s="30">
        <f>IF(OR($A10="",$B10=""),"",'OddsRatio_working_2-way'!N9)</f>
        <v>1.9842509842514759</v>
      </c>
      <c r="J10" s="30">
        <f>IF('Log_working_2-way'!$D9="","",A10^('Log_working_2-way'!$D9))</f>
        <v>2.0162023284286739</v>
      </c>
      <c r="K10" s="32">
        <f>IF('Log_working_2-way'!$D9="","",B10^('Log_working_2-way'!$D9))</f>
        <v>1.9840560014719333</v>
      </c>
      <c r="L10" s="37">
        <f t="shared" si="9"/>
        <v>0.49614395886889456</v>
      </c>
      <c r="M10" s="37">
        <f t="shared" si="10"/>
        <v>0.50385604113110538</v>
      </c>
      <c r="N10" s="38">
        <v>106</v>
      </c>
      <c r="O10" s="38">
        <f t="shared" si="11"/>
        <v>51.918367346938773</v>
      </c>
      <c r="P10" s="38">
        <f t="shared" si="12"/>
        <v>51.077720207253883</v>
      </c>
      <c r="Q10" s="38">
        <f t="shared" si="13"/>
        <v>54.922279792746124</v>
      </c>
      <c r="R10" s="38">
        <f t="shared" si="14"/>
        <v>54.081632653061227</v>
      </c>
      <c r="S10" s="39">
        <f t="shared" si="15"/>
        <v>-3.0039124458073516</v>
      </c>
      <c r="T10" s="39">
        <f t="shared" si="16"/>
        <v>-3.0039124458073445</v>
      </c>
      <c r="U10" t="s">
        <v>83</v>
      </c>
      <c r="V10" t="s">
        <v>80</v>
      </c>
      <c r="W10" t="s">
        <v>86</v>
      </c>
      <c r="X10" t="s">
        <v>106</v>
      </c>
      <c r="Y10" s="41"/>
    </row>
    <row r="11" spans="1:25" ht="15" x14ac:dyDescent="0.25">
      <c r="A11">
        <v>1.88</v>
      </c>
      <c r="B11">
        <v>2</v>
      </c>
      <c r="C11" s="29">
        <f t="shared" si="0"/>
        <v>3.1914893617021267E-2</v>
      </c>
      <c r="D11" s="30">
        <f>IF(OR($A11="",$B11=""),"",A11*'MPTO_working_2-way'!$G10)</f>
        <v>1.94</v>
      </c>
      <c r="E11" s="32">
        <f>IF(OR($A11="",$B11=""),"",B11*'MPTO_working_2-way'!$G10)</f>
        <v>2.0638297872340425</v>
      </c>
      <c r="F11" s="30">
        <f>IF(OR($A11="",$B11=""),"",'MPTO_working_2-way'!D10)</f>
        <v>1.9381443298969072</v>
      </c>
      <c r="G11" s="32">
        <f>IF(OR($A11="",$B11=""),"",'MPTO_working_2-way'!E10)</f>
        <v>2.0659340659340657</v>
      </c>
      <c r="H11" s="30">
        <f>IF(OR($A11="",$B11=""),"",'OddsRatio_working_2-way'!M10)</f>
        <v>1.9380831519646857</v>
      </c>
      <c r="I11" s="30">
        <f>IF(OR($A11="",$B11=""),"",'OddsRatio_working_2-way'!N10)</f>
        <v>2.0660035817780522</v>
      </c>
      <c r="J11" s="30">
        <f>IF('Log_working_2-way'!$D10="","",A11^('Log_working_2-way'!$D10))</f>
        <v>1.9372406373367297</v>
      </c>
      <c r="K11" s="32">
        <f>IF('Log_working_2-way'!$D10="","",B11^('Log_working_2-way'!$D10))</f>
        <v>2.0669618454035223</v>
      </c>
      <c r="L11" s="37">
        <f t="shared" si="9"/>
        <v>0.51546391752577325</v>
      </c>
      <c r="M11" s="37">
        <f t="shared" si="10"/>
        <v>0.4845360824742268</v>
      </c>
      <c r="N11" s="38">
        <v>107</v>
      </c>
      <c r="O11" s="38">
        <f t="shared" si="11"/>
        <v>50.085106382978722</v>
      </c>
      <c r="P11" s="38">
        <f t="shared" si="12"/>
        <v>53.5</v>
      </c>
      <c r="Q11" s="38">
        <f t="shared" si="13"/>
        <v>53.5</v>
      </c>
      <c r="R11" s="38">
        <f t="shared" si="14"/>
        <v>56.914893617021278</v>
      </c>
      <c r="S11" s="39">
        <f t="shared" si="15"/>
        <v>-3.4148936170212778</v>
      </c>
      <c r="T11" s="39">
        <f t="shared" si="16"/>
        <v>-3.4148936170212778</v>
      </c>
      <c r="U11" t="s">
        <v>71</v>
      </c>
      <c r="V11" t="s">
        <v>68</v>
      </c>
      <c r="W11" t="s">
        <v>86</v>
      </c>
      <c r="X11" t="s">
        <v>106</v>
      </c>
      <c r="Y11" s="41"/>
    </row>
    <row r="12" spans="1:25" ht="15" x14ac:dyDescent="0.25">
      <c r="A12">
        <v>1.7</v>
      </c>
      <c r="B12">
        <v>2.2400000000000002</v>
      </c>
      <c r="C12" s="29">
        <f t="shared" si="0"/>
        <v>3.4663865546218364E-2</v>
      </c>
      <c r="D12" s="30">
        <f>IF(OR($A12="",$B12=""),"",A12*'MPTO_working_2-way'!$G11)</f>
        <v>1.7589285714285712</v>
      </c>
      <c r="E12" s="32">
        <f>IF(OR($A12="",$B12=""),"",B12*'MPTO_working_2-way'!$G11)</f>
        <v>2.3176470588235292</v>
      </c>
      <c r="F12" s="30">
        <f>IF(OR($A12="",$B12=""),"",'MPTO_working_2-way'!D11)</f>
        <v>1.7516099356025756</v>
      </c>
      <c r="G12" s="32">
        <f>IF(OR($A12="",$B12=""),"",'MPTO_working_2-way'!E11)</f>
        <v>2.3304773561811505</v>
      </c>
      <c r="H12" s="30">
        <f>IF(OR($A12="",$B12=""),"",'OddsRatio_working_2-way'!M11)</f>
        <v>1.7513428837969105</v>
      </c>
      <c r="I12" s="30">
        <f>IF(OR($A12="",$B12=""),"",'OddsRatio_working_2-way'!N11)</f>
        <v>2.3309502512973848</v>
      </c>
      <c r="J12" s="30">
        <f>IF('Log_working_2-way'!$D11="","",A12^('Log_working_2-way'!$D11))</f>
        <v>1.7480183212340654</v>
      </c>
      <c r="K12" s="32">
        <f>IF('Log_working_2-way'!$D11="","",B12^('Log_working_2-way'!$D11))</f>
        <v>2.3368656510313084</v>
      </c>
      <c r="L12" s="37">
        <f t="shared" ref="L12:L20" si="17">(1/D12)</f>
        <v>0.56852791878172593</v>
      </c>
      <c r="M12" s="37">
        <f t="shared" ref="M12:M20" si="18">(1/E12)</f>
        <v>0.43147208121827418</v>
      </c>
      <c r="N12" s="38">
        <v>108</v>
      </c>
      <c r="O12" s="38">
        <f t="shared" ref="O12:O20" si="19">(1/A12)*((N12*A12)-N12)</f>
        <v>44.470588235294116</v>
      </c>
      <c r="P12" s="38">
        <f t="shared" ref="P12:P20" si="20">(1/B12)*((N12*B12)-N12)</f>
        <v>59.785714285714292</v>
      </c>
      <c r="Q12" s="38">
        <f t="shared" ref="Q12:Q20" si="21">(1/B12)*N12</f>
        <v>48.214285714285708</v>
      </c>
      <c r="R12" s="38">
        <f t="shared" ref="R12:R20" si="22">(1/A12)*N12</f>
        <v>63.529411764705884</v>
      </c>
      <c r="S12" s="39">
        <f t="shared" ref="S12:S20" si="23">O12-Q12</f>
        <v>-3.7436974789915922</v>
      </c>
      <c r="T12" s="39">
        <f t="shared" ref="T12:T20" si="24">P12-R12</f>
        <v>-3.7436974789915922</v>
      </c>
      <c r="U12" t="s">
        <v>77</v>
      </c>
      <c r="V12" t="s">
        <v>70</v>
      </c>
      <c r="W12" t="s">
        <v>86</v>
      </c>
      <c r="X12" t="s">
        <v>106</v>
      </c>
      <c r="Y12" s="41"/>
    </row>
    <row r="13" spans="1:25" ht="15" x14ac:dyDescent="0.25">
      <c r="A13">
        <v>1.68</v>
      </c>
      <c r="B13">
        <v>2.29</v>
      </c>
      <c r="C13" s="29">
        <f t="shared" si="0"/>
        <v>3.1919317945518833E-2</v>
      </c>
      <c r="D13" s="30">
        <f>IF(OR($A13="",$B13=""),"",A13*'MPTO_working_2-way'!$G12)</f>
        <v>1.7336244541484715</v>
      </c>
      <c r="E13" s="32">
        <f>IF(OR($A13="",$B13=""),"",B13*'MPTO_working_2-way'!$G12)</f>
        <v>2.3630952380952381</v>
      </c>
      <c r="F13" s="30">
        <f>IF(OR($A13="",$B13=""),"",'MPTO_working_2-way'!D12)</f>
        <v>1.7262855604415328</v>
      </c>
      <c r="G13" s="32">
        <f>IF(OR($A13="",$B13=""),"",'MPTO_working_2-way'!E12)</f>
        <v>2.3768688990485605</v>
      </c>
      <c r="H13" s="30">
        <f>IF(OR($A13="",$B13=""),"",'OddsRatio_working_2-way'!M12)</f>
        <v>1.7260384169902692</v>
      </c>
      <c r="I13" s="30">
        <f>IF(OR($A13="",$B13=""),"",'OddsRatio_working_2-way'!N12)</f>
        <v>2.3773375851727168</v>
      </c>
      <c r="J13" s="30">
        <f>IF('Log_working_2-way'!$D12="","",A13^('Log_working_2-way'!$D12))</f>
        <v>1.7227098761530257</v>
      </c>
      <c r="K13" s="32">
        <f>IF('Log_working_2-way'!$D12="","",B13^('Log_working_2-way'!$D12))</f>
        <v>2.3836811049586637</v>
      </c>
      <c r="L13" s="37">
        <f t="shared" si="17"/>
        <v>0.57682619647355171</v>
      </c>
      <c r="M13" s="37">
        <f t="shared" si="18"/>
        <v>0.42317380352644834</v>
      </c>
      <c r="N13" s="38">
        <v>109</v>
      </c>
      <c r="O13" s="38">
        <f t="shared" si="19"/>
        <v>44.11904761904762</v>
      </c>
      <c r="P13" s="38">
        <f t="shared" si="20"/>
        <v>61.401746724890842</v>
      </c>
      <c r="Q13" s="38">
        <f t="shared" si="21"/>
        <v>47.598253275109172</v>
      </c>
      <c r="R13" s="38">
        <f t="shared" si="22"/>
        <v>64.88095238095238</v>
      </c>
      <c r="S13" s="39">
        <f t="shared" si="23"/>
        <v>-3.4792056560615521</v>
      </c>
      <c r="T13" s="39">
        <f t="shared" si="24"/>
        <v>-3.4792056560615379</v>
      </c>
      <c r="U13" t="s">
        <v>69</v>
      </c>
      <c r="V13" t="s">
        <v>76</v>
      </c>
      <c r="W13" t="s">
        <v>86</v>
      </c>
      <c r="X13" t="s">
        <v>106</v>
      </c>
      <c r="Y13" s="41"/>
    </row>
    <row r="14" spans="1:25" s="35" customFormat="1" ht="15" x14ac:dyDescent="0.25">
      <c r="A14">
        <v>1.47</v>
      </c>
      <c r="B14">
        <v>2.74</v>
      </c>
      <c r="C14" s="29">
        <f t="shared" si="0"/>
        <v>4.5235612493172539E-2</v>
      </c>
      <c r="D14" s="30">
        <f>IF(OR($A14="",$B14=""),"",A14*'MPTO_working_2-way'!$G13)</f>
        <v>1.5364963503649636</v>
      </c>
      <c r="E14" s="32">
        <f>IF(OR($A14="",$B14=""),"",B14*'MPTO_working_2-way'!$G13)</f>
        <v>2.8639455782312928</v>
      </c>
      <c r="F14" s="30">
        <f>IF(OR($A14="",$B14=""),"",'MPTO_working_2-way'!D13)</f>
        <v>1.5205557023670204</v>
      </c>
      <c r="G14" s="32">
        <f>IF(OR($A14="",$B14=""),"",'MPTO_working_2-way'!E13)</f>
        <v>2.9210240046413816</v>
      </c>
      <c r="H14" s="30">
        <f>IF(OR($A14="",$B14=""),"",'OddsRatio_working_2-way'!M13)</f>
        <v>1.5197258340016742</v>
      </c>
      <c r="I14" s="30">
        <f>IF(OR($A14="",$B14=""),"",'OddsRatio_working_2-way'!N13)</f>
        <v>2.9240913854530066</v>
      </c>
      <c r="J14" s="30">
        <f>IF('Log_working_2-way'!$D13="","",A14^('Log_working_2-way'!$D13))</f>
        <v>1.5123981350795042</v>
      </c>
      <c r="K14" s="32">
        <f>IF('Log_working_2-way'!$D13="","",B14^('Log_working_2-way'!$D13))</f>
        <v>2.9516074152820275</v>
      </c>
      <c r="L14" s="37">
        <f t="shared" si="17"/>
        <v>0.65083135391923985</v>
      </c>
      <c r="M14" s="37">
        <f t="shared" si="18"/>
        <v>0.34916864608076004</v>
      </c>
      <c r="N14" s="38">
        <v>110</v>
      </c>
      <c r="O14" s="38">
        <f t="shared" si="19"/>
        <v>35.170068027210874</v>
      </c>
      <c r="P14" s="38">
        <f t="shared" si="20"/>
        <v>69.854014598540161</v>
      </c>
      <c r="Q14" s="38">
        <f t="shared" si="21"/>
        <v>40.145985401459853</v>
      </c>
      <c r="R14" s="38">
        <f t="shared" si="22"/>
        <v>74.829931972789112</v>
      </c>
      <c r="S14" s="39">
        <f t="shared" si="23"/>
        <v>-4.9759173742489793</v>
      </c>
      <c r="T14" s="39">
        <f t="shared" si="24"/>
        <v>-4.9759173742489509</v>
      </c>
      <c r="U14" t="s">
        <v>97</v>
      </c>
      <c r="V14" t="s">
        <v>98</v>
      </c>
      <c r="W14" t="s">
        <v>108</v>
      </c>
      <c r="X14" t="s">
        <v>107</v>
      </c>
      <c r="Y14" s="41"/>
    </row>
    <row r="15" spans="1:25" ht="15" x14ac:dyDescent="0.25">
      <c r="A15">
        <v>1.59</v>
      </c>
      <c r="B15">
        <v>2.39</v>
      </c>
      <c r="C15" s="29">
        <f t="shared" si="0"/>
        <v>4.7340859451066919E-2</v>
      </c>
      <c r="D15" s="30">
        <f>IF(OR($A15="",$B15=""),"",A15*'MPTO_working_2-way'!$G14)</f>
        <v>1.6652719665271964</v>
      </c>
      <c r="E15" s="32">
        <f>IF(OR($A15="",$B15=""),"",B15*'MPTO_working_2-way'!$G14)</f>
        <v>2.5031446540880502</v>
      </c>
      <c r="F15" s="30">
        <f>IF(OR($A15="",$B15=""),"",'MPTO_working_2-way'!D14)</f>
        <v>1.6521814743157757</v>
      </c>
      <c r="G15" s="32">
        <f>IF(OR($A15="",$B15=""),"",'MPTO_working_2-way'!E14)</f>
        <v>2.533315556148128</v>
      </c>
      <c r="H15" s="30">
        <f>IF(OR($A15="",$B15=""),"",'OddsRatio_working_2-way'!M14)</f>
        <v>1.6515062790600537</v>
      </c>
      <c r="I15" s="30">
        <f>IF(OR($A15="",$B15=""),"",'OddsRatio_working_2-way'!N14)</f>
        <v>2.5349046235482611</v>
      </c>
      <c r="J15" s="30">
        <f>IF('Log_working_2-way'!$D14="","",A15^('Log_working_2-way'!$D14))</f>
        <v>1.6455079869288787</v>
      </c>
      <c r="K15" s="32">
        <f>IF('Log_working_2-way'!$D14="","",B15^('Log_working_2-way'!$D14))</f>
        <v>2.5491675087653465</v>
      </c>
      <c r="L15" s="37">
        <f t="shared" si="17"/>
        <v>0.60050251256281417</v>
      </c>
      <c r="M15" s="37">
        <f t="shared" si="18"/>
        <v>0.39949748743718594</v>
      </c>
      <c r="N15" s="38">
        <v>111</v>
      </c>
      <c r="O15" s="38">
        <f t="shared" si="19"/>
        <v>41.188679245283019</v>
      </c>
      <c r="P15" s="38">
        <f t="shared" si="20"/>
        <v>64.556485355648547</v>
      </c>
      <c r="Q15" s="38">
        <f t="shared" si="21"/>
        <v>46.44351464435146</v>
      </c>
      <c r="R15" s="38">
        <f t="shared" si="22"/>
        <v>69.811320754716974</v>
      </c>
      <c r="S15" s="39">
        <f t="shared" si="23"/>
        <v>-5.2548353990684404</v>
      </c>
      <c r="T15" s="39">
        <f t="shared" si="24"/>
        <v>-5.2548353990684262</v>
      </c>
      <c r="U15" t="s">
        <v>99</v>
      </c>
      <c r="V15" t="s">
        <v>100</v>
      </c>
      <c r="W15" t="s">
        <v>108</v>
      </c>
      <c r="X15" t="s">
        <v>107</v>
      </c>
      <c r="Y15" s="41"/>
    </row>
    <row r="16" spans="1:25" ht="15" x14ac:dyDescent="0.25">
      <c r="A16">
        <v>1.54</v>
      </c>
      <c r="B16">
        <v>2.48</v>
      </c>
      <c r="C16" s="29">
        <f t="shared" si="0"/>
        <v>5.2576455802262334E-2</v>
      </c>
      <c r="D16" s="30">
        <f>IF(OR($A16="",$B16=""),"",A16*'MPTO_working_2-way'!$G15)</f>
        <v>1.620967741935484</v>
      </c>
      <c r="E16" s="32">
        <f>IF(OR($A16="",$B16=""),"",B16*'MPTO_working_2-way'!$G15)</f>
        <v>2.6103896103896105</v>
      </c>
      <c r="F16" s="30">
        <f>IF(OR($A16="",$B16=""),"",'MPTO_working_2-way'!D15)</f>
        <v>1.6049756261556565</v>
      </c>
      <c r="G16" s="32">
        <f>IF(OR($A16="",$B16=""),"",'MPTO_working_2-way'!E15)</f>
        <v>2.6529591553209224</v>
      </c>
      <c r="H16" s="30">
        <f>IF(OR($A16="",$B16=""),"",'OddsRatio_working_2-way'!M15)</f>
        <v>1.6040404496926219</v>
      </c>
      <c r="I16" s="30">
        <f>IF(OR($A16="",$B16=""),"",'OddsRatio_working_2-way'!N15)</f>
        <v>2.6555182695279269</v>
      </c>
      <c r="J16" s="30">
        <f>IF('Log_working_2-way'!$D15="","",A16^('Log_working_2-way'!$D15))</f>
        <v>1.5966854314168171</v>
      </c>
      <c r="K16" s="32">
        <f>IF('Log_working_2-way'!$D15="","",B16^('Log_working_2-way'!$D15))</f>
        <v>2.6759249469554307</v>
      </c>
      <c r="L16" s="37">
        <f t="shared" si="17"/>
        <v>0.61691542288557211</v>
      </c>
      <c r="M16" s="37">
        <f t="shared" si="18"/>
        <v>0.38308457711442784</v>
      </c>
      <c r="N16" s="38">
        <v>112</v>
      </c>
      <c r="O16" s="38">
        <f t="shared" si="19"/>
        <v>39.272727272727288</v>
      </c>
      <c r="P16" s="38">
        <f t="shared" si="20"/>
        <v>66.838709677419359</v>
      </c>
      <c r="Q16" s="38">
        <f t="shared" si="21"/>
        <v>45.161290322580648</v>
      </c>
      <c r="R16" s="38">
        <f t="shared" si="22"/>
        <v>72.72727272727272</v>
      </c>
      <c r="S16" s="39">
        <f t="shared" si="23"/>
        <v>-5.8885630498533601</v>
      </c>
      <c r="T16" s="39">
        <f t="shared" si="24"/>
        <v>-5.8885630498533601</v>
      </c>
      <c r="U16" t="s">
        <v>101</v>
      </c>
      <c r="V16" t="s">
        <v>102</v>
      </c>
      <c r="W16" t="s">
        <v>108</v>
      </c>
      <c r="X16" t="s">
        <v>107</v>
      </c>
      <c r="Y16" s="41"/>
    </row>
    <row r="17" spans="1:25" ht="15" x14ac:dyDescent="0.25">
      <c r="A17">
        <v>1.92</v>
      </c>
      <c r="B17">
        <v>1.92</v>
      </c>
      <c r="C17" s="29">
        <f t="shared" si="0"/>
        <v>4.1666666666666741E-2</v>
      </c>
      <c r="D17" s="30">
        <f>IF(OR($A17="",$B17=""),"",A17*'MPTO_working_2-way'!$G16)</f>
        <v>2</v>
      </c>
      <c r="E17" s="32">
        <f>IF(OR($A17="",$B17=""),"",B17*'MPTO_working_2-way'!$G16)</f>
        <v>2</v>
      </c>
      <c r="F17" s="30">
        <f>IF(OR($A17="",$B17=""),"",'MPTO_working_2-way'!D16)</f>
        <v>2</v>
      </c>
      <c r="G17" s="32">
        <f>IF(OR($A17="",$B17=""),"",'MPTO_working_2-way'!E16)</f>
        <v>2</v>
      </c>
      <c r="H17" s="30">
        <f>IF(OR($A17="",$B17=""),"",'OddsRatio_working_2-way'!M16)</f>
        <v>1.9999999999999996</v>
      </c>
      <c r="I17" s="30">
        <f>IF(OR($A17="",$B17=""),"",'OddsRatio_working_2-way'!N16)</f>
        <v>1.9999999999999996</v>
      </c>
      <c r="J17" s="30">
        <f>IF('Log_working_2-way'!$D16="","",A17^('Log_working_2-way'!$D16))</f>
        <v>1.9999999999998859</v>
      </c>
      <c r="K17" s="32">
        <f>IF('Log_working_2-way'!$D16="","",B17^('Log_working_2-way'!$D16))</f>
        <v>1.9999999999998859</v>
      </c>
      <c r="L17" s="37">
        <f t="shared" si="17"/>
        <v>0.5</v>
      </c>
      <c r="M17" s="37">
        <f t="shared" si="18"/>
        <v>0.5</v>
      </c>
      <c r="N17" s="38">
        <v>113</v>
      </c>
      <c r="O17" s="38">
        <f t="shared" si="19"/>
        <v>54.145833333333329</v>
      </c>
      <c r="P17" s="38">
        <f t="shared" si="20"/>
        <v>54.145833333333329</v>
      </c>
      <c r="Q17" s="38">
        <f t="shared" si="21"/>
        <v>58.854166666666671</v>
      </c>
      <c r="R17" s="38">
        <f t="shared" si="22"/>
        <v>58.854166666666671</v>
      </c>
      <c r="S17" s="39">
        <f t="shared" si="23"/>
        <v>-4.7083333333333428</v>
      </c>
      <c r="T17" s="39">
        <f t="shared" si="24"/>
        <v>-4.7083333333333428</v>
      </c>
      <c r="U17" t="s">
        <v>103</v>
      </c>
      <c r="V17" t="s">
        <v>104</v>
      </c>
      <c r="W17" t="s">
        <v>108</v>
      </c>
      <c r="X17" t="s">
        <v>107</v>
      </c>
      <c r="Y17" s="41"/>
    </row>
    <row r="18" spans="1:25" ht="15" x14ac:dyDescent="0.25">
      <c r="A18">
        <v>1.76</v>
      </c>
      <c r="B18">
        <v>2.14</v>
      </c>
      <c r="C18" s="29">
        <f t="shared" si="0"/>
        <v>3.5471537807986397E-2</v>
      </c>
      <c r="D18" s="30">
        <f>IF(OR($A18="",$B18=""),"",A18*'MPTO_working_2-way'!$G17)</f>
        <v>1.8224299065420562</v>
      </c>
      <c r="E18" s="32">
        <f>IF(OR($A18="",$B18=""),"",B18*'MPTO_working_2-way'!$G17)</f>
        <v>2.2159090909090908</v>
      </c>
      <c r="F18" s="30">
        <f>IF(OR($A18="",$B18=""),"",'MPTO_working_2-way'!D17)</f>
        <v>1.8167084699980707</v>
      </c>
      <c r="G18" s="32">
        <f>IF(OR($A18="",$B18=""),"",'MPTO_working_2-way'!E17)</f>
        <v>2.2244271202456889</v>
      </c>
      <c r="H18" s="30">
        <f>IF(OR($A18="",$B18=""),"",'OddsRatio_working_2-way'!M17)</f>
        <v>1.8164965809277254</v>
      </c>
      <c r="I18" s="30">
        <f>IF(OR($A18="",$B18=""),"",'OddsRatio_working_2-way'!N17)</f>
        <v>2.2247448713915889</v>
      </c>
      <c r="J18" s="30">
        <f>IF('Log_working_2-way'!$D17="","",A18^('Log_working_2-way'!$D17))</f>
        <v>1.8138959157983681</v>
      </c>
      <c r="K18" s="32">
        <f>IF('Log_working_2-way'!$D17="","",B18^('Log_working_2-way'!$D17))</f>
        <v>2.2286583340561452</v>
      </c>
      <c r="L18" s="37">
        <f t="shared" si="17"/>
        <v>0.54871794871794866</v>
      </c>
      <c r="M18" s="37">
        <f t="shared" si="18"/>
        <v>0.45128205128205129</v>
      </c>
      <c r="N18" s="38">
        <v>114</v>
      </c>
      <c r="O18" s="38">
        <f t="shared" si="19"/>
        <v>49.227272727272741</v>
      </c>
      <c r="P18" s="38">
        <f t="shared" si="20"/>
        <v>60.728971962616825</v>
      </c>
      <c r="Q18" s="38">
        <f t="shared" si="21"/>
        <v>53.271028037383175</v>
      </c>
      <c r="R18" s="38">
        <f t="shared" si="22"/>
        <v>64.77272727272728</v>
      </c>
      <c r="S18" s="39">
        <f t="shared" si="23"/>
        <v>-4.0437553101104342</v>
      </c>
      <c r="T18" s="39">
        <f t="shared" si="24"/>
        <v>-4.0437553101104555</v>
      </c>
      <c r="U18" t="s">
        <v>75</v>
      </c>
      <c r="V18" t="s">
        <v>72</v>
      </c>
      <c r="W18" t="s">
        <v>86</v>
      </c>
      <c r="X18" t="s">
        <v>107</v>
      </c>
      <c r="Y18" s="41"/>
    </row>
    <row r="19" spans="1:25" ht="15" x14ac:dyDescent="0.25">
      <c r="A19">
        <v>1.61</v>
      </c>
      <c r="B19">
        <v>2.41</v>
      </c>
      <c r="C19" s="29">
        <f t="shared" si="0"/>
        <v>3.6055771758459754E-2</v>
      </c>
      <c r="D19" s="30">
        <f>IF(OR($A19="",$B19=""),"",A19*'MPTO_working_2-way'!$G18)</f>
        <v>1.6680497925311204</v>
      </c>
      <c r="E19" s="32">
        <f>IF(OR($A19="",$B19=""),"",B19*'MPTO_working_2-way'!$G18)</f>
        <v>2.4968944099378882</v>
      </c>
      <c r="F19" s="30">
        <f>IF(OR($A19="",$B19=""),"",'MPTO_working_2-way'!D18)</f>
        <v>1.6581269630990791</v>
      </c>
      <c r="G19" s="32">
        <f>IF(OR($A19="",$B19=""),"",'MPTO_working_2-way'!E18)</f>
        <v>2.5194636537774748</v>
      </c>
      <c r="H19" s="30">
        <f>IF(OR($A19="",$B19=""),"",'OddsRatio_working_2-way'!M18)</f>
        <v>1.6577416768573945</v>
      </c>
      <c r="I19" s="30">
        <f>IF(OR($A19="",$B19=""),"",'OddsRatio_working_2-way'!N18)</f>
        <v>2.5203537120802069</v>
      </c>
      <c r="J19" s="30">
        <f>IF('Log_working_2-way'!$D18="","",A19^('Log_working_2-way'!$D18))</f>
        <v>1.6532248225535031</v>
      </c>
      <c r="K19" s="32">
        <f>IF('Log_working_2-way'!$D18="","",B19^('Log_working_2-way'!$D18))</f>
        <v>2.5308665033437969</v>
      </c>
      <c r="L19" s="37">
        <f t="shared" si="17"/>
        <v>0.59950248756218905</v>
      </c>
      <c r="M19" s="37">
        <f t="shared" si="18"/>
        <v>0.40049751243781095</v>
      </c>
      <c r="N19" s="38">
        <v>115</v>
      </c>
      <c r="O19" s="38">
        <f t="shared" si="19"/>
        <v>43.571428571428569</v>
      </c>
      <c r="P19" s="38">
        <f t="shared" si="20"/>
        <v>67.282157676348561</v>
      </c>
      <c r="Q19" s="38">
        <f t="shared" si="21"/>
        <v>47.717842323651446</v>
      </c>
      <c r="R19" s="38">
        <f t="shared" si="22"/>
        <v>71.428571428571416</v>
      </c>
      <c r="S19" s="39">
        <f t="shared" si="23"/>
        <v>-4.1464137522228768</v>
      </c>
      <c r="T19" s="39">
        <f t="shared" si="24"/>
        <v>-4.1464137522228555</v>
      </c>
      <c r="U19" t="s">
        <v>81</v>
      </c>
      <c r="V19" t="s">
        <v>82</v>
      </c>
      <c r="W19" t="s">
        <v>86</v>
      </c>
      <c r="X19" t="s">
        <v>107</v>
      </c>
      <c r="Y19" s="41"/>
    </row>
    <row r="20" spans="1:25" ht="15" x14ac:dyDescent="0.25">
      <c r="A20">
        <v>1.71</v>
      </c>
      <c r="B20">
        <v>2.23</v>
      </c>
      <c r="C20" s="29">
        <f t="shared" si="0"/>
        <v>3.3225814910969431E-2</v>
      </c>
      <c r="D20" s="30">
        <f>IF(OR($A20="",$B20=""),"",A20*'MPTO_working_2-way'!$G19)</f>
        <v>1.7668161434977576</v>
      </c>
      <c r="E20" s="32">
        <f>IF(OR($A20="",$B20=""),"",B20*'MPTO_working_2-way'!$G19)</f>
        <v>2.3040935672514617</v>
      </c>
      <c r="F20" s="30">
        <f>IF(OR($A20="",$B20=""),"",'MPTO_working_2-way'!D19)</f>
        <v>1.7599981538319522</v>
      </c>
      <c r="G20" s="32">
        <f>IF(OR($A20="",$B20=""),"",'MPTO_working_2-way'!E19)</f>
        <v>2.315792669966295</v>
      </c>
      <c r="H20" s="30">
        <f>IF(OR($A20="",$B20=""),"",'OddsRatio_working_2-way'!M19)</f>
        <v>1.7597603387632996</v>
      </c>
      <c r="I20" s="30">
        <f>IF(OR($A20="",$B20=""),"",'OddsRatio_working_2-way'!N19)</f>
        <v>2.3162045305336028</v>
      </c>
      <c r="J20" s="30">
        <f>IF('Log_working_2-way'!$D19="","",A20^('Log_working_2-way'!$D19))</f>
        <v>1.7566662454529891</v>
      </c>
      <c r="K20" s="32">
        <f>IF('Log_working_2-way'!$D19="","",B20^('Log_working_2-way'!$D19))</f>
        <v>2.3215866387713424</v>
      </c>
      <c r="L20" s="37">
        <f t="shared" si="17"/>
        <v>0.56598984771573613</v>
      </c>
      <c r="M20" s="37">
        <f t="shared" si="18"/>
        <v>0.43401015228426398</v>
      </c>
      <c r="N20" s="38">
        <v>116</v>
      </c>
      <c r="O20" s="38">
        <f t="shared" si="19"/>
        <v>48.16374269005847</v>
      </c>
      <c r="P20" s="38">
        <f t="shared" si="20"/>
        <v>63.982062780269061</v>
      </c>
      <c r="Q20" s="38">
        <f t="shared" si="21"/>
        <v>52.017937219730946</v>
      </c>
      <c r="R20" s="38">
        <f t="shared" si="22"/>
        <v>67.836257309941516</v>
      </c>
      <c r="S20" s="39">
        <f t="shared" si="23"/>
        <v>-3.8541945296724762</v>
      </c>
      <c r="T20" s="39">
        <f t="shared" si="24"/>
        <v>-3.8541945296724549</v>
      </c>
      <c r="U20" t="s">
        <v>85</v>
      </c>
      <c r="V20" t="s">
        <v>78</v>
      </c>
      <c r="W20" t="s">
        <v>86</v>
      </c>
      <c r="X20" t="s">
        <v>107</v>
      </c>
      <c r="Y20" s="41"/>
    </row>
    <row r="21" spans="1:25" ht="15" x14ac:dyDescent="0.25">
      <c r="A21"/>
      <c r="B21"/>
      <c r="C21" s="29"/>
      <c r="D21" s="30"/>
      <c r="E21" s="32"/>
      <c r="F21" s="30"/>
      <c r="G21" s="32"/>
      <c r="H21" s="30"/>
      <c r="I21" s="30"/>
      <c r="J21" s="30"/>
      <c r="K21" s="32"/>
      <c r="L21" s="37"/>
      <c r="M21" s="37"/>
      <c r="N21" s="38"/>
      <c r="O21" s="38"/>
      <c r="P21" s="38"/>
      <c r="Q21" s="38"/>
      <c r="R21" s="38"/>
      <c r="S21" s="39"/>
      <c r="T21" s="39"/>
      <c r="U21"/>
      <c r="V21"/>
      <c r="W21"/>
      <c r="X21"/>
      <c r="Y21" s="41"/>
    </row>
    <row r="22" spans="1:25" ht="15" x14ac:dyDescent="0.25">
      <c r="A22"/>
      <c r="B22"/>
      <c r="C22" s="29"/>
      <c r="D22" s="30"/>
      <c r="E22" s="32"/>
      <c r="F22" s="30"/>
      <c r="G22" s="32"/>
      <c r="H22" s="30"/>
      <c r="I22" s="30"/>
      <c r="J22" s="30"/>
      <c r="K22" s="32"/>
      <c r="L22" s="37"/>
      <c r="M22" s="37"/>
      <c r="N22" s="38"/>
      <c r="O22" s="38"/>
      <c r="P22" s="38"/>
      <c r="Q22" s="38"/>
      <c r="R22" s="38"/>
      <c r="S22" s="39"/>
      <c r="T22" s="39"/>
      <c r="U22"/>
      <c r="V22"/>
      <c r="W22"/>
      <c r="X22"/>
      <c r="Y22" s="41"/>
    </row>
    <row r="23" spans="1:25" ht="15" x14ac:dyDescent="0.25">
      <c r="A23"/>
      <c r="B23"/>
      <c r="C23" s="29"/>
      <c r="D23" s="30"/>
      <c r="E23" s="32"/>
      <c r="F23" s="30"/>
      <c r="G23" s="32"/>
      <c r="H23" s="30"/>
      <c r="I23" s="30"/>
      <c r="J23" s="30"/>
      <c r="K23" s="32"/>
      <c r="L23" s="37"/>
      <c r="M23" s="37"/>
      <c r="N23" s="38"/>
      <c r="O23" s="38"/>
      <c r="P23" s="38"/>
      <c r="Q23" s="38"/>
      <c r="R23" s="38"/>
      <c r="S23" s="39"/>
      <c r="T23" s="39"/>
      <c r="U23"/>
      <c r="V23"/>
      <c r="W23"/>
      <c r="X23"/>
      <c r="Y23" s="41"/>
    </row>
    <row r="24" spans="1:25" ht="15" x14ac:dyDescent="0.25">
      <c r="A24"/>
      <c r="B24"/>
      <c r="C24" s="29"/>
      <c r="D24" s="30"/>
      <c r="E24" s="32"/>
      <c r="F24" s="30"/>
      <c r="G24" s="32"/>
      <c r="H24" s="30"/>
      <c r="I24" s="30"/>
      <c r="J24" s="30"/>
      <c r="K24" s="32"/>
      <c r="L24" s="37"/>
      <c r="M24" s="37"/>
      <c r="N24" s="38"/>
      <c r="O24" s="38"/>
      <c r="P24" s="38"/>
      <c r="Q24" s="38"/>
      <c r="R24" s="38"/>
      <c r="S24" s="39"/>
      <c r="T24" s="39"/>
      <c r="U24"/>
      <c r="V24"/>
      <c r="W24"/>
      <c r="X24"/>
      <c r="Y24" s="41"/>
    </row>
    <row r="25" spans="1:25" ht="15" x14ac:dyDescent="0.25">
      <c r="A25"/>
      <c r="B25"/>
      <c r="C25" s="29"/>
      <c r="D25" s="30"/>
      <c r="E25" s="32"/>
      <c r="F25" s="30"/>
      <c r="G25" s="32"/>
      <c r="H25" s="30"/>
      <c r="I25" s="30"/>
      <c r="J25" s="30"/>
      <c r="K25" s="32"/>
      <c r="L25" s="37"/>
      <c r="M25" s="37"/>
      <c r="N25" s="38"/>
      <c r="O25" s="38"/>
      <c r="P25" s="38"/>
      <c r="Q25" s="38"/>
      <c r="R25" s="38"/>
      <c r="S25" s="39"/>
      <c r="T25" s="39"/>
      <c r="U25"/>
      <c r="V25"/>
      <c r="W25"/>
      <c r="X25"/>
      <c r="Y25" s="41"/>
    </row>
    <row r="26" spans="1:25" ht="15" x14ac:dyDescent="0.25">
      <c r="A26"/>
      <c r="B26"/>
      <c r="C26" s="29"/>
      <c r="D26" s="30"/>
      <c r="E26" s="32"/>
      <c r="F26" s="30"/>
      <c r="G26" s="32"/>
      <c r="H26" s="30"/>
      <c r="I26" s="30"/>
      <c r="J26" s="30"/>
      <c r="K26" s="32"/>
      <c r="L26" s="37"/>
      <c r="M26" s="37"/>
      <c r="N26" s="38"/>
      <c r="O26" s="38"/>
      <c r="P26" s="38"/>
      <c r="Q26" s="38"/>
      <c r="R26" s="38"/>
      <c r="S26" s="39"/>
      <c r="T26" s="39"/>
      <c r="U26"/>
      <c r="V26"/>
      <c r="W26"/>
      <c r="X26"/>
      <c r="Y26" s="41"/>
    </row>
    <row r="27" spans="1:25" ht="15" x14ac:dyDescent="0.25">
      <c r="A27"/>
      <c r="B27"/>
      <c r="C27" s="29"/>
      <c r="D27" s="30"/>
      <c r="E27" s="32"/>
      <c r="F27" s="30"/>
      <c r="G27" s="32"/>
      <c r="H27" s="30"/>
      <c r="I27" s="30"/>
      <c r="J27" s="30"/>
      <c r="K27" s="32"/>
      <c r="L27" s="37"/>
      <c r="M27" s="37"/>
      <c r="N27" s="38"/>
      <c r="O27" s="38"/>
      <c r="P27" s="38"/>
      <c r="Q27" s="38"/>
      <c r="R27" s="38"/>
      <c r="S27" s="39"/>
      <c r="T27" s="39"/>
      <c r="U27"/>
      <c r="V27"/>
      <c r="W27"/>
      <c r="X27"/>
      <c r="Y27" s="41"/>
    </row>
    <row r="28" spans="1:25" ht="15" x14ac:dyDescent="0.25">
      <c r="A28"/>
      <c r="B28"/>
      <c r="C28" s="29"/>
      <c r="D28" s="30"/>
      <c r="E28" s="32"/>
      <c r="F28" s="30"/>
      <c r="G28" s="32"/>
      <c r="H28" s="30"/>
      <c r="I28" s="30"/>
      <c r="J28" s="30"/>
      <c r="K28" s="32"/>
      <c r="L28" s="37"/>
      <c r="M28" s="37"/>
      <c r="N28" s="38"/>
      <c r="O28" s="38"/>
      <c r="P28" s="38"/>
      <c r="Q28" s="38"/>
      <c r="R28" s="38"/>
      <c r="S28" s="39"/>
      <c r="T28" s="39"/>
      <c r="U28"/>
      <c r="V28"/>
      <c r="W28"/>
      <c r="X28"/>
      <c r="Y28" s="41"/>
    </row>
    <row r="29" spans="1:25" ht="15" x14ac:dyDescent="0.25">
      <c r="A29"/>
      <c r="B29"/>
      <c r="C29" s="29"/>
      <c r="D29" s="30"/>
      <c r="E29" s="32"/>
      <c r="F29" s="30"/>
      <c r="G29" s="32"/>
      <c r="H29" s="30"/>
      <c r="I29" s="30"/>
      <c r="J29" s="30"/>
      <c r="K29" s="32"/>
      <c r="L29" s="37"/>
      <c r="M29" s="37"/>
      <c r="N29" s="38"/>
      <c r="O29" s="38"/>
      <c r="P29" s="38"/>
      <c r="Q29" s="38"/>
      <c r="R29" s="38"/>
      <c r="S29" s="39"/>
      <c r="T29" s="39"/>
      <c r="U29"/>
      <c r="V29"/>
      <c r="W29"/>
      <c r="X29"/>
      <c r="Y29" s="41"/>
    </row>
    <row r="30" spans="1:25" s="35" customFormat="1" ht="15" x14ac:dyDescent="0.25">
      <c r="A30"/>
      <c r="B30"/>
      <c r="C30" s="29"/>
      <c r="D30" s="30"/>
      <c r="E30" s="32"/>
      <c r="F30" s="30"/>
      <c r="G30" s="32"/>
      <c r="H30" s="30"/>
      <c r="I30" s="30"/>
      <c r="J30" s="30"/>
      <c r="K30" s="32"/>
      <c r="L30" s="37"/>
      <c r="M30" s="37"/>
      <c r="N30" s="38"/>
      <c r="O30" s="38"/>
      <c r="P30" s="38"/>
      <c r="Q30" s="38"/>
      <c r="R30" s="38"/>
      <c r="S30" s="39"/>
      <c r="T30" s="39"/>
      <c r="U30"/>
      <c r="V30"/>
      <c r="W30"/>
      <c r="X30"/>
      <c r="Y30" s="41"/>
    </row>
    <row r="31" spans="1:25" ht="15" x14ac:dyDescent="0.25">
      <c r="A31"/>
      <c r="B31"/>
      <c r="C31" s="29"/>
      <c r="D31" s="30"/>
      <c r="E31" s="32"/>
      <c r="F31" s="30"/>
      <c r="G31" s="32"/>
      <c r="H31" s="30"/>
      <c r="I31" s="30"/>
      <c r="J31" s="30"/>
      <c r="K31" s="32"/>
      <c r="L31" s="37"/>
      <c r="M31" s="37"/>
      <c r="N31" s="38"/>
      <c r="O31" s="38"/>
      <c r="P31" s="38"/>
      <c r="Q31" s="38"/>
      <c r="R31" s="38"/>
      <c r="S31" s="39"/>
      <c r="T31" s="39"/>
      <c r="U31"/>
      <c r="V31"/>
      <c r="W31"/>
      <c r="X31"/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/>
      <c r="Y40" s="41"/>
    </row>
    <row r="41" spans="1:25" s="35" customFormat="1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7" customFormat="1" ht="15" x14ac:dyDescent="0.25">
      <c r="A63" s="50"/>
      <c r="B63" s="50"/>
      <c r="C63" s="51"/>
      <c r="D63" s="52"/>
      <c r="E63" s="54"/>
      <c r="F63" s="52"/>
      <c r="G63" s="54"/>
      <c r="H63" s="52"/>
      <c r="I63" s="52"/>
      <c r="J63" s="52"/>
      <c r="K63" s="54"/>
      <c r="L63" s="59"/>
      <c r="M63" s="59"/>
      <c r="N63" s="60"/>
      <c r="O63" s="60"/>
      <c r="P63" s="60"/>
      <c r="Q63" s="60"/>
      <c r="R63" s="60"/>
      <c r="S63" s="61"/>
      <c r="T63" s="61"/>
      <c r="U63" s="50"/>
      <c r="V63" s="50"/>
      <c r="W63" s="50"/>
      <c r="X63" s="50"/>
      <c r="Y63" s="62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 s="28"/>
      <c r="B131" s="28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 s="28"/>
      <c r="V131" s="28"/>
      <c r="W131" s="28"/>
      <c r="X131" s="2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2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4.2699999999999996</v>
      </c>
      <c r="B3">
        <v>3.67</v>
      </c>
      <c r="C3">
        <v>1.89</v>
      </c>
      <c r="D3" s="20">
        <f>IF(OR($A3="",$B3="",$C3=""),"",(1/A3)+(1/B3)+(1/C3)-1)</f>
        <v>3.5772130603952679E-2</v>
      </c>
      <c r="E3" s="17">
        <f>IF(OR($A3="",$B3="",$C3=""),"",A3*'MPTO_working_3-way'!$I2)</f>
        <v>4.4227469976788774</v>
      </c>
      <c r="F3" s="21">
        <f>IF(OR($A3="",$B3="",$C3=""),"",B3*'MPTO_working_3-way'!$I2)</f>
        <v>3.8012837193165061</v>
      </c>
      <c r="G3" s="22">
        <f>IF(OR($A3="",$B3="",$C3=""),"",C3*'MPTO_working_3-way'!$I2)</f>
        <v>1.9576093268414705</v>
      </c>
      <c r="H3" s="17">
        <f>IF(OR($A3="",$B3="",$C3=""),"",'MPTO_working_3-way'!E2)</f>
        <v>4.4990733136665764</v>
      </c>
      <c r="I3" s="21">
        <f>IF(OR($A3="",$B3="",$C3=""),"",'MPTO_working_3-way'!F2)</f>
        <v>3.8379536080775414</v>
      </c>
      <c r="J3" s="22">
        <f>IF(OR($A3="",$B3="",$C3=""),"",'MPTO_working_3-way'!G2)</f>
        <v>1.9335759221648128</v>
      </c>
      <c r="K3" s="17">
        <f>IF(OR($A3="",$B3="",$C3=""),"",'OddsRatio_working_3-way'!H2)</f>
        <v>4.463665803596955</v>
      </c>
      <c r="L3" s="21">
        <f>IF(OR($A3="",$B3="",$C3=""),"",'OddsRatio_working_3-way'!I2)</f>
        <v>3.828130793762651</v>
      </c>
      <c r="M3" s="22">
        <f>IF(OR($A3="",$B3="",$C3=""),"",'OddsRatio_working_3-way'!J2)</f>
        <v>1.94271026458755</v>
      </c>
      <c r="N3" s="23">
        <f>(1/E3)* 100</f>
        <v>22.610382201939537</v>
      </c>
      <c r="O3" s="24">
        <f>(1/F3)* 100</f>
        <v>26.30690245293782</v>
      </c>
      <c r="P3" s="24">
        <f>(1/G3)* 100</f>
        <v>51.082715345122644</v>
      </c>
      <c r="Q3" t="s">
        <v>87</v>
      </c>
      <c r="R3" t="s">
        <v>88</v>
      </c>
      <c r="S3" t="s">
        <v>105</v>
      </c>
      <c r="T3" s="35">
        <v>100</v>
      </c>
      <c r="U3" s="35">
        <f>(1/A4)*((T3*A4)-T3)</f>
        <v>44.751381215469614</v>
      </c>
      <c r="V3" s="35">
        <f>(1/B4)*((T3*B4)-T3)</f>
        <v>74.937343358395992</v>
      </c>
      <c r="W3" s="35">
        <f>(1/C4)*((T3*C4)-T3)</f>
        <v>77.220956719817764</v>
      </c>
      <c r="X3" s="35">
        <f>((1/B4)+(1/C4))*T3</f>
        <v>47.841699921786244</v>
      </c>
      <c r="Y3" s="35">
        <f>((1/A4)+(1/C4))*T3</f>
        <v>78.027662064712615</v>
      </c>
      <c r="Z3" s="35">
        <f>((1/A4)+(1/B4))*T3</f>
        <v>80.311275426134401</v>
      </c>
      <c r="AA3" s="35">
        <f t="shared" ref="AA3" si="0">U3-X3</f>
        <v>-3.09031870631663</v>
      </c>
      <c r="AB3" s="35">
        <f t="shared" ref="AB3" si="1">V3-Y3</f>
        <v>-3.0903187063166229</v>
      </c>
      <c r="AC3" s="35">
        <f t="shared" ref="AC3" si="2">W3-Z3</f>
        <v>-3.0903187063166371</v>
      </c>
      <c r="AD3" s="27"/>
      <c r="AE3" s="27"/>
      <c r="AF3">
        <v>2</v>
      </c>
      <c r="AG3">
        <v>1.87</v>
      </c>
      <c r="AH3" s="41"/>
      <c r="AI3" s="27"/>
      <c r="AJ3" t="s">
        <v>108</v>
      </c>
    </row>
    <row r="4" spans="1:36" ht="15" x14ac:dyDescent="0.25">
      <c r="A4">
        <v>1.81</v>
      </c>
      <c r="B4">
        <v>3.99</v>
      </c>
      <c r="C4">
        <v>4.3899999999999997</v>
      </c>
      <c r="D4" s="20">
        <f t="shared" ref="D4:D20" si="3">IF(OR($A4="",$B4="",$C4=""),"",(1/A4)+(1/B4)+(1/C4)-1)</f>
        <v>3.0903187063166415E-2</v>
      </c>
      <c r="E4" s="17">
        <f>IF(OR($A4="",$B4="",$C4=""),"",A4*'MPTO_working_3-way'!$I3)</f>
        <v>1.8659347685843313</v>
      </c>
      <c r="F4" s="21">
        <f>IF(OR($A4="",$B4="",$C4=""),"",B4*'MPTO_working_3-way'!$I3)</f>
        <v>4.1133037163820338</v>
      </c>
      <c r="G4" s="22">
        <f>IF(OR($A4="",$B4="",$C4=""),"",C4*'MPTO_working_3-way'!$I3)</f>
        <v>4.5256649912073001</v>
      </c>
      <c r="H4" s="17">
        <f>IF(OR($A4="",$B4="",$C4=""),"",'MPTO_working_3-way'!E3)</f>
        <v>1.8443884809539211</v>
      </c>
      <c r="I4" s="21">
        <f>IF(OR($A4="",$B4="",$C4=""),"",'MPTO_working_3-way'!F3)</f>
        <v>4.161023208520839</v>
      </c>
      <c r="J4" s="22">
        <f>IF(OR($A4="",$B4="",$C4=""),"",'MPTO_working_3-way'!G3)</f>
        <v>4.5979258569866364</v>
      </c>
      <c r="K4" s="17">
        <f>IF(OR($A4="",$B4="",$C4=""),"",'OddsRatio_working_3-way'!H3)</f>
        <v>1.8523251884662821</v>
      </c>
      <c r="L4" s="21">
        <f>IF(OR($A4="",$B4="",$C4=""),"",'OddsRatio_working_3-way'!I3)</f>
        <v>4.1462374240915878</v>
      </c>
      <c r="M4" s="22">
        <f>IF(OR($A4="",$B4="",$C4=""),"",'OddsRatio_working_3-way'!J3)</f>
        <v>4.5671387517292565</v>
      </c>
      <c r="N4" s="23">
        <f t="shared" ref="N4" si="4">(1/E4)* 100</f>
        <v>53.592441538494484</v>
      </c>
      <c r="O4" s="24">
        <f t="shared" ref="O4" si="5">(1/F4)* 100</f>
        <v>24.311358191647873</v>
      </c>
      <c r="P4" s="24">
        <f t="shared" ref="P4" si="6">(1/G4)* 100</f>
        <v>22.096200269857636</v>
      </c>
      <c r="Q4" t="s">
        <v>73</v>
      </c>
      <c r="R4" t="s">
        <v>74</v>
      </c>
      <c r="S4" t="s">
        <v>105</v>
      </c>
      <c r="T4" s="35">
        <v>100</v>
      </c>
      <c r="U4" s="35">
        <f t="shared" ref="U4" si="7">(1/A5)*((T4*A5)-T4)</f>
        <v>59.183673469387763</v>
      </c>
      <c r="V4" s="35">
        <f t="shared" ref="V4" si="8">(1/B5)*((T4*B5)-T4)</f>
        <v>73.544973544973558</v>
      </c>
      <c r="W4" s="35">
        <f t="shared" ref="W4" si="9">(1/C5)*((T4*C5)-T4)</f>
        <v>64.539007092198588</v>
      </c>
      <c r="X4" s="35">
        <f t="shared" ref="X4" si="10">((1/B5)+(1/C5))*T4</f>
        <v>61.916019362827882</v>
      </c>
      <c r="Y4" s="35">
        <f t="shared" ref="Y4" si="11">((1/A5)+(1/C5))*T4</f>
        <v>76.277319438413656</v>
      </c>
      <c r="Z4" s="35">
        <f t="shared" ref="Z4" si="12">((1/A5)+(1/B5))*T4</f>
        <v>67.2713529856387</v>
      </c>
      <c r="AA4" s="35">
        <f t="shared" ref="AA4" si="13">U4-X4</f>
        <v>-2.7323458934401188</v>
      </c>
      <c r="AB4" s="35">
        <f t="shared" ref="AB4" si="14">V4-Y4</f>
        <v>-2.7323458934400975</v>
      </c>
      <c r="AC4" s="35">
        <f t="shared" ref="AC4" si="15">W4-Z4</f>
        <v>-2.7323458934401117</v>
      </c>
      <c r="AD4" s="4"/>
      <c r="AE4" s="4"/>
      <c r="AF4">
        <v>1.59</v>
      </c>
      <c r="AG4">
        <v>2.46</v>
      </c>
      <c r="AH4" s="4"/>
      <c r="AI4" s="4"/>
      <c r="AJ4" t="s">
        <v>86</v>
      </c>
    </row>
    <row r="5" spans="1:36" s="12" customFormat="1" ht="15" x14ac:dyDescent="0.25">
      <c r="A5">
        <v>2.4500000000000002</v>
      </c>
      <c r="B5">
        <v>3.78</v>
      </c>
      <c r="C5">
        <v>2.82</v>
      </c>
      <c r="D5" s="20">
        <f t="shared" si="3"/>
        <v>2.7323458934401135E-2</v>
      </c>
      <c r="E5" s="17">
        <f>IF(OR($A5="",$B5="",$C5=""),"",A5*'MPTO_working_3-way'!$I4)</f>
        <v>2.5169424743892828</v>
      </c>
      <c r="F5" s="21">
        <f>IF(OR($A5="",$B5="",$C5=""),"",B5*'MPTO_working_3-way'!$I4)</f>
        <v>3.8832826747720359</v>
      </c>
      <c r="G5" s="22">
        <f>IF(OR($A5="",$B5="",$C5=""),"",C5*'MPTO_working_3-way'!$I4)</f>
        <v>2.8970521541950109</v>
      </c>
      <c r="H5" s="17">
        <f>IF(OR($A5="",$B5="",$C5=""),"",'MPTO_working_3-way'!E4)</f>
        <v>2.5059174379710103</v>
      </c>
      <c r="I5" s="21">
        <f>IF(OR($A5="",$B5="",$C5=""),"",'MPTO_working_3-way'!F4)</f>
        <v>3.9147761851797438</v>
      </c>
      <c r="J5" s="22">
        <f>IF(OR($A5="",$B5="",$C5=""),"",'MPTO_working_3-way'!G4)</f>
        <v>2.8943383345487264</v>
      </c>
      <c r="K5" s="17">
        <f>IF(OR($A5="",$B5="",$C5=""),"",'OddsRatio_working_3-way'!H4)</f>
        <v>2.5112186577325843</v>
      </c>
      <c r="L5" s="21">
        <f>IF(OR($A5="",$B5="",$C5=""),"",'OddsRatio_working_3-way'!I4)</f>
        <v>3.8973709437907473</v>
      </c>
      <c r="M5" s="22">
        <f>IF(OR($A5="",$B5="",$C5=""),"",'OddsRatio_working_3-way'!J4)</f>
        <v>2.8968399703953822</v>
      </c>
      <c r="N5" s="23">
        <f t="shared" ref="N5:N11" si="16">(1/E5)* 100</f>
        <v>39.730745147150905</v>
      </c>
      <c r="O5" s="24">
        <f t="shared" ref="O5:O11" si="17">(1/F5)* 100</f>
        <v>25.75140889167189</v>
      </c>
      <c r="P5" s="24">
        <f t="shared" ref="P5:P11" si="18">(1/G5)* 100</f>
        <v>34.517845961177215</v>
      </c>
      <c r="Q5" t="s">
        <v>79</v>
      </c>
      <c r="R5" t="s">
        <v>84</v>
      </c>
      <c r="S5" t="s">
        <v>105</v>
      </c>
      <c r="T5" s="35">
        <v>100</v>
      </c>
      <c r="U5" s="35">
        <f t="shared" ref="U5:U11" si="19">(1/A6)*((T5*A6)-T5)</f>
        <v>40.476190476190474</v>
      </c>
      <c r="V5" s="35">
        <f t="shared" ref="V5:V11" si="20">(1/B6)*((T5*B6)-T5)</f>
        <v>77.011494252873561</v>
      </c>
      <c r="W5" s="35">
        <f t="shared" ref="W5:W11" si="21">(1/C6)*((T5*C6)-T5)</f>
        <v>78.678038379530932</v>
      </c>
      <c r="X5" s="35">
        <f t="shared" ref="X5:X11" si="22">((1/B6)+(1/C6))*T5</f>
        <v>44.310467367595521</v>
      </c>
      <c r="Y5" s="35">
        <f t="shared" ref="Y5:Y11" si="23">((1/A6)+(1/C6))*T5</f>
        <v>80.845771144278601</v>
      </c>
      <c r="Z5" s="35">
        <f t="shared" ref="Z5:Z11" si="24">((1/A6)+(1/B6))*T5</f>
        <v>82.512315270935972</v>
      </c>
      <c r="AA5" s="35">
        <f t="shared" ref="AA5:AA11" si="25">U5-X5</f>
        <v>-3.8342768914050467</v>
      </c>
      <c r="AB5" s="35">
        <f t="shared" ref="AB5:AB11" si="26">V5-Y5</f>
        <v>-3.8342768914050396</v>
      </c>
      <c r="AC5" s="35">
        <f t="shared" ref="AC5:AC11" si="27">W5-Z5</f>
        <v>-3.8342768914050396</v>
      </c>
      <c r="AD5" s="27"/>
      <c r="AE5" s="27"/>
      <c r="AF5">
        <v>1.68</v>
      </c>
      <c r="AG5">
        <v>2.29</v>
      </c>
      <c r="AH5" s="36"/>
      <c r="AI5" s="27"/>
      <c r="AJ5" t="s">
        <v>86</v>
      </c>
    </row>
    <row r="6" spans="1:36" s="12" customFormat="1" ht="15" x14ac:dyDescent="0.25">
      <c r="A6">
        <v>1.68</v>
      </c>
      <c r="B6">
        <v>4.3499999999999996</v>
      </c>
      <c r="C6">
        <v>4.6900000000000004</v>
      </c>
      <c r="D6" s="20">
        <f t="shared" si="3"/>
        <v>3.8342768914050529E-2</v>
      </c>
      <c r="E6" s="17">
        <f>IF(OR($A6="",$B6="",$C6=""),"",A6*'MPTO_working_3-way'!$I5)</f>
        <v>1.7444158517756048</v>
      </c>
      <c r="F6" s="21">
        <f>IF(OR($A6="",$B6="",$C6=""),"",B6*'MPTO_working_3-way'!$I5)</f>
        <v>4.5167910447761193</v>
      </c>
      <c r="G6" s="22">
        <f>IF(OR($A6="",$B6="",$C6=""),"",C6*'MPTO_working_3-way'!$I5)</f>
        <v>4.8698275862068972</v>
      </c>
      <c r="H6" s="17">
        <f>IF(OR($A6="",$B6="",$C6=""),"",'MPTO_working_3-way'!E5)</f>
        <v>1.7168644281747036</v>
      </c>
      <c r="I6" s="21">
        <f>IF(OR($A6="",$B6="",$C6=""),"",'MPTO_working_3-way'!F5)</f>
        <v>4.6060845515606479</v>
      </c>
      <c r="J6" s="22">
        <f>IF(OR($A6="",$B6="",$C6=""),"",'MPTO_working_3-way'!G5)</f>
        <v>4.9890566729840442</v>
      </c>
      <c r="K6" s="17">
        <f>IF(OR($A6="",$B6="",$C6=""),"",'OddsRatio_working_3-way'!H5)</f>
        <v>1.7264048825464653</v>
      </c>
      <c r="L6" s="21">
        <f>IF(OR($A6="",$B6="",$C6=""),"",'OddsRatio_working_3-way'!I5)</f>
        <v>4.5786122890156715</v>
      </c>
      <c r="M6" s="22">
        <f>IF(OR($A6="",$B6="",$C6=""),"",'OddsRatio_working_3-way'!J5)</f>
        <v>4.9418147302889048</v>
      </c>
      <c r="N6" s="23">
        <f t="shared" si="16"/>
        <v>57.325780374107516</v>
      </c>
      <c r="O6" s="24">
        <f t="shared" si="17"/>
        <v>22.139611730689797</v>
      </c>
      <c r="P6" s="24">
        <f t="shared" si="18"/>
        <v>20.53460789520269</v>
      </c>
      <c r="Q6" t="s">
        <v>89</v>
      </c>
      <c r="R6" t="s">
        <v>90</v>
      </c>
      <c r="S6" t="s">
        <v>106</v>
      </c>
      <c r="T6" s="35">
        <v>100</v>
      </c>
      <c r="U6" s="35">
        <f t="shared" si="19"/>
        <v>59.514170040485837</v>
      </c>
      <c r="V6" s="35">
        <f t="shared" si="20"/>
        <v>72.602739726027394</v>
      </c>
      <c r="W6" s="35">
        <f t="shared" si="21"/>
        <v>64.412811387900362</v>
      </c>
      <c r="X6" s="35">
        <f t="shared" si="22"/>
        <v>62.984448886072244</v>
      </c>
      <c r="Y6" s="35">
        <f t="shared" si="23"/>
        <v>76.073018571613815</v>
      </c>
      <c r="Z6" s="35">
        <f t="shared" si="24"/>
        <v>67.883090233486769</v>
      </c>
      <c r="AA6" s="35">
        <f t="shared" si="25"/>
        <v>-3.4702788455864066</v>
      </c>
      <c r="AB6" s="35">
        <f t="shared" si="26"/>
        <v>-3.4702788455864209</v>
      </c>
      <c r="AC6" s="35">
        <f t="shared" si="27"/>
        <v>-3.4702788455864066</v>
      </c>
      <c r="AD6" s="27"/>
      <c r="AE6" s="27"/>
      <c r="AF6">
        <v>1.65</v>
      </c>
      <c r="AG6">
        <v>2.31</v>
      </c>
      <c r="AH6" s="36"/>
      <c r="AI6" s="27"/>
      <c r="AJ6" t="s">
        <v>108</v>
      </c>
    </row>
    <row r="7" spans="1:36" s="12" customFormat="1" ht="15" x14ac:dyDescent="0.25">
      <c r="A7">
        <v>2.4700000000000002</v>
      </c>
      <c r="B7">
        <v>3.65</v>
      </c>
      <c r="C7">
        <v>2.81</v>
      </c>
      <c r="D7" s="20">
        <f t="shared" si="3"/>
        <v>3.4702788455864164E-2</v>
      </c>
      <c r="E7" s="17">
        <f>IF(OR($A7="",$B7="",$C7=""),"",A7*'MPTO_working_3-way'!$I6)</f>
        <v>2.5557158874859849</v>
      </c>
      <c r="F7" s="21">
        <f>IF(OR($A7="",$B7="",$C7=""),"",B7*'MPTO_working_3-way'!$I6)</f>
        <v>3.776665177863904</v>
      </c>
      <c r="G7" s="22">
        <f>IF(OR($A7="",$B7="",$C7=""),"",C7*'MPTO_working_3-way'!$I6)</f>
        <v>2.9075148355609786</v>
      </c>
      <c r="H7" s="17">
        <f>IF(OR($A7="",$B7="",$C7=""),"",'MPTO_working_3-way'!E6)</f>
        <v>2.5426484563331551</v>
      </c>
      <c r="I7" s="21">
        <f>IF(OR($A7="",$B7="",$C7=""),"",'MPTO_working_3-way'!F6)</f>
        <v>3.8109028977902217</v>
      </c>
      <c r="J7" s="22">
        <f>IF(OR($A7="",$B7="",$C7=""),"",'MPTO_working_3-way'!G6)</f>
        <v>2.904407610169236</v>
      </c>
      <c r="K7" s="17">
        <f>IF(OR($A7="",$B7="",$C7=""),"",'OddsRatio_working_3-way'!H6)</f>
        <v>2.5489058370061342</v>
      </c>
      <c r="L7" s="21">
        <f>IF(OR($A7="",$B7="",$C7=""),"",'OddsRatio_working_3-way'!I6)</f>
        <v>3.7922452163716023</v>
      </c>
      <c r="M7" s="22">
        <f>IF(OR($A7="",$B7="",$C7=""),"",'OddsRatio_working_3-way'!J6)</f>
        <v>2.9071561666538108</v>
      </c>
      <c r="N7" s="23">
        <f t="shared" si="16"/>
        <v>39.12797994865084</v>
      </c>
      <c r="O7" s="24">
        <f t="shared" si="17"/>
        <v>26.478386431004818</v>
      </c>
      <c r="P7" s="24">
        <f t="shared" si="18"/>
        <v>34.393633620344332</v>
      </c>
      <c r="Q7" t="s">
        <v>91</v>
      </c>
      <c r="R7" t="s">
        <v>92</v>
      </c>
      <c r="S7" t="s">
        <v>106</v>
      </c>
      <c r="T7" s="35">
        <v>100</v>
      </c>
      <c r="U7" s="35">
        <f t="shared" si="19"/>
        <v>54.545454545454554</v>
      </c>
      <c r="V7" s="35">
        <f t="shared" si="20"/>
        <v>73.890339425587456</v>
      </c>
      <c r="W7" s="35">
        <f t="shared" si="21"/>
        <v>68.152866242038215</v>
      </c>
      <c r="X7" s="35">
        <f t="shared" si="22"/>
        <v>57.956794332374308</v>
      </c>
      <c r="Y7" s="35">
        <f t="shared" si="23"/>
        <v>77.301679212507239</v>
      </c>
      <c r="Z7" s="35">
        <f t="shared" si="24"/>
        <v>71.564206028957983</v>
      </c>
      <c r="AA7" s="35">
        <f t="shared" si="25"/>
        <v>-3.4113397869197541</v>
      </c>
      <c r="AB7" s="35">
        <f t="shared" si="26"/>
        <v>-3.4113397869197826</v>
      </c>
      <c r="AC7" s="35">
        <f t="shared" si="27"/>
        <v>-3.4113397869197684</v>
      </c>
      <c r="AD7" s="27"/>
      <c r="AE7" s="27"/>
      <c r="AF7">
        <v>1.67</v>
      </c>
      <c r="AG7">
        <v>2.2799999999999998</v>
      </c>
      <c r="AH7" s="36"/>
      <c r="AI7" s="27"/>
      <c r="AJ7" t="s">
        <v>108</v>
      </c>
    </row>
    <row r="8" spans="1:36" ht="15" x14ac:dyDescent="0.25">
      <c r="A8">
        <v>2.2000000000000002</v>
      </c>
      <c r="B8">
        <v>3.83</v>
      </c>
      <c r="C8">
        <v>3.14</v>
      </c>
      <c r="D8" s="20">
        <f t="shared" si="3"/>
        <v>3.4113397869197648E-2</v>
      </c>
      <c r="E8" s="17">
        <f>IF(OR($A8="",$B8="",$C8=""),"",A8*'MPTO_working_3-way'!$I7)</f>
        <v>2.275049475312235</v>
      </c>
      <c r="F8" s="21">
        <f>IF(OR($A8="",$B8="",$C8=""),"",B8*'MPTO_working_3-way'!$I7)</f>
        <v>3.9606543138390271</v>
      </c>
      <c r="G8" s="22">
        <f>IF(OR($A8="",$B8="",$C8=""),"",C8*'MPTO_working_3-way'!$I7)</f>
        <v>3.2471160693092807</v>
      </c>
      <c r="H8" s="17">
        <f>IF(OR($A8="",$B8="",$C8=""),"",'MPTO_working_3-way'!E7)</f>
        <v>2.2564484234154842</v>
      </c>
      <c r="I8" s="21">
        <f>IF(OR($A8="",$B8="",$C8=""),"",'MPTO_working_3-way'!F7)</f>
        <v>4.0043972587259047</v>
      </c>
      <c r="J8" s="22">
        <f>IF(OR($A8="",$B8="",$C8=""),"",'MPTO_working_3-way'!G7)</f>
        <v>3.256266143298336</v>
      </c>
      <c r="K8" s="17">
        <f>IF(OR($A8="",$B8="",$C8=""),"",'OddsRatio_working_3-way'!H7)</f>
        <v>2.2643806435112626</v>
      </c>
      <c r="L8" s="21">
        <f>IF(OR($A8="",$B8="",$C8=""),"",'OddsRatio_working_3-way'!I7)</f>
        <v>3.9818310176140614</v>
      </c>
      <c r="M8" s="22">
        <f>IF(OR($A8="",$B8="",$C8=""),"",'OddsRatio_working_3-way'!J7)</f>
        <v>3.2548121475950849</v>
      </c>
      <c r="N8" s="23">
        <f t="shared" si="16"/>
        <v>43.95508804760199</v>
      </c>
      <c r="O8" s="24">
        <f t="shared" si="17"/>
        <v>25.248353447708716</v>
      </c>
      <c r="P8" s="24">
        <f t="shared" si="18"/>
        <v>30.79655850468929</v>
      </c>
      <c r="Q8" t="s">
        <v>93</v>
      </c>
      <c r="R8" t="s">
        <v>94</v>
      </c>
      <c r="S8" t="s">
        <v>106</v>
      </c>
      <c r="T8" s="35">
        <v>100</v>
      </c>
      <c r="U8" s="35">
        <f t="shared" si="19"/>
        <v>75.786924939467312</v>
      </c>
      <c r="V8" s="35">
        <f t="shared" si="20"/>
        <v>72.375690607734811</v>
      </c>
      <c r="W8" s="35">
        <f t="shared" si="21"/>
        <v>48.186528497409334</v>
      </c>
      <c r="X8" s="35">
        <f t="shared" si="22"/>
        <v>79.437780894855877</v>
      </c>
      <c r="Y8" s="35">
        <f t="shared" si="23"/>
        <v>76.026546563123361</v>
      </c>
      <c r="Z8" s="35">
        <f t="shared" si="24"/>
        <v>51.837384452797885</v>
      </c>
      <c r="AA8" s="35">
        <f t="shared" si="25"/>
        <v>-3.6508559553885647</v>
      </c>
      <c r="AB8" s="35">
        <f t="shared" si="26"/>
        <v>-3.6508559553885505</v>
      </c>
      <c r="AC8" s="35">
        <f t="shared" si="27"/>
        <v>-3.6508559553885505</v>
      </c>
      <c r="AF8">
        <v>1.8</v>
      </c>
      <c r="AG8">
        <v>2.0699999999999998</v>
      </c>
      <c r="AJ8" t="s">
        <v>108</v>
      </c>
    </row>
    <row r="9" spans="1:36" ht="15" x14ac:dyDescent="0.25">
      <c r="A9">
        <v>4.13</v>
      </c>
      <c r="B9">
        <v>3.62</v>
      </c>
      <c r="C9">
        <v>1.93</v>
      </c>
      <c r="D9" s="20">
        <f t="shared" si="3"/>
        <v>3.6508559553885656E-2</v>
      </c>
      <c r="E9" s="17">
        <f>IF(OR($A9="",$B9="",$C9=""),"",A9*'MPTO_working_3-way'!$I8)</f>
        <v>4.2807803509575475</v>
      </c>
      <c r="F9" s="21">
        <f>IF(OR($A9="",$B9="",$C9=""),"",B9*'MPTO_working_3-way'!$I8)</f>
        <v>3.7521609855850664</v>
      </c>
      <c r="G9" s="22">
        <f>IF(OR($A9="",$B9="",$C9=""),"",C9*'MPTO_working_3-way'!$I8)</f>
        <v>2.0004615199389995</v>
      </c>
      <c r="H9" s="17">
        <f>IF(OR($A9="",$B9="",$C9=""),"",'MPTO_working_3-way'!E8)</f>
        <v>4.3485590885083054</v>
      </c>
      <c r="I9" s="21">
        <f>IF(OR($A9="",$B9="",$C9=""),"",'MPTO_working_3-way'!F8)</f>
        <v>3.7868234393259841</v>
      </c>
      <c r="J9" s="22">
        <f>IF(OR($A9="",$B9="",$C9=""),"",'MPTO_working_3-way'!G8)</f>
        <v>1.97642053156422</v>
      </c>
      <c r="K9" s="17">
        <f>IF(OR($A9="",$B9="",$C9=""),"",'OddsRatio_working_3-way'!H8)</f>
        <v>4.3173800304290637</v>
      </c>
      <c r="L9" s="21">
        <f>IF(OR($A9="",$B9="",$C9=""),"",'OddsRatio_working_3-way'!I8)</f>
        <v>3.7768484599757661</v>
      </c>
      <c r="M9" s="22">
        <f>IF(OR($A9="",$B9="",$C9=""),"",'OddsRatio_working_3-way'!J8)</f>
        <v>1.9856752167089549</v>
      </c>
      <c r="N9" s="23">
        <f t="shared" si="16"/>
        <v>23.36022682818367</v>
      </c>
      <c r="O9" s="24">
        <f t="shared" si="17"/>
        <v>26.651308508397385</v>
      </c>
      <c r="P9" s="24">
        <f t="shared" si="18"/>
        <v>49.988464663418931</v>
      </c>
      <c r="Q9" t="s">
        <v>95</v>
      </c>
      <c r="R9" t="s">
        <v>96</v>
      </c>
      <c r="S9" t="s">
        <v>106</v>
      </c>
      <c r="T9" s="35">
        <v>100</v>
      </c>
      <c r="U9" s="35">
        <f t="shared" si="19"/>
        <v>51.456310679611654</v>
      </c>
      <c r="V9" s="35">
        <f t="shared" si="20"/>
        <v>72.29916897506925</v>
      </c>
      <c r="W9" s="35">
        <f t="shared" si="21"/>
        <v>73.40425531914893</v>
      </c>
      <c r="X9" s="35">
        <f t="shared" si="22"/>
        <v>54.296575705781812</v>
      </c>
      <c r="Y9" s="35">
        <f t="shared" si="23"/>
        <v>75.139434001239408</v>
      </c>
      <c r="Z9" s="35">
        <f t="shared" si="24"/>
        <v>76.244520345319103</v>
      </c>
      <c r="AA9" s="35">
        <f t="shared" si="25"/>
        <v>-2.8402650261701581</v>
      </c>
      <c r="AB9" s="35">
        <f t="shared" si="26"/>
        <v>-2.8402650261701581</v>
      </c>
      <c r="AC9" s="35">
        <f t="shared" si="27"/>
        <v>-2.8402650261701723</v>
      </c>
      <c r="AF9">
        <v>2.06</v>
      </c>
      <c r="AG9">
        <v>1.82</v>
      </c>
      <c r="AJ9" t="s">
        <v>108</v>
      </c>
    </row>
    <row r="10" spans="1:36" ht="15" x14ac:dyDescent="0.25">
      <c r="A10">
        <v>2.06</v>
      </c>
      <c r="B10">
        <v>3.61</v>
      </c>
      <c r="C10">
        <v>3.76</v>
      </c>
      <c r="D10" s="20">
        <f t="shared" si="3"/>
        <v>2.8402650261701634E-2</v>
      </c>
      <c r="E10" s="17">
        <f>IF(OR($A10="",$B10="",$C10=""),"",A10*'MPTO_working_3-way'!$I9)</f>
        <v>2.1185094595391054</v>
      </c>
      <c r="F10" s="21">
        <f>IF(OR($A10="",$B10="",$C10=""),"",B10*'MPTO_working_3-way'!$I9)</f>
        <v>3.7125335674447428</v>
      </c>
      <c r="G10" s="22">
        <f>IF(OR($A10="",$B10="",$C10=""),"",C10*'MPTO_working_3-way'!$I9)</f>
        <v>3.866793964983998</v>
      </c>
      <c r="H10" s="17">
        <f>IF(OR($A10="",$B10="",$C10=""),"",'MPTO_working_3-way'!E9)</f>
        <v>2.1009756499273569</v>
      </c>
      <c r="I10" s="21">
        <f>IF(OR($A10="",$B10="",$C10=""),"",'MPTO_working_3-way'!F9)</f>
        <v>3.7377482197262566</v>
      </c>
      <c r="J10" s="22">
        <f>IF(OR($A10="",$B10="",$C10=""),"",'MPTO_working_3-way'!G9)</f>
        <v>3.8987890469880111</v>
      </c>
      <c r="K10" s="17">
        <f>IF(OR($A10="",$B10="",$C10=""),"",'OddsRatio_working_3-way'!H9)</f>
        <v>2.1080201449503382</v>
      </c>
      <c r="L10" s="21">
        <f>IF(OR($A10="",$B10="",$C10=""),"",'OddsRatio_working_3-way'!I9)</f>
        <v>3.7282382814343227</v>
      </c>
      <c r="M10" s="22">
        <f>IF(OR($A10="",$B10="",$C10=""),"",'OddsRatio_working_3-way'!J9)</f>
        <v>3.885033584965031</v>
      </c>
      <c r="N10" s="23">
        <f t="shared" si="16"/>
        <v>47.202999047148744</v>
      </c>
      <c r="O10" s="24">
        <f t="shared" si="17"/>
        <v>26.935783389785712</v>
      </c>
      <c r="P10" s="24">
        <f t="shared" si="18"/>
        <v>25.861217563065537</v>
      </c>
      <c r="Q10" t="s">
        <v>83</v>
      </c>
      <c r="R10" t="s">
        <v>80</v>
      </c>
      <c r="S10" t="s">
        <v>106</v>
      </c>
      <c r="T10" s="35">
        <v>100</v>
      </c>
      <c r="U10" s="35">
        <f t="shared" si="19"/>
        <v>55.947136563876647</v>
      </c>
      <c r="V10" s="35">
        <f t="shared" si="20"/>
        <v>71.014492753623188</v>
      </c>
      <c r="W10" s="35">
        <f t="shared" si="21"/>
        <v>70.414201183431956</v>
      </c>
      <c r="X10" s="35">
        <f t="shared" si="22"/>
        <v>58.571306062944863</v>
      </c>
      <c r="Y10" s="35">
        <f t="shared" si="23"/>
        <v>73.638662252691404</v>
      </c>
      <c r="Z10" s="35">
        <f t="shared" si="24"/>
        <v>73.038370682500158</v>
      </c>
      <c r="AA10" s="35">
        <f t="shared" si="25"/>
        <v>-2.6241694990682163</v>
      </c>
      <c r="AB10" s="35">
        <f t="shared" si="26"/>
        <v>-2.6241694990682163</v>
      </c>
      <c r="AC10" s="35">
        <f t="shared" si="27"/>
        <v>-2.6241694990682021</v>
      </c>
      <c r="AF10">
        <v>1.96</v>
      </c>
      <c r="AG10">
        <v>1.93</v>
      </c>
      <c r="AJ10" t="s">
        <v>86</v>
      </c>
    </row>
    <row r="11" spans="1:36" ht="15" x14ac:dyDescent="0.25">
      <c r="A11">
        <v>2.27</v>
      </c>
      <c r="B11">
        <v>3.45</v>
      </c>
      <c r="C11">
        <v>3.38</v>
      </c>
      <c r="D11" s="20">
        <f t="shared" si="3"/>
        <v>2.6241694990682074E-2</v>
      </c>
      <c r="E11" s="17">
        <f>IF(OR($A11="",$B11="",$C11=""),"",A11*'MPTO_working_3-way'!$I10)</f>
        <v>2.3295686476288484</v>
      </c>
      <c r="F11" s="21">
        <f>IF(OR($A11="",$B11="",$C11=""),"",B11*'MPTO_working_3-way'!$I10)</f>
        <v>3.5405338477178532</v>
      </c>
      <c r="G11" s="22">
        <f>IF(OR($A11="",$B11="",$C11=""),"",C11*'MPTO_working_3-way'!$I10)</f>
        <v>3.4686969290685052</v>
      </c>
      <c r="H11" s="17">
        <f>IF(OR($A11="",$B11="",$C11=""),"",'MPTO_working_3-way'!E10)</f>
        <v>2.3159867325276764</v>
      </c>
      <c r="I11" s="21">
        <f>IF(OR($A11="",$B11="",$C11=""),"",'MPTO_working_3-way'!F10)</f>
        <v>3.5573536374986174</v>
      </c>
      <c r="J11" s="22">
        <f>IF(OR($A11="",$B11="",$C11=""),"",'MPTO_working_3-way'!G10)</f>
        <v>3.4829764380235502</v>
      </c>
      <c r="K11" s="17">
        <f>IF(OR($A11="",$B11="",$C11=""),"",'OddsRatio_working_3-way'!H10)</f>
        <v>2.3217882843110398</v>
      </c>
      <c r="L11" s="21">
        <f>IF(OR($A11="",$B11="",$C11=""),"",'OddsRatio_working_3-way'!I10)</f>
        <v>3.5499065327260211</v>
      </c>
      <c r="M11" s="22">
        <f>IF(OR($A11="",$B11="",$C11=""),"",'OddsRatio_working_3-way'!J10)</f>
        <v>3.4770520603624213</v>
      </c>
      <c r="N11" s="23">
        <f t="shared" si="16"/>
        <v>42.926401890661175</v>
      </c>
      <c r="O11" s="24">
        <f t="shared" si="17"/>
        <v>28.244328200521995</v>
      </c>
      <c r="P11" s="24">
        <f t="shared" si="18"/>
        <v>28.82926990881683</v>
      </c>
      <c r="Q11" t="s">
        <v>71</v>
      </c>
      <c r="R11" t="s">
        <v>68</v>
      </c>
      <c r="S11" t="s">
        <v>106</v>
      </c>
      <c r="T11" s="35">
        <v>100</v>
      </c>
      <c r="U11" s="35">
        <f t="shared" si="19"/>
        <v>58.15899581589958</v>
      </c>
      <c r="V11" s="35">
        <f t="shared" si="20"/>
        <v>72.527472527472526</v>
      </c>
      <c r="W11" s="35">
        <f t="shared" si="21"/>
        <v>66.442953020134226</v>
      </c>
      <c r="X11" s="35">
        <f t="shared" si="22"/>
        <v>61.029574452393241</v>
      </c>
      <c r="Y11" s="35">
        <f t="shared" si="23"/>
        <v>75.398051163966187</v>
      </c>
      <c r="Z11" s="35">
        <f t="shared" si="24"/>
        <v>69.313531656627873</v>
      </c>
      <c r="AA11" s="35">
        <f t="shared" si="25"/>
        <v>-2.8705786364936614</v>
      </c>
      <c r="AB11" s="35">
        <f t="shared" si="26"/>
        <v>-2.8705786364936614</v>
      </c>
      <c r="AC11" s="35">
        <f t="shared" si="27"/>
        <v>-2.8705786364936472</v>
      </c>
      <c r="AF11">
        <v>1.88</v>
      </c>
      <c r="AG11">
        <v>2</v>
      </c>
      <c r="AJ11" t="s">
        <v>86</v>
      </c>
    </row>
    <row r="12" spans="1:36" ht="15" x14ac:dyDescent="0.25">
      <c r="A12">
        <v>2.39</v>
      </c>
      <c r="B12">
        <v>3.64</v>
      </c>
      <c r="C12">
        <v>2.98</v>
      </c>
      <c r="D12" s="20">
        <f t="shared" si="3"/>
        <v>2.8705786364936481E-2</v>
      </c>
      <c r="E12" s="17">
        <f>IF(OR($A12="",$B12="",$C12=""),"",A12*'MPTO_working_3-way'!$I11)</f>
        <v>2.4586068294121981</v>
      </c>
      <c r="F12" s="21">
        <f>IF(OR($A12="",$B12="",$C12=""),"",B12*'MPTO_working_3-way'!$I11)</f>
        <v>3.7444890623683689</v>
      </c>
      <c r="G12" s="22">
        <f>IF(OR($A12="",$B12="",$C12=""),"",C12*'MPTO_working_3-way'!$I11)</f>
        <v>3.0655432433675105</v>
      </c>
      <c r="H12" s="17">
        <f>IF(OR($A12="",$B12="",$C12=""),"",'MPTO_working_3-way'!E11)</f>
        <v>2.4459359706300585</v>
      </c>
      <c r="I12" s="21">
        <f>IF(OR($A12="",$B12="",$C12=""),"",'MPTO_working_3-way'!F11)</f>
        <v>3.7713551201198223</v>
      </c>
      <c r="J12" s="22">
        <f>IF(OR($A12="",$B12="",$C12=""),"",'MPTO_working_3-way'!G11)</f>
        <v>3.0674670261121757</v>
      </c>
      <c r="K12" s="17">
        <f>IF(OR($A12="",$B12="",$C12=""),"",'OddsRatio_working_3-way'!H11)</f>
        <v>2.4516865687183342</v>
      </c>
      <c r="L12" s="21">
        <f>IF(OR($A12="",$B12="",$C12=""),"",'OddsRatio_working_3-way'!I11)</f>
        <v>3.7571601017384193</v>
      </c>
      <c r="M12" s="22">
        <f>IF(OR($A12="",$B12="",$C12=""),"",'OddsRatio_working_3-way'!J11)</f>
        <v>3.0678700763038136</v>
      </c>
      <c r="N12" s="23">
        <f t="shared" ref="N12:N20" si="28">(1/E12)* 100</f>
        <v>40.673441073906041</v>
      </c>
      <c r="O12" s="24">
        <f t="shared" ref="O12:O20" si="29">(1/F12)* 100</f>
        <v>26.705913232592149</v>
      </c>
      <c r="P12" s="24">
        <f t="shared" ref="P12:P20" si="30">(1/G12)* 100</f>
        <v>32.620645693501828</v>
      </c>
      <c r="Q12" t="s">
        <v>77</v>
      </c>
      <c r="R12" t="s">
        <v>70</v>
      </c>
      <c r="S12" t="s">
        <v>106</v>
      </c>
      <c r="T12" s="35">
        <v>100</v>
      </c>
      <c r="U12" s="35">
        <f t="shared" ref="U12:U20" si="31">(1/A13)*((T12*A13)-T12)</f>
        <v>56.709956709956707</v>
      </c>
      <c r="V12" s="35">
        <f t="shared" ref="V12:V20" si="32">(1/B13)*((T12*B13)-T12)</f>
        <v>72.972972972972968</v>
      </c>
      <c r="W12" s="35">
        <f t="shared" ref="W12:W20" si="33">(1/C13)*((T12*C13)-T12)</f>
        <v>67.532467532467535</v>
      </c>
      <c r="X12" s="35">
        <f t="shared" ref="X12:X20" si="34">((1/B13)+(1/C13))*T12</f>
        <v>59.494559494559482</v>
      </c>
      <c r="Y12" s="35">
        <f t="shared" ref="Y12:Y20" si="35">((1/A13)+(1/C13))*T12</f>
        <v>75.757575757575751</v>
      </c>
      <c r="Z12" s="35">
        <f t="shared" ref="Z12:Z20" si="36">((1/A13)+(1/B13))*T12</f>
        <v>70.317070317070304</v>
      </c>
      <c r="AA12" s="35">
        <f t="shared" ref="AA12:AA20" si="37">U12-X12</f>
        <v>-2.7846027846027752</v>
      </c>
      <c r="AB12" s="35">
        <f t="shared" ref="AB12:AB20" si="38">V12-Y12</f>
        <v>-2.7846027846027823</v>
      </c>
      <c r="AC12" s="35">
        <f t="shared" ref="AC12:AC20" si="39">W12-Z12</f>
        <v>-2.7846027846027681</v>
      </c>
      <c r="AF12">
        <v>1.7</v>
      </c>
      <c r="AG12">
        <v>2.2400000000000002</v>
      </c>
      <c r="AJ12" t="s">
        <v>86</v>
      </c>
    </row>
    <row r="13" spans="1:36" ht="15" x14ac:dyDescent="0.25">
      <c r="A13">
        <v>2.31</v>
      </c>
      <c r="B13">
        <v>3.7</v>
      </c>
      <c r="C13">
        <v>3.08</v>
      </c>
      <c r="D13" s="20">
        <f t="shared" si="3"/>
        <v>2.7846027846027743E-2</v>
      </c>
      <c r="E13" s="17">
        <f>IF(OR($A13="",$B13="",$C13=""),"",A13*'MPTO_working_3-way'!$I12)</f>
        <v>2.3743243243243239</v>
      </c>
      <c r="F13" s="21">
        <f>IF(OR($A13="",$B13="",$C13=""),"",B13*'MPTO_working_3-way'!$I12)</f>
        <v>3.8030303030303028</v>
      </c>
      <c r="G13" s="22">
        <f>IF(OR($A13="",$B13="",$C13=""),"",C13*'MPTO_working_3-way'!$I12)</f>
        <v>3.1657657657657654</v>
      </c>
      <c r="H13" s="17">
        <f>IF(OR($A13="",$B13="",$C13=""),"",'MPTO_working_3-way'!E12)</f>
        <v>2.3606149880316698</v>
      </c>
      <c r="I13" s="21">
        <f>IF(OR($A13="",$B13="",$C13=""),"",'MPTO_working_3-way'!F12)</f>
        <v>3.8315899581589958</v>
      </c>
      <c r="J13" s="22">
        <f>IF(OR($A13="",$B13="",$C13=""),"",'MPTO_working_3-way'!G12)</f>
        <v>3.1706442438481508</v>
      </c>
      <c r="K13" s="17">
        <f>IF(OR($A13="",$B13="",$C13=""),"",'OddsRatio_working_3-way'!H12)</f>
        <v>2.3666565347761472</v>
      </c>
      <c r="L13" s="21">
        <f>IF(OR($A13="",$B13="",$C13=""),"",'OddsRatio_working_3-way'!I12)</f>
        <v>3.8167730106073265</v>
      </c>
      <c r="M13" s="22">
        <f>IF(OR($A13="",$B13="",$C13=""),"",'OddsRatio_working_3-way'!J12)</f>
        <v>3.1699584674308294</v>
      </c>
      <c r="N13" s="23">
        <f t="shared" si="28"/>
        <v>42.117245304496308</v>
      </c>
      <c r="O13" s="24">
        <f t="shared" si="29"/>
        <v>26.294820717131479</v>
      </c>
      <c r="P13" s="24">
        <f t="shared" si="30"/>
        <v>31.587933978372227</v>
      </c>
      <c r="Q13" t="s">
        <v>69</v>
      </c>
      <c r="R13" t="s">
        <v>76</v>
      </c>
      <c r="S13" t="s">
        <v>106</v>
      </c>
      <c r="T13" s="35">
        <v>100</v>
      </c>
      <c r="U13" s="35">
        <f t="shared" si="31"/>
        <v>43.181818181818187</v>
      </c>
      <c r="V13" s="35">
        <f t="shared" si="32"/>
        <v>76.905311778290994</v>
      </c>
      <c r="W13" s="35">
        <f t="shared" si="33"/>
        <v>76.19047619047619</v>
      </c>
      <c r="X13" s="35">
        <f t="shared" si="34"/>
        <v>46.904212031232817</v>
      </c>
      <c r="Y13" s="35">
        <f t="shared" si="35"/>
        <v>80.627705627705623</v>
      </c>
      <c r="Z13" s="35">
        <f t="shared" si="36"/>
        <v>79.912870039890834</v>
      </c>
      <c r="AA13" s="35">
        <f t="shared" si="37"/>
        <v>-3.7223938494146296</v>
      </c>
      <c r="AB13" s="35">
        <f t="shared" si="38"/>
        <v>-3.7223938494146296</v>
      </c>
      <c r="AC13" s="35">
        <f t="shared" si="39"/>
        <v>-3.7223938494146438</v>
      </c>
      <c r="AF13">
        <v>1.68</v>
      </c>
      <c r="AG13">
        <v>2.29</v>
      </c>
      <c r="AJ13" t="s">
        <v>86</v>
      </c>
    </row>
    <row r="14" spans="1:36" ht="15" x14ac:dyDescent="0.25">
      <c r="A14">
        <v>1.76</v>
      </c>
      <c r="B14">
        <v>4.33</v>
      </c>
      <c r="C14">
        <v>4.2</v>
      </c>
      <c r="D14" s="20">
        <f t="shared" si="3"/>
        <v>3.7223938494146402E-2</v>
      </c>
      <c r="E14" s="17">
        <f>IF(OR($A14="",$B14="",$C14=""),"",A14*'MPTO_working_3-way'!$I13)</f>
        <v>1.8255141317496977</v>
      </c>
      <c r="F14" s="21">
        <f>IF(OR($A14="",$B14="",$C14=""),"",B14*'MPTO_working_3-way'!$I13)</f>
        <v>4.4911796536796542</v>
      </c>
      <c r="G14" s="22">
        <f>IF(OR($A14="",$B14="",$C14=""),"",C14*'MPTO_working_3-way'!$I13)</f>
        <v>4.3563405416754151</v>
      </c>
      <c r="H14" s="17">
        <f>IF(OR($A14="",$B14="",$C14=""),"",'MPTO_working_3-way'!E13)</f>
        <v>1.7992930404358087</v>
      </c>
      <c r="I14" s="21">
        <f>IF(OR($A14="",$B14="",$C14=""),"",'MPTO_working_3-way'!F13)</f>
        <v>4.5758443350730262</v>
      </c>
      <c r="J14" s="22">
        <f>IF(OR($A14="",$B14="",$C14=""),"",'MPTO_working_3-way'!G13)</f>
        <v>4.4309103057732573</v>
      </c>
      <c r="K14" s="17">
        <f>IF(OR($A14="",$B14="",$C14=""),"",'OddsRatio_working_3-way'!H13)</f>
        <v>1.8086940722969103</v>
      </c>
      <c r="L14" s="21">
        <f>IF(OR($A14="",$B14="",$C14=""),"",'OddsRatio_working_3-way'!I13)</f>
        <v>4.5433569220377779</v>
      </c>
      <c r="M14" s="22">
        <f>IF(OR($A14="",$B14="",$C14=""),"",'OddsRatio_working_3-way'!J13)</f>
        <v>4.405027672829096</v>
      </c>
      <c r="N14" s="23">
        <f t="shared" si="28"/>
        <v>54.779088400785568</v>
      </c>
      <c r="O14" s="24">
        <f t="shared" si="29"/>
        <v>22.265865031266188</v>
      </c>
      <c r="P14" s="24">
        <f t="shared" si="30"/>
        <v>22.955046567948237</v>
      </c>
      <c r="Q14" t="s">
        <v>97</v>
      </c>
      <c r="R14" t="s">
        <v>98</v>
      </c>
      <c r="S14" t="s">
        <v>107</v>
      </c>
      <c r="T14" s="35">
        <v>100</v>
      </c>
      <c r="U14" s="35">
        <f t="shared" si="31"/>
        <v>61.977186311787079</v>
      </c>
      <c r="V14" s="35">
        <f t="shared" si="32"/>
        <v>73.474801061007966</v>
      </c>
      <c r="W14" s="35">
        <f t="shared" si="33"/>
        <v>60.15936254980079</v>
      </c>
      <c r="X14" s="35">
        <f t="shared" si="34"/>
        <v>66.365836389191244</v>
      </c>
      <c r="Y14" s="35">
        <f t="shared" si="35"/>
        <v>77.863451138412131</v>
      </c>
      <c r="Z14" s="35">
        <f t="shared" si="36"/>
        <v>64.548012627204969</v>
      </c>
      <c r="AA14" s="35">
        <f t="shared" si="37"/>
        <v>-4.388650077404165</v>
      </c>
      <c r="AB14" s="35">
        <f t="shared" si="38"/>
        <v>-4.388650077404165</v>
      </c>
      <c r="AC14" s="35">
        <f t="shared" si="39"/>
        <v>-4.3886500774041792</v>
      </c>
      <c r="AF14">
        <v>1.47</v>
      </c>
      <c r="AG14">
        <v>2.74</v>
      </c>
      <c r="AJ14" t="s">
        <v>108</v>
      </c>
    </row>
    <row r="15" spans="1:36" ht="15" x14ac:dyDescent="0.25">
      <c r="A15">
        <v>2.63</v>
      </c>
      <c r="B15">
        <v>3.77</v>
      </c>
      <c r="C15">
        <v>2.5099999999999998</v>
      </c>
      <c r="D15" s="20">
        <f t="shared" si="3"/>
        <v>4.3886500774041881E-2</v>
      </c>
      <c r="E15" s="17">
        <f>IF(OR($A15="",$B15="",$C15=""),"",A15*'MPTO_working_3-way'!$I14)</f>
        <v>2.7454214970357302</v>
      </c>
      <c r="F15" s="21">
        <f>IF(OR($A15="",$B15="",$C15=""),"",B15*'MPTO_working_3-way'!$I14)</f>
        <v>3.9354521079181377</v>
      </c>
      <c r="G15" s="22">
        <f>IF(OR($A15="",$B15="",$C15=""),"",C15*'MPTO_working_3-way'!$I14)</f>
        <v>2.6201551169428448</v>
      </c>
      <c r="H15" s="17">
        <f>IF(OR($A15="",$B15="",$C15=""),"",'MPTO_working_3-way'!E14)</f>
        <v>2.7352349717270741</v>
      </c>
      <c r="I15" s="21">
        <f>IF(OR($A15="",$B15="",$C15=""),"",'MPTO_working_3-way'!F14)</f>
        <v>3.9900542981100444</v>
      </c>
      <c r="J15" s="22">
        <f>IF(OR($A15="",$B15="",$C15=""),"",'MPTO_working_3-way'!G14)</f>
        <v>2.6056761884167443</v>
      </c>
      <c r="K15" s="17">
        <f>IF(OR($A15="",$B15="",$C15=""),"",'OddsRatio_working_3-way'!H14)</f>
        <v>2.74145049161891</v>
      </c>
      <c r="L15" s="21">
        <f>IF(OR($A15="",$B15="",$C15=""),"",'OddsRatio_working_3-way'!I14)</f>
        <v>3.9593974612174097</v>
      </c>
      <c r="M15" s="22">
        <f>IF(OR($A15="",$B15="",$C15=""),"",'OddsRatio_working_3-way'!J14)</f>
        <v>2.6132455474506462</v>
      </c>
      <c r="N15" s="23">
        <f t="shared" si="28"/>
        <v>36.42427951699635</v>
      </c>
      <c r="O15" s="24">
        <f t="shared" si="29"/>
        <v>25.410041148461644</v>
      </c>
      <c r="P15" s="24">
        <f t="shared" si="30"/>
        <v>38.165679334541998</v>
      </c>
      <c r="Q15" t="s">
        <v>99</v>
      </c>
      <c r="R15" t="s">
        <v>100</v>
      </c>
      <c r="S15" t="s">
        <v>107</v>
      </c>
      <c r="T15" s="35">
        <v>100</v>
      </c>
      <c r="U15" s="35">
        <f t="shared" si="31"/>
        <v>23.076923076923073</v>
      </c>
      <c r="V15" s="35">
        <f t="shared" si="32"/>
        <v>82.728842832469766</v>
      </c>
      <c r="W15" s="35">
        <f t="shared" si="33"/>
        <v>88.726042841037199</v>
      </c>
      <c r="X15" s="35">
        <f t="shared" si="34"/>
        <v>28.545114326493021</v>
      </c>
      <c r="Y15" s="35">
        <f t="shared" si="35"/>
        <v>88.197034082039721</v>
      </c>
      <c r="Z15" s="35">
        <f t="shared" si="36"/>
        <v>94.194234090607139</v>
      </c>
      <c r="AA15" s="35">
        <f t="shared" si="37"/>
        <v>-5.4681912495699478</v>
      </c>
      <c r="AB15" s="35">
        <f t="shared" si="38"/>
        <v>-5.4681912495699549</v>
      </c>
      <c r="AC15" s="35">
        <f t="shared" si="39"/>
        <v>-5.4681912495699407</v>
      </c>
      <c r="AF15">
        <v>1.59</v>
      </c>
      <c r="AG15">
        <v>2.39</v>
      </c>
      <c r="AJ15" t="s">
        <v>108</v>
      </c>
    </row>
    <row r="16" spans="1:36" ht="15" x14ac:dyDescent="0.25">
      <c r="A16">
        <v>1.3</v>
      </c>
      <c r="B16">
        <v>5.79</v>
      </c>
      <c r="C16">
        <v>8.8699999999999992</v>
      </c>
      <c r="D16" s="20">
        <f t="shared" si="3"/>
        <v>5.4681912495699425E-2</v>
      </c>
      <c r="E16" s="17">
        <f>IF(OR($A16="",$B16="",$C16=""),"",A16*'MPTO_working_3-way'!$I15)</f>
        <v>1.3710864862444092</v>
      </c>
      <c r="F16" s="21">
        <f>IF(OR($A16="",$B16="",$C16=""),"",B16*'MPTO_working_3-way'!$I15)</f>
        <v>6.1066082733500995</v>
      </c>
      <c r="G16" s="22">
        <f>IF(OR($A16="",$B16="",$C16=""),"",C16*'MPTO_working_3-way'!$I15)</f>
        <v>9.3550285638368536</v>
      </c>
      <c r="H16" s="17">
        <f>IF(OR($A16="",$B16="",$C16=""),"",'MPTO_working_3-way'!E15)</f>
        <v>1.3315517790756604</v>
      </c>
      <c r="I16" s="21">
        <f>IF(OR($A16="",$B16="",$C16=""),"",'MPTO_working_3-way'!F15)</f>
        <v>6.4731510600897995</v>
      </c>
      <c r="J16" s="22">
        <f>IF(OR($A16="",$B16="",$C16=""),"",'MPTO_working_3-way'!G15)</f>
        <v>10.580637067034191</v>
      </c>
      <c r="K16" s="17">
        <f>IF(OR($A16="",$B16="",$C16=""),"",'OddsRatio_working_3-way'!H15)</f>
        <v>1.3421861975572282</v>
      </c>
      <c r="L16" s="21">
        <f>IF(OR($A16="",$B16="",$C16=""),"",'OddsRatio_working_3-way'!I15)</f>
        <v>6.4635729543304077</v>
      </c>
      <c r="M16" s="22">
        <f>IF(OR($A16="",$B16="",$C16=""),"",'OddsRatio_working_3-way'!J15)</f>
        <v>9.976684582584614</v>
      </c>
      <c r="N16" s="23">
        <f t="shared" si="28"/>
        <v>72.934859327447313</v>
      </c>
      <c r="O16" s="24">
        <f t="shared" si="29"/>
        <v>16.37570243966865</v>
      </c>
      <c r="P16" s="24">
        <f t="shared" si="30"/>
        <v>10.689438232884047</v>
      </c>
      <c r="Q16" t="s">
        <v>101</v>
      </c>
      <c r="R16" t="s">
        <v>102</v>
      </c>
      <c r="S16" t="s">
        <v>107</v>
      </c>
      <c r="T16" s="35">
        <v>100</v>
      </c>
      <c r="U16" s="35">
        <f t="shared" si="31"/>
        <v>61.685823754789276</v>
      </c>
      <c r="V16" s="35">
        <f t="shared" si="32"/>
        <v>70.501474926253692</v>
      </c>
      <c r="W16" s="35">
        <f t="shared" si="33"/>
        <v>63.503649635036496</v>
      </c>
      <c r="X16" s="35">
        <f t="shared" si="34"/>
        <v>65.994875438709812</v>
      </c>
      <c r="Y16" s="35">
        <f t="shared" si="35"/>
        <v>74.810526610174236</v>
      </c>
      <c r="Z16" s="35">
        <f t="shared" si="36"/>
        <v>67.812701318957053</v>
      </c>
      <c r="AA16" s="35">
        <f t="shared" si="37"/>
        <v>-4.3090516839205364</v>
      </c>
      <c r="AB16" s="35">
        <f t="shared" si="38"/>
        <v>-4.3090516839205435</v>
      </c>
      <c r="AC16" s="35">
        <f t="shared" si="39"/>
        <v>-4.3090516839205577</v>
      </c>
      <c r="AF16">
        <v>1.54</v>
      </c>
      <c r="AG16">
        <v>2.48</v>
      </c>
      <c r="AJ16" t="s">
        <v>108</v>
      </c>
    </row>
    <row r="17" spans="1:36" ht="15" x14ac:dyDescent="0.25">
      <c r="A17">
        <v>2.61</v>
      </c>
      <c r="B17">
        <v>3.39</v>
      </c>
      <c r="C17">
        <v>2.74</v>
      </c>
      <c r="D17" s="20">
        <f t="shared" si="3"/>
        <v>4.3090516839205506E-2</v>
      </c>
      <c r="E17" s="17">
        <f>IF(OR($A17="",$B17="",$C17=""),"",A17*'MPTO_working_3-way'!$I16)</f>
        <v>2.7224662489503264</v>
      </c>
      <c r="F17" s="21">
        <f>IF(OR($A17="",$B17="",$C17=""),"",B17*'MPTO_working_3-way'!$I16)</f>
        <v>3.5360768520849066</v>
      </c>
      <c r="G17" s="22">
        <f>IF(OR($A17="",$B17="",$C17=""),"",C17*'MPTO_working_3-way'!$I16)</f>
        <v>2.8580680161394234</v>
      </c>
      <c r="H17" s="17">
        <f>IF(OR($A17="",$B17="",$C17=""),"",'MPTO_working_3-way'!E16)</f>
        <v>2.7116566160148419</v>
      </c>
      <c r="I17" s="21">
        <f>IF(OR($A17="",$B17="",$C17=""),"",'MPTO_working_3-way'!F16)</f>
        <v>3.5635157195559373</v>
      </c>
      <c r="J17" s="22">
        <f>IF(OR($A17="",$B17="",$C17=""),"",'MPTO_working_3-way'!G16)</f>
        <v>2.8522532960644886</v>
      </c>
      <c r="K17" s="17">
        <f>IF(OR($A17="",$B17="",$C17=""),"",'OddsRatio_working_3-way'!H16)</f>
        <v>2.7170506965105949</v>
      </c>
      <c r="L17" s="21">
        <f>IF(OR($A17="",$B17="",$C17=""),"",'OddsRatio_working_3-way'!I16)</f>
        <v>3.5489137668697652</v>
      </c>
      <c r="M17" s="22">
        <f>IF(OR($A17="",$B17="",$C17=""),"",'OddsRatio_working_3-way'!J16)</f>
        <v>2.8556945415704571</v>
      </c>
      <c r="N17" s="23">
        <f t="shared" si="28"/>
        <v>36.731401183965453</v>
      </c>
      <c r="O17" s="24">
        <f t="shared" si="29"/>
        <v>28.279928345176941</v>
      </c>
      <c r="P17" s="24">
        <f t="shared" si="30"/>
        <v>34.988670470857599</v>
      </c>
      <c r="Q17" t="s">
        <v>103</v>
      </c>
      <c r="R17" t="s">
        <v>104</v>
      </c>
      <c r="S17" t="s">
        <v>107</v>
      </c>
      <c r="T17" s="35">
        <v>100</v>
      </c>
      <c r="U17" s="35">
        <f t="shared" si="31"/>
        <v>44.751381215469614</v>
      </c>
      <c r="V17" s="35">
        <f t="shared" si="32"/>
        <v>75.308641975308646</v>
      </c>
      <c r="W17" s="35">
        <f t="shared" si="33"/>
        <v>76.851851851851848</v>
      </c>
      <c r="X17" s="35">
        <f t="shared" si="34"/>
        <v>47.839506172839506</v>
      </c>
      <c r="Y17" s="35">
        <f t="shared" si="35"/>
        <v>78.396766932678545</v>
      </c>
      <c r="Z17" s="35">
        <f t="shared" si="36"/>
        <v>79.939976809221747</v>
      </c>
      <c r="AA17" s="35">
        <f t="shared" si="37"/>
        <v>-3.0881249573698923</v>
      </c>
      <c r="AB17" s="35">
        <f t="shared" si="38"/>
        <v>-3.0881249573698994</v>
      </c>
      <c r="AC17" s="35">
        <f t="shared" si="39"/>
        <v>-3.0881249573698994</v>
      </c>
      <c r="AF17">
        <v>1.92</v>
      </c>
      <c r="AG17">
        <v>1.92</v>
      </c>
      <c r="AJ17" t="s">
        <v>108</v>
      </c>
    </row>
    <row r="18" spans="1:36" ht="15" x14ac:dyDescent="0.25">
      <c r="A18">
        <v>1.81</v>
      </c>
      <c r="B18">
        <v>4.05</v>
      </c>
      <c r="C18">
        <v>4.32</v>
      </c>
      <c r="D18" s="20">
        <f t="shared" si="3"/>
        <v>3.0881249573698977E-2</v>
      </c>
      <c r="E18" s="17">
        <f>IF(OR($A18="",$B18="",$C18=""),"",A18*'MPTO_working_3-way'!$I17)</f>
        <v>1.8658950617283951</v>
      </c>
      <c r="F18" s="21">
        <f>IF(OR($A18="",$B18="",$C18=""),"",B18*'MPTO_working_3-way'!$I17)</f>
        <v>4.1750690607734811</v>
      </c>
      <c r="G18" s="22">
        <f>IF(OR($A18="",$B18="",$C18=""),"",C18*'MPTO_working_3-way'!$I17)</f>
        <v>4.4534069981583801</v>
      </c>
      <c r="H18" s="17">
        <f>IF(OR($A18="",$B18="",$C18=""),"",'MPTO_working_3-way'!E17)</f>
        <v>1.8443636058665045</v>
      </c>
      <c r="I18" s="21">
        <f>IF(OR($A18="",$B18="",$C18=""),"",'MPTO_working_3-way'!F17)</f>
        <v>4.22618847438084</v>
      </c>
      <c r="J18" s="22">
        <f>IF(OR($A18="",$B18="",$C18=""),"",'MPTO_working_3-way'!G17)</f>
        <v>4.5210464100323797</v>
      </c>
      <c r="K18" s="17">
        <f>IF(OR($A18="",$B18="",$C18=""),"",'OddsRatio_working_3-way'!H17)</f>
        <v>1.8522851842069401</v>
      </c>
      <c r="L18" s="21">
        <f>IF(OR($A18="",$B18="",$C18=""),"",'OddsRatio_working_3-way'!I17)</f>
        <v>4.2092219899150223</v>
      </c>
      <c r="M18" s="22">
        <f>IF(OR($A18="",$B18="",$C18=""),"",'OddsRatio_working_3-way'!J17)</f>
        <v>4.4933170513173364</v>
      </c>
      <c r="N18" s="23">
        <f t="shared" si="28"/>
        <v>53.593582003142835</v>
      </c>
      <c r="O18" s="24">
        <f t="shared" si="29"/>
        <v>23.951699611281114</v>
      </c>
      <c r="P18" s="24">
        <f t="shared" si="30"/>
        <v>22.454718385576044</v>
      </c>
      <c r="Q18" t="s">
        <v>75</v>
      </c>
      <c r="R18" t="s">
        <v>72</v>
      </c>
      <c r="S18" t="s">
        <v>107</v>
      </c>
      <c r="T18" s="35">
        <v>100</v>
      </c>
      <c r="U18" s="35">
        <f t="shared" si="31"/>
        <v>34.21052631578948</v>
      </c>
      <c r="V18" s="35">
        <f t="shared" si="32"/>
        <v>77.876106194690252</v>
      </c>
      <c r="W18" s="35">
        <f t="shared" si="33"/>
        <v>84.709480122324152</v>
      </c>
      <c r="X18" s="35">
        <f t="shared" si="34"/>
        <v>37.414413682985575</v>
      </c>
      <c r="Y18" s="35">
        <f t="shared" si="35"/>
        <v>81.079993561886383</v>
      </c>
      <c r="Z18" s="35">
        <f t="shared" si="36"/>
        <v>87.913367489520269</v>
      </c>
      <c r="AA18" s="35">
        <f t="shared" si="37"/>
        <v>-3.2038873671960957</v>
      </c>
      <c r="AB18" s="35">
        <f t="shared" si="38"/>
        <v>-3.2038873671961312</v>
      </c>
      <c r="AC18" s="35">
        <f t="shared" si="39"/>
        <v>-3.203887367196117</v>
      </c>
      <c r="AF18">
        <v>1.76</v>
      </c>
      <c r="AG18">
        <v>2.14</v>
      </c>
      <c r="AJ18" t="s">
        <v>86</v>
      </c>
    </row>
    <row r="19" spans="1:36" ht="15" x14ac:dyDescent="0.25">
      <c r="A19">
        <v>1.52</v>
      </c>
      <c r="B19">
        <v>4.5199999999999996</v>
      </c>
      <c r="C19">
        <v>6.54</v>
      </c>
      <c r="D19" s="20">
        <f t="shared" si="3"/>
        <v>3.203887367196101E-2</v>
      </c>
      <c r="E19" s="17">
        <f>IF(OR($A19="",$B19="",$C19=""),"",A19*'MPTO_working_3-way'!$I18)</f>
        <v>1.5686990879813807</v>
      </c>
      <c r="F19" s="21">
        <f>IF(OR($A19="",$B19="",$C19=""),"",B19*'MPTO_working_3-way'!$I18)</f>
        <v>4.6648157089972635</v>
      </c>
      <c r="G19" s="22">
        <f>IF(OR($A19="",$B19="",$C19=""),"",C19*'MPTO_working_3-way'!$I18)</f>
        <v>6.7495342338146251</v>
      </c>
      <c r="H19" s="17">
        <f>IF(OR($A19="",$B19="",$C19=""),"",'MPTO_working_3-way'!E18)</f>
        <v>1.545081350881659</v>
      </c>
      <c r="I19" s="21">
        <f>IF(OR($A19="",$B19="",$C19=""),"",'MPTO_working_3-way'!F18)</f>
        <v>4.7492556059271918</v>
      </c>
      <c r="J19" s="22">
        <f>IF(OR($A19="",$B19="",$C19=""),"",'MPTO_working_3-way'!G18)</f>
        <v>7.031084286269869</v>
      </c>
      <c r="K19" s="17">
        <f>IF(OR($A19="",$B19="",$C19=""),"",'OddsRatio_working_3-way'!H18)</f>
        <v>1.5528293601305814</v>
      </c>
      <c r="L19" s="21">
        <f>IF(OR($A19="",$B19="",$C19=""),"",'OddsRatio_working_3-way'!I18)</f>
        <v>4.7422295147300915</v>
      </c>
      <c r="M19" s="22">
        <f>IF(OR($A19="",$B19="",$C19=""),"",'OddsRatio_working_3-way'!J18)</f>
        <v>6.8897589521604274</v>
      </c>
      <c r="N19" s="23">
        <f t="shared" si="28"/>
        <v>63.747088760458901</v>
      </c>
      <c r="O19" s="24">
        <f t="shared" si="29"/>
        <v>21.437074096437506</v>
      </c>
      <c r="P19" s="24">
        <f t="shared" si="30"/>
        <v>14.815837143103597</v>
      </c>
      <c r="Q19" t="s">
        <v>81</v>
      </c>
      <c r="R19" t="s">
        <v>82</v>
      </c>
      <c r="S19" t="s">
        <v>107</v>
      </c>
      <c r="T19" s="35">
        <v>100</v>
      </c>
      <c r="U19" s="35">
        <f t="shared" si="31"/>
        <v>65.635738831615114</v>
      </c>
      <c r="V19" s="35">
        <f t="shared" si="32"/>
        <v>73.118279569892465</v>
      </c>
      <c r="W19" s="35">
        <f t="shared" si="33"/>
        <v>58.50622406639004</v>
      </c>
      <c r="X19" s="35">
        <f t="shared" si="34"/>
        <v>68.375496363717474</v>
      </c>
      <c r="Y19" s="35">
        <f t="shared" si="35"/>
        <v>75.858037101994839</v>
      </c>
      <c r="Z19" s="35">
        <f t="shared" si="36"/>
        <v>61.245981598492406</v>
      </c>
      <c r="AA19" s="35">
        <f t="shared" si="37"/>
        <v>-2.7397575321023595</v>
      </c>
      <c r="AB19" s="35">
        <f t="shared" si="38"/>
        <v>-2.7397575321023737</v>
      </c>
      <c r="AC19" s="35">
        <f t="shared" si="39"/>
        <v>-2.7397575321023666</v>
      </c>
      <c r="AF19">
        <v>1.61</v>
      </c>
      <c r="AG19">
        <v>2.41</v>
      </c>
      <c r="AJ19" t="s">
        <v>86</v>
      </c>
    </row>
    <row r="20" spans="1:36" ht="15" x14ac:dyDescent="0.25">
      <c r="A20">
        <v>2.91</v>
      </c>
      <c r="B20">
        <v>3.72</v>
      </c>
      <c r="C20">
        <v>2.41</v>
      </c>
      <c r="D20" s="20">
        <f t="shared" si="3"/>
        <v>2.7397575321023604E-2</v>
      </c>
      <c r="E20" s="17">
        <f>IF(OR($A20="",$B20="",$C20=""),"",A20*'MPTO_working_3-way'!$I19)</f>
        <v>2.9897269441841789</v>
      </c>
      <c r="F20" s="21">
        <f>IF(OR($A20="",$B20="",$C20=""),"",B20*'MPTO_working_3-way'!$I19)</f>
        <v>3.8219189801942082</v>
      </c>
      <c r="G20" s="22">
        <f>IF(OR($A20="",$B20="",$C20=""),"",C20*'MPTO_working_3-way'!$I19)</f>
        <v>2.4760281565236668</v>
      </c>
      <c r="H20" s="17">
        <f>IF(OR($A20="",$B20="",$C20=""),"",'MPTO_working_3-way'!E19)</f>
        <v>2.9894464774839853</v>
      </c>
      <c r="I20" s="21">
        <f>IF(OR($A20="",$B20="",$C20=""),"",'MPTO_working_3-way'!F19)</f>
        <v>3.8508240189737211</v>
      </c>
      <c r="J20" s="22">
        <f>IF(OR($A20="",$B20="",$C20=""),"",'MPTO_working_3-way'!G19)</f>
        <v>2.4642363273103176</v>
      </c>
      <c r="K20" s="17">
        <f>IF(OR($A20="",$B20="",$C20=""),"",'OddsRatio_working_3-way'!H19)</f>
        <v>2.9908800377617895</v>
      </c>
      <c r="L20" s="21">
        <f>IF(OR($A20="",$B20="",$C20=""),"",'OddsRatio_working_3-way'!I19)</f>
        <v>3.8351799490639098</v>
      </c>
      <c r="M20" s="22">
        <f>IF(OR($A20="",$B20="",$C20=""),"",'OddsRatio_working_3-way'!J19)</f>
        <v>2.4697072530073942</v>
      </c>
      <c r="N20" s="23">
        <f t="shared" si="28"/>
        <v>33.447870613912364</v>
      </c>
      <c r="O20" s="24">
        <f t="shared" si="29"/>
        <v>26.164866528624991</v>
      </c>
      <c r="P20" s="24">
        <f t="shared" si="30"/>
        <v>40.387262857462645</v>
      </c>
      <c r="Q20" t="s">
        <v>85</v>
      </c>
      <c r="R20" t="s">
        <v>78</v>
      </c>
      <c r="S20" t="s">
        <v>107</v>
      </c>
      <c r="T20" s="35">
        <v>100</v>
      </c>
      <c r="U20" s="35" t="e">
        <f t="shared" si="31"/>
        <v>#DIV/0!</v>
      </c>
      <c r="V20" s="35" t="e">
        <f t="shared" si="32"/>
        <v>#DIV/0!</v>
      </c>
      <c r="W20" s="35" t="e">
        <f t="shared" si="33"/>
        <v>#DIV/0!</v>
      </c>
      <c r="X20" s="35" t="e">
        <f t="shared" si="34"/>
        <v>#DIV/0!</v>
      </c>
      <c r="Y20" s="35" t="e">
        <f t="shared" si="35"/>
        <v>#DIV/0!</v>
      </c>
      <c r="Z20" s="35" t="e">
        <f t="shared" si="36"/>
        <v>#DIV/0!</v>
      </c>
      <c r="AA20" s="35" t="e">
        <f t="shared" si="37"/>
        <v>#DIV/0!</v>
      </c>
      <c r="AB20" s="35" t="e">
        <f t="shared" si="38"/>
        <v>#DIV/0!</v>
      </c>
      <c r="AC20" s="35" t="e">
        <f t="shared" si="39"/>
        <v>#DIV/0!</v>
      </c>
      <c r="AF20">
        <v>1.71</v>
      </c>
      <c r="AG20">
        <v>2.23</v>
      </c>
      <c r="AJ20" t="s">
        <v>86</v>
      </c>
    </row>
    <row r="21" spans="1:36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F21"/>
      <c r="AG21"/>
      <c r="AJ21"/>
    </row>
    <row r="22" spans="1:36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F22"/>
      <c r="AG22"/>
      <c r="AJ22"/>
    </row>
    <row r="23" spans="1:36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F23"/>
      <c r="AG23"/>
      <c r="AJ23"/>
    </row>
    <row r="24" spans="1:36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F24"/>
      <c r="AG24"/>
      <c r="AJ24"/>
    </row>
    <row r="25" spans="1:36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F25"/>
      <c r="AG25"/>
      <c r="AJ25"/>
    </row>
    <row r="26" spans="1:36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F26"/>
      <c r="AG26"/>
      <c r="AJ26"/>
    </row>
    <row r="27" spans="1:36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F27"/>
      <c r="AG27"/>
      <c r="AJ27"/>
    </row>
    <row r="28" spans="1:36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F28"/>
      <c r="AG28"/>
      <c r="AJ28"/>
    </row>
    <row r="29" spans="1:36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F29"/>
      <c r="AG29"/>
      <c r="AJ29"/>
    </row>
    <row r="30" spans="1:36" s="35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/>
      <c r="AD30" s="36"/>
      <c r="AE30" s="36"/>
      <c r="AF30"/>
      <c r="AG30"/>
      <c r="AH30" s="36"/>
      <c r="AI30" s="36"/>
      <c r="AJ30"/>
    </row>
    <row r="31" spans="1:36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F31"/>
      <c r="AG31"/>
      <c r="AJ31"/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s="35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6"/>
      <c r="AE41" s="36"/>
      <c r="AF41"/>
      <c r="AG41"/>
      <c r="AH41" s="36"/>
      <c r="AI41" s="36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57" customFormat="1" ht="15" x14ac:dyDescent="0.25">
      <c r="A63" s="50"/>
      <c r="B63" s="50"/>
      <c r="C63" s="50"/>
      <c r="D63" s="51"/>
      <c r="E63" s="52"/>
      <c r="F63" s="53"/>
      <c r="G63" s="54"/>
      <c r="H63" s="52"/>
      <c r="I63" s="53"/>
      <c r="J63" s="54"/>
      <c r="K63" s="52"/>
      <c r="L63" s="53"/>
      <c r="M63" s="54"/>
      <c r="N63" s="55"/>
      <c r="O63" s="56"/>
      <c r="P63" s="56"/>
      <c r="Q63" s="50"/>
      <c r="R63" s="50"/>
      <c r="S63" s="50"/>
      <c r="AD63" s="58"/>
      <c r="AE63" s="58"/>
      <c r="AF63" s="50"/>
      <c r="AG63" s="50"/>
      <c r="AH63" s="58"/>
      <c r="AI63" s="58"/>
      <c r="AJ63" s="50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 s="28"/>
      <c r="B131" s="28"/>
      <c r="C131" s="28"/>
      <c r="D131" s="29"/>
      <c r="E131" s="30"/>
      <c r="F131" s="31"/>
      <c r="G131" s="32"/>
      <c r="H131" s="30"/>
      <c r="I131" s="31"/>
      <c r="J131" s="32"/>
      <c r="K131" s="30"/>
      <c r="L131" s="31"/>
      <c r="M131" s="32"/>
      <c r="N131" s="33"/>
      <c r="O131" s="34"/>
      <c r="P131" s="34"/>
      <c r="Q131" s="28"/>
      <c r="R131" s="28"/>
      <c r="S131" s="28"/>
      <c r="AD131" s="36"/>
      <c r="AE131" s="36"/>
      <c r="AF131" s="28"/>
      <c r="AG131" s="28"/>
      <c r="AH131" s="36"/>
      <c r="AI131" s="36"/>
      <c r="AJ131" s="28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2022-07-22T14:08:37Z</dcterms:modified>
</cp:coreProperties>
</file>