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2" i="8" l="1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S86" i="8" s="1"/>
  <c r="P86" i="8"/>
  <c r="Q86" i="8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S87" i="8" s="1"/>
  <c r="P87" i="8"/>
  <c r="Q87" i="8"/>
  <c r="R87" i="8"/>
  <c r="T87" i="8"/>
  <c r="D88" i="8"/>
  <c r="E88" i="8"/>
  <c r="F88" i="8"/>
  <c r="G88" i="8"/>
  <c r="H88" i="8"/>
  <c r="I88" i="8"/>
  <c r="J88" i="8"/>
  <c r="K88" i="8"/>
  <c r="L88" i="8"/>
  <c r="M88" i="8"/>
  <c r="O88" i="8"/>
  <c r="S88" i="8" s="1"/>
  <c r="P88" i="8"/>
  <c r="Q88" i="8"/>
  <c r="R88" i="8"/>
  <c r="T88" i="8"/>
  <c r="D89" i="8"/>
  <c r="E89" i="8"/>
  <c r="F89" i="8"/>
  <c r="G89" i="8"/>
  <c r="H89" i="8"/>
  <c r="I89" i="8"/>
  <c r="J89" i="8"/>
  <c r="K89" i="8"/>
  <c r="L89" i="8"/>
  <c r="M89" i="8"/>
  <c r="O89" i="8"/>
  <c r="S89" i="8" s="1"/>
  <c r="P89" i="8"/>
  <c r="Q89" i="8"/>
  <c r="R89" i="8"/>
  <c r="T89" i="8"/>
  <c r="D90" i="8"/>
  <c r="E90" i="8"/>
  <c r="F90" i="8"/>
  <c r="G90" i="8"/>
  <c r="H90" i="8"/>
  <c r="I90" i="8"/>
  <c r="J90" i="8"/>
  <c r="K90" i="8"/>
  <c r="L90" i="8"/>
  <c r="M90" i="8"/>
  <c r="O90" i="8"/>
  <c r="S90" i="8" s="1"/>
  <c r="P90" i="8"/>
  <c r="T90" i="8" s="1"/>
  <c r="Q90" i="8"/>
  <c r="R90" i="8"/>
  <c r="D91" i="8"/>
  <c r="E91" i="8"/>
  <c r="F91" i="8"/>
  <c r="G91" i="8"/>
  <c r="H91" i="8"/>
  <c r="I91" i="8"/>
  <c r="J91" i="8"/>
  <c r="K91" i="8"/>
  <c r="L91" i="8"/>
  <c r="M91" i="8"/>
  <c r="O91" i="8"/>
  <c r="S91" i="8" s="1"/>
  <c r="P91" i="8"/>
  <c r="T91" i="8" s="1"/>
  <c r="Q91" i="8"/>
  <c r="R91" i="8"/>
  <c r="D92" i="8"/>
  <c r="E92" i="8"/>
  <c r="F92" i="8"/>
  <c r="G92" i="8"/>
  <c r="H92" i="8"/>
  <c r="I92" i="8"/>
  <c r="J92" i="8"/>
  <c r="K92" i="8"/>
  <c r="L92" i="8"/>
  <c r="M92" i="8"/>
  <c r="O92" i="8"/>
  <c r="S92" i="8" s="1"/>
  <c r="P92" i="8"/>
  <c r="Q92" i="8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S93" i="8" s="1"/>
  <c r="P93" i="8"/>
  <c r="Q93" i="8"/>
  <c r="R93" i="8"/>
  <c r="T93" i="8"/>
  <c r="D94" i="8"/>
  <c r="E94" i="8"/>
  <c r="F94" i="8"/>
  <c r="G94" i="8"/>
  <c r="H94" i="8"/>
  <c r="I94" i="8"/>
  <c r="J94" i="8"/>
  <c r="K94" i="8"/>
  <c r="L94" i="8"/>
  <c r="M94" i="8"/>
  <c r="O94" i="8"/>
  <c r="S94" i="8" s="1"/>
  <c r="P94" i="8"/>
  <c r="T94" i="8" s="1"/>
  <c r="Q94" i="8"/>
  <c r="R94" i="8"/>
  <c r="D95" i="8"/>
  <c r="E95" i="8"/>
  <c r="F95" i="8"/>
  <c r="G95" i="8"/>
  <c r="H95" i="8"/>
  <c r="I95" i="8"/>
  <c r="J95" i="8"/>
  <c r="K95" i="8"/>
  <c r="L95" i="8"/>
  <c r="M95" i="8"/>
  <c r="O95" i="8"/>
  <c r="S95" i="8" s="1"/>
  <c r="P95" i="8"/>
  <c r="Q95" i="8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S96" i="8" s="1"/>
  <c r="P96" i="8"/>
  <c r="T96" i="8" s="1"/>
  <c r="Q96" i="8"/>
  <c r="R96" i="8"/>
  <c r="D97" i="8"/>
  <c r="E97" i="8"/>
  <c r="F97" i="8"/>
  <c r="G97" i="8"/>
  <c r="H97" i="8"/>
  <c r="I97" i="8"/>
  <c r="J97" i="8"/>
  <c r="K97" i="8"/>
  <c r="L97" i="8"/>
  <c r="M97" i="8"/>
  <c r="O97" i="8"/>
  <c r="S97" i="8" s="1"/>
  <c r="P97" i="8"/>
  <c r="Q97" i="8"/>
  <c r="R97" i="8"/>
  <c r="T97" i="8"/>
  <c r="D98" i="8"/>
  <c r="E98" i="8"/>
  <c r="F98" i="8"/>
  <c r="G98" i="8"/>
  <c r="H98" i="8"/>
  <c r="I98" i="8"/>
  <c r="J98" i="8"/>
  <c r="K98" i="8"/>
  <c r="L98" i="8"/>
  <c r="M98" i="8"/>
  <c r="O98" i="8"/>
  <c r="S98" i="8" s="1"/>
  <c r="P98" i="8"/>
  <c r="T98" i="8" s="1"/>
  <c r="Q98" i="8"/>
  <c r="R98" i="8"/>
  <c r="D99" i="8"/>
  <c r="E99" i="8"/>
  <c r="F99" i="8"/>
  <c r="G99" i="8"/>
  <c r="H99" i="8"/>
  <c r="I99" i="8"/>
  <c r="J99" i="8"/>
  <c r="K99" i="8"/>
  <c r="L99" i="8"/>
  <c r="M99" i="8"/>
  <c r="O99" i="8"/>
  <c r="S99" i="8" s="1"/>
  <c r="P99" i="8"/>
  <c r="Q99" i="8"/>
  <c r="R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S100" i="8" s="1"/>
  <c r="P100" i="8"/>
  <c r="Q100" i="8"/>
  <c r="R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S101" i="8" s="1"/>
  <c r="P101" i="8"/>
  <c r="Q101" i="8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S103" i="8" s="1"/>
  <c r="P103" i="8"/>
  <c r="Q103" i="8"/>
  <c r="R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S104" i="8" s="1"/>
  <c r="P104" i="8"/>
  <c r="T104" i="8" s="1"/>
  <c r="Q104" i="8"/>
  <c r="R104" i="8"/>
  <c r="D105" i="8"/>
  <c r="E105" i="8"/>
  <c r="F105" i="8"/>
  <c r="G105" i="8"/>
  <c r="H105" i="8"/>
  <c r="I105" i="8"/>
  <c r="J105" i="8"/>
  <c r="K105" i="8"/>
  <c r="L105" i="8"/>
  <c r="M105" i="8"/>
  <c r="O105" i="8"/>
  <c r="S105" i="8" s="1"/>
  <c r="P105" i="8"/>
  <c r="T105" i="8" s="1"/>
  <c r="Q105" i="8"/>
  <c r="R105" i="8"/>
  <c r="D106" i="8"/>
  <c r="E106" i="8"/>
  <c r="F106" i="8"/>
  <c r="G106" i="8"/>
  <c r="H106" i="8"/>
  <c r="I106" i="8"/>
  <c r="J106" i="8"/>
  <c r="K106" i="8"/>
  <c r="L106" i="8"/>
  <c r="M106" i="8"/>
  <c r="O106" i="8"/>
  <c r="S106" i="8" s="1"/>
  <c r="P106" i="8"/>
  <c r="Q106" i="8"/>
  <c r="R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S107" i="8" s="1"/>
  <c r="P107" i="8"/>
  <c r="Q107" i="8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S108" i="8" s="1"/>
  <c r="P108" i="8"/>
  <c r="T108" i="8" s="1"/>
  <c r="Q108" i="8"/>
  <c r="R108" i="8"/>
  <c r="D109" i="8"/>
  <c r="E109" i="8"/>
  <c r="F109" i="8"/>
  <c r="G109" i="8"/>
  <c r="H109" i="8"/>
  <c r="I109" i="8"/>
  <c r="J109" i="8"/>
  <c r="K109" i="8"/>
  <c r="L109" i="8"/>
  <c r="M109" i="8"/>
  <c r="O109" i="8"/>
  <c r="S109" i="8" s="1"/>
  <c r="P109" i="8"/>
  <c r="Q109" i="8"/>
  <c r="R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S110" i="8" s="1"/>
  <c r="P110" i="8"/>
  <c r="T110" i="8" s="1"/>
  <c r="Q110" i="8"/>
  <c r="R110" i="8"/>
  <c r="D111" i="8"/>
  <c r="E111" i="8"/>
  <c r="F111" i="8"/>
  <c r="G111" i="8"/>
  <c r="H111" i="8"/>
  <c r="I111" i="8"/>
  <c r="J111" i="8"/>
  <c r="K111" i="8"/>
  <c r="L111" i="8"/>
  <c r="M111" i="8"/>
  <c r="O111" i="8"/>
  <c r="S111" i="8" s="1"/>
  <c r="P111" i="8"/>
  <c r="Q111" i="8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S113" i="8" s="1"/>
  <c r="P113" i="8"/>
  <c r="Q113" i="8"/>
  <c r="R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S114" i="8" s="1"/>
  <c r="P114" i="8"/>
  <c r="T114" i="8" s="1"/>
  <c r="Q114" i="8"/>
  <c r="R114" i="8"/>
  <c r="D115" i="8"/>
  <c r="E115" i="8"/>
  <c r="F115" i="8"/>
  <c r="G115" i="8"/>
  <c r="H115" i="8"/>
  <c r="I115" i="8"/>
  <c r="J115" i="8"/>
  <c r="K115" i="8"/>
  <c r="L115" i="8"/>
  <c r="M115" i="8"/>
  <c r="O115" i="8"/>
  <c r="S115" i="8" s="1"/>
  <c r="P115" i="8"/>
  <c r="Q115" i="8"/>
  <c r="R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S116" i="8" s="1"/>
  <c r="P116" i="8"/>
  <c r="T116" i="8" s="1"/>
  <c r="Q116" i="8"/>
  <c r="R116" i="8"/>
  <c r="D117" i="8"/>
  <c r="E117" i="8"/>
  <c r="F117" i="8"/>
  <c r="G117" i="8"/>
  <c r="H117" i="8"/>
  <c r="I117" i="8"/>
  <c r="J117" i="8"/>
  <c r="K117" i="8"/>
  <c r="L117" i="8"/>
  <c r="M117" i="8"/>
  <c r="O117" i="8"/>
  <c r="S117" i="8" s="1"/>
  <c r="P117" i="8"/>
  <c r="Q117" i="8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S119" i="8" s="1"/>
  <c r="P119" i="8"/>
  <c r="T119" i="8" s="1"/>
  <c r="Q119" i="8"/>
  <c r="R119" i="8"/>
  <c r="D120" i="8"/>
  <c r="E120" i="8"/>
  <c r="F120" i="8"/>
  <c r="G120" i="8"/>
  <c r="H120" i="8"/>
  <c r="I120" i="8"/>
  <c r="J120" i="8"/>
  <c r="K120" i="8"/>
  <c r="L120" i="8"/>
  <c r="M120" i="8"/>
  <c r="O120" i="8"/>
  <c r="S120" i="8" s="1"/>
  <c r="P120" i="8"/>
  <c r="T120" i="8" s="1"/>
  <c r="Q120" i="8"/>
  <c r="R120" i="8"/>
  <c r="D121" i="8"/>
  <c r="E121" i="8"/>
  <c r="F121" i="8"/>
  <c r="G121" i="8"/>
  <c r="H121" i="8"/>
  <c r="I121" i="8"/>
  <c r="J121" i="8"/>
  <c r="K121" i="8"/>
  <c r="L121" i="8"/>
  <c r="M121" i="8"/>
  <c r="O121" i="8"/>
  <c r="S121" i="8" s="1"/>
  <c r="P121" i="8"/>
  <c r="Q121" i="8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S122" i="8" s="1"/>
  <c r="P122" i="8"/>
  <c r="Q122" i="8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S123" i="8" s="1"/>
  <c r="P123" i="8"/>
  <c r="Q123" i="8"/>
  <c r="R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S124" i="8" s="1"/>
  <c r="P124" i="8"/>
  <c r="T124" i="8" s="1"/>
  <c r="Q124" i="8"/>
  <c r="R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S126" i="8" s="1"/>
  <c r="P126" i="8"/>
  <c r="Q126" i="8"/>
  <c r="R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S129" i="8" s="1"/>
  <c r="P129" i="8"/>
  <c r="Q129" i="8"/>
  <c r="R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T130" i="8" s="1"/>
  <c r="Q130" i="8"/>
  <c r="R130" i="8"/>
  <c r="S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R132" i="8"/>
  <c r="S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S135" i="8" s="1"/>
  <c r="P135" i="8"/>
  <c r="Q135" i="8"/>
  <c r="R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S137" i="8" s="1"/>
  <c r="P137" i="8"/>
  <c r="Q137" i="8"/>
  <c r="R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S142" i="8" s="1"/>
  <c r="P142" i="8"/>
  <c r="Q142" i="8"/>
  <c r="R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R143" i="8"/>
  <c r="S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S155" i="8" s="1"/>
  <c r="P155" i="8"/>
  <c r="T155" i="8" s="1"/>
  <c r="Q155" i="8"/>
  <c r="R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S158" i="8" s="1"/>
  <c r="P158" i="8"/>
  <c r="Q158" i="8"/>
  <c r="R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S160" i="8" s="1"/>
  <c r="P160" i="8"/>
  <c r="T160" i="8" s="1"/>
  <c r="Q160" i="8"/>
  <c r="R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S163" i="8" s="1"/>
  <c r="P163" i="8"/>
  <c r="Q163" i="8"/>
  <c r="R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Q170" i="8"/>
  <c r="R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Q176" i="8"/>
  <c r="R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T180" i="8" s="1"/>
  <c r="Q180" i="8"/>
  <c r="R180" i="8"/>
  <c r="S180" i="8"/>
  <c r="D181" i="8"/>
  <c r="E181" i="8"/>
  <c r="F181" i="8"/>
  <c r="G181" i="8"/>
  <c r="H181" i="8"/>
  <c r="I181" i="8"/>
  <c r="J181" i="8"/>
  <c r="K181" i="8"/>
  <c r="L181" i="8"/>
  <c r="M181" i="8"/>
  <c r="O181" i="8"/>
  <c r="S181" i="8" s="1"/>
  <c r="P181" i="8"/>
  <c r="Q181" i="8"/>
  <c r="R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S183" i="8" s="1"/>
  <c r="P183" i="8"/>
  <c r="Q183" i="8"/>
  <c r="R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42" i="2"/>
  <c r="V42" i="2"/>
  <c r="W42" i="2"/>
  <c r="X42" i="2"/>
  <c r="AA42" i="2" s="1"/>
  <c r="Y42" i="2"/>
  <c r="Z42" i="2"/>
  <c r="AB42" i="2"/>
  <c r="AC42" i="2"/>
  <c r="U43" i="2"/>
  <c r="V43" i="2"/>
  <c r="W43" i="2"/>
  <c r="AC43" i="2" s="1"/>
  <c r="X43" i="2"/>
  <c r="Y43" i="2"/>
  <c r="Z43" i="2"/>
  <c r="AA43" i="2"/>
  <c r="AB43" i="2"/>
  <c r="U44" i="2"/>
  <c r="V44" i="2"/>
  <c r="AB44" i="2" s="1"/>
  <c r="W44" i="2"/>
  <c r="X44" i="2"/>
  <c r="AA44" i="2" s="1"/>
  <c r="Y44" i="2"/>
  <c r="Z44" i="2"/>
  <c r="AC44" i="2" s="1"/>
  <c r="U45" i="2"/>
  <c r="AA45" i="2" s="1"/>
  <c r="V45" i="2"/>
  <c r="W45" i="2"/>
  <c r="X45" i="2"/>
  <c r="Y45" i="2"/>
  <c r="AB45" i="2" s="1"/>
  <c r="Z45" i="2"/>
  <c r="AC45" i="2"/>
  <c r="U46" i="2"/>
  <c r="V46" i="2"/>
  <c r="W46" i="2"/>
  <c r="X46" i="2"/>
  <c r="AA46" i="2" s="1"/>
  <c r="Y46" i="2"/>
  <c r="Z46" i="2"/>
  <c r="AB46" i="2"/>
  <c r="AC46" i="2"/>
  <c r="U47" i="2"/>
  <c r="V47" i="2"/>
  <c r="W47" i="2"/>
  <c r="AC47" i="2" s="1"/>
  <c r="X47" i="2"/>
  <c r="Y47" i="2"/>
  <c r="Z47" i="2"/>
  <c r="AA47" i="2"/>
  <c r="AB47" i="2"/>
  <c r="U48" i="2"/>
  <c r="V48" i="2"/>
  <c r="AB48" i="2" s="1"/>
  <c r="W48" i="2"/>
  <c r="X48" i="2"/>
  <c r="Y48" i="2"/>
  <c r="Z48" i="2"/>
  <c r="AC48" i="2" s="1"/>
  <c r="AA48" i="2"/>
  <c r="U49" i="2"/>
  <c r="AA49" i="2" s="1"/>
  <c r="V49" i="2"/>
  <c r="W49" i="2"/>
  <c r="X49" i="2"/>
  <c r="Y49" i="2"/>
  <c r="AB49" i="2" s="1"/>
  <c r="Z49" i="2"/>
  <c r="AC49" i="2"/>
  <c r="U50" i="2"/>
  <c r="V50" i="2"/>
  <c r="W50" i="2"/>
  <c r="X50" i="2"/>
  <c r="AA50" i="2" s="1"/>
  <c r="Y50" i="2"/>
  <c r="Z50" i="2"/>
  <c r="AB50" i="2"/>
  <c r="AC50" i="2"/>
  <c r="U51" i="2"/>
  <c r="V51" i="2"/>
  <c r="W51" i="2"/>
  <c r="AC51" i="2" s="1"/>
  <c r="X51" i="2"/>
  <c r="Y51" i="2"/>
  <c r="Z51" i="2"/>
  <c r="AA51" i="2"/>
  <c r="AB51" i="2"/>
  <c r="U52" i="2"/>
  <c r="V52" i="2"/>
  <c r="AB52" i="2" s="1"/>
  <c r="W52" i="2"/>
  <c r="X52" i="2"/>
  <c r="Y52" i="2"/>
  <c r="Z52" i="2"/>
  <c r="AC52" i="2" s="1"/>
  <c r="AA52" i="2"/>
  <c r="U53" i="2"/>
  <c r="AA53" i="2" s="1"/>
  <c r="V53" i="2"/>
  <c r="W53" i="2"/>
  <c r="X53" i="2"/>
  <c r="Y53" i="2"/>
  <c r="AB53" i="2" s="1"/>
  <c r="Z53" i="2"/>
  <c r="AC53" i="2"/>
  <c r="U54" i="2"/>
  <c r="V54" i="2"/>
  <c r="W54" i="2"/>
  <c r="X54" i="2"/>
  <c r="Y54" i="2"/>
  <c r="Z54" i="2"/>
  <c r="AB54" i="2"/>
  <c r="AC54" i="2"/>
  <c r="U55" i="2"/>
  <c r="V55" i="2"/>
  <c r="W55" i="2"/>
  <c r="AC55" i="2" s="1"/>
  <c r="X55" i="2"/>
  <c r="Y55" i="2"/>
  <c r="Z55" i="2"/>
  <c r="AA55" i="2"/>
  <c r="AB55" i="2"/>
  <c r="U56" i="2"/>
  <c r="V56" i="2"/>
  <c r="AB56" i="2" s="1"/>
  <c r="W56" i="2"/>
  <c r="X56" i="2"/>
  <c r="Y56" i="2"/>
  <c r="Z56" i="2"/>
  <c r="AC56" i="2" s="1"/>
  <c r="AA56" i="2"/>
  <c r="U57" i="2"/>
  <c r="AA57" i="2" s="1"/>
  <c r="V57" i="2"/>
  <c r="W57" i="2"/>
  <c r="X57" i="2"/>
  <c r="Y57" i="2"/>
  <c r="Z57" i="2"/>
  <c r="AC57" i="2"/>
  <c r="U58" i="2"/>
  <c r="AA58" i="2" s="1"/>
  <c r="V58" i="2"/>
  <c r="W58" i="2"/>
  <c r="X58" i="2"/>
  <c r="Y58" i="2"/>
  <c r="Z58" i="2"/>
  <c r="AB58" i="2"/>
  <c r="AC58" i="2"/>
  <c r="U59" i="2"/>
  <c r="V59" i="2"/>
  <c r="W59" i="2"/>
  <c r="AC59" i="2" s="1"/>
  <c r="X59" i="2"/>
  <c r="Y59" i="2"/>
  <c r="Z59" i="2"/>
  <c r="AA59" i="2"/>
  <c r="AB59" i="2"/>
  <c r="U60" i="2"/>
  <c r="V60" i="2"/>
  <c r="AB60" i="2" s="1"/>
  <c r="W60" i="2"/>
  <c r="X60" i="2"/>
  <c r="Y60" i="2"/>
  <c r="Z60" i="2"/>
  <c r="AA60" i="2"/>
  <c r="U61" i="2"/>
  <c r="AA61" i="2" s="1"/>
  <c r="V61" i="2"/>
  <c r="AB61" i="2" s="1"/>
  <c r="W61" i="2"/>
  <c r="X61" i="2"/>
  <c r="Y61" i="2"/>
  <c r="Z61" i="2"/>
  <c r="AC61" i="2"/>
  <c r="U62" i="2"/>
  <c r="V62" i="2"/>
  <c r="W62" i="2"/>
  <c r="X62" i="2"/>
  <c r="Y62" i="2"/>
  <c r="Z62" i="2"/>
  <c r="AB62" i="2"/>
  <c r="AC62" i="2"/>
  <c r="U63" i="2"/>
  <c r="V63" i="2"/>
  <c r="W63" i="2"/>
  <c r="AC63" i="2" s="1"/>
  <c r="X63" i="2"/>
  <c r="Y63" i="2"/>
  <c r="Z63" i="2"/>
  <c r="AA63" i="2"/>
  <c r="AB63" i="2"/>
  <c r="U64" i="2"/>
  <c r="V64" i="2"/>
  <c r="AB64" i="2" s="1"/>
  <c r="W64" i="2"/>
  <c r="AC64" i="2" s="1"/>
  <c r="X64" i="2"/>
  <c r="Y64" i="2"/>
  <c r="Z64" i="2"/>
  <c r="AA64" i="2"/>
  <c r="U65" i="2"/>
  <c r="AA65" i="2" s="1"/>
  <c r="V65" i="2"/>
  <c r="W65" i="2"/>
  <c r="X65" i="2"/>
  <c r="Y65" i="2"/>
  <c r="Z65" i="2"/>
  <c r="AC65" i="2"/>
  <c r="U66" i="2"/>
  <c r="AA66" i="2" s="1"/>
  <c r="V66" i="2"/>
  <c r="W66" i="2"/>
  <c r="X66" i="2"/>
  <c r="Y66" i="2"/>
  <c r="Z66" i="2"/>
  <c r="AB66" i="2"/>
  <c r="AC66" i="2"/>
  <c r="U67" i="2"/>
  <c r="V67" i="2"/>
  <c r="W67" i="2"/>
  <c r="AC67" i="2" s="1"/>
  <c r="X67" i="2"/>
  <c r="Y67" i="2"/>
  <c r="Z67" i="2"/>
  <c r="AA67" i="2"/>
  <c r="AB67" i="2"/>
  <c r="U68" i="2"/>
  <c r="V68" i="2"/>
  <c r="AB68" i="2" s="1"/>
  <c r="W68" i="2"/>
  <c r="X68" i="2"/>
  <c r="Y68" i="2"/>
  <c r="Z68" i="2"/>
  <c r="AA68" i="2"/>
  <c r="U69" i="2"/>
  <c r="AA69" i="2" s="1"/>
  <c r="V69" i="2"/>
  <c r="AB69" i="2" s="1"/>
  <c r="W69" i="2"/>
  <c r="X69" i="2"/>
  <c r="Y69" i="2"/>
  <c r="Z69" i="2"/>
  <c r="AC69" i="2"/>
  <c r="U70" i="2"/>
  <c r="V70" i="2"/>
  <c r="W70" i="2"/>
  <c r="X70" i="2"/>
  <c r="Y70" i="2"/>
  <c r="Z70" i="2"/>
  <c r="AB70" i="2"/>
  <c r="AC70" i="2"/>
  <c r="U71" i="2"/>
  <c r="V71" i="2"/>
  <c r="W71" i="2"/>
  <c r="AC71" i="2" s="1"/>
  <c r="X71" i="2"/>
  <c r="Y71" i="2"/>
  <c r="Z71" i="2"/>
  <c r="AA71" i="2"/>
  <c r="AB71" i="2"/>
  <c r="U72" i="2"/>
  <c r="V72" i="2"/>
  <c r="AB72" i="2" s="1"/>
  <c r="W72" i="2"/>
  <c r="AC72" i="2" s="1"/>
  <c r="X72" i="2"/>
  <c r="Y72" i="2"/>
  <c r="Z72" i="2"/>
  <c r="AA72" i="2"/>
  <c r="U73" i="2"/>
  <c r="AA73" i="2" s="1"/>
  <c r="V73" i="2"/>
  <c r="W73" i="2"/>
  <c r="X73" i="2"/>
  <c r="Y73" i="2"/>
  <c r="Z73" i="2"/>
  <c r="AC73" i="2"/>
  <c r="U74" i="2"/>
  <c r="AA74" i="2" s="1"/>
  <c r="V74" i="2"/>
  <c r="W74" i="2"/>
  <c r="X74" i="2"/>
  <c r="Y74" i="2"/>
  <c r="Z74" i="2"/>
  <c r="AB74" i="2"/>
  <c r="AC74" i="2"/>
  <c r="U75" i="2"/>
  <c r="V75" i="2"/>
  <c r="W75" i="2"/>
  <c r="AC75" i="2" s="1"/>
  <c r="X75" i="2"/>
  <c r="Y75" i="2"/>
  <c r="Z75" i="2"/>
  <c r="AA75" i="2"/>
  <c r="AB75" i="2"/>
  <c r="U76" i="2"/>
  <c r="V76" i="2"/>
  <c r="AB76" i="2" s="1"/>
  <c r="W76" i="2"/>
  <c r="X76" i="2"/>
  <c r="Y76" i="2"/>
  <c r="Z76" i="2"/>
  <c r="AA76" i="2"/>
  <c r="U77" i="2"/>
  <c r="AA77" i="2" s="1"/>
  <c r="V77" i="2"/>
  <c r="AB77" i="2" s="1"/>
  <c r="W77" i="2"/>
  <c r="X77" i="2"/>
  <c r="Y77" i="2"/>
  <c r="Z77" i="2"/>
  <c r="AC77" i="2"/>
  <c r="U78" i="2"/>
  <c r="V78" i="2"/>
  <c r="W78" i="2"/>
  <c r="X78" i="2"/>
  <c r="Y78" i="2"/>
  <c r="Z78" i="2"/>
  <c r="AB78" i="2"/>
  <c r="AC78" i="2"/>
  <c r="U79" i="2"/>
  <c r="V79" i="2"/>
  <c r="W79" i="2"/>
  <c r="AC79" i="2" s="1"/>
  <c r="X79" i="2"/>
  <c r="Y79" i="2"/>
  <c r="Z79" i="2"/>
  <c r="AA79" i="2"/>
  <c r="AB79" i="2"/>
  <c r="U80" i="2"/>
  <c r="V80" i="2"/>
  <c r="AB80" i="2" s="1"/>
  <c r="W80" i="2"/>
  <c r="AC80" i="2" s="1"/>
  <c r="X80" i="2"/>
  <c r="Y80" i="2"/>
  <c r="Z80" i="2"/>
  <c r="AA80" i="2"/>
  <c r="U81" i="2"/>
  <c r="AA81" i="2" s="1"/>
  <c r="V81" i="2"/>
  <c r="W81" i="2"/>
  <c r="X81" i="2"/>
  <c r="Y81" i="2"/>
  <c r="Z81" i="2"/>
  <c r="AC81" i="2"/>
  <c r="U82" i="2"/>
  <c r="AA82" i="2" s="1"/>
  <c r="V82" i="2"/>
  <c r="W82" i="2"/>
  <c r="X82" i="2"/>
  <c r="Y82" i="2"/>
  <c r="Z82" i="2"/>
  <c r="AB82" i="2"/>
  <c r="AC82" i="2"/>
  <c r="U83" i="2"/>
  <c r="V83" i="2"/>
  <c r="W83" i="2"/>
  <c r="AC83" i="2" s="1"/>
  <c r="X83" i="2"/>
  <c r="Y83" i="2"/>
  <c r="Z83" i="2"/>
  <c r="AA83" i="2"/>
  <c r="AB83" i="2"/>
  <c r="U84" i="2"/>
  <c r="V84" i="2"/>
  <c r="AB84" i="2" s="1"/>
  <c r="W84" i="2"/>
  <c r="X84" i="2"/>
  <c r="Y84" i="2"/>
  <c r="Z84" i="2"/>
  <c r="AA84" i="2"/>
  <c r="U85" i="2"/>
  <c r="AA85" i="2" s="1"/>
  <c r="V85" i="2"/>
  <c r="AB85" i="2" s="1"/>
  <c r="W85" i="2"/>
  <c r="X85" i="2"/>
  <c r="Y85" i="2"/>
  <c r="Z85" i="2"/>
  <c r="AC85" i="2"/>
  <c r="U86" i="2"/>
  <c r="V86" i="2"/>
  <c r="W86" i="2"/>
  <c r="X86" i="2"/>
  <c r="Y86" i="2"/>
  <c r="Z86" i="2"/>
  <c r="AB86" i="2"/>
  <c r="AC86" i="2"/>
  <c r="U87" i="2"/>
  <c r="V87" i="2"/>
  <c r="W87" i="2"/>
  <c r="AC87" i="2" s="1"/>
  <c r="X87" i="2"/>
  <c r="Y87" i="2"/>
  <c r="Z87" i="2"/>
  <c r="AA87" i="2"/>
  <c r="AB87" i="2"/>
  <c r="U88" i="2"/>
  <c r="V88" i="2"/>
  <c r="AB88" i="2" s="1"/>
  <c r="W88" i="2"/>
  <c r="AC88" i="2" s="1"/>
  <c r="X88" i="2"/>
  <c r="Y88" i="2"/>
  <c r="Z88" i="2"/>
  <c r="AA88" i="2"/>
  <c r="U89" i="2"/>
  <c r="AA89" i="2" s="1"/>
  <c r="V89" i="2"/>
  <c r="W89" i="2"/>
  <c r="X89" i="2"/>
  <c r="Y89" i="2"/>
  <c r="Z89" i="2"/>
  <c r="AC89" i="2"/>
  <c r="U90" i="2"/>
  <c r="AA90" i="2" s="1"/>
  <c r="V90" i="2"/>
  <c r="W90" i="2"/>
  <c r="X90" i="2"/>
  <c r="Y90" i="2"/>
  <c r="Z90" i="2"/>
  <c r="AB90" i="2"/>
  <c r="AC90" i="2"/>
  <c r="U91" i="2"/>
  <c r="V91" i="2"/>
  <c r="W91" i="2"/>
  <c r="AC91" i="2" s="1"/>
  <c r="X91" i="2"/>
  <c r="Y91" i="2"/>
  <c r="Z91" i="2"/>
  <c r="AA91" i="2"/>
  <c r="AB91" i="2"/>
  <c r="U92" i="2"/>
  <c r="V92" i="2"/>
  <c r="AB92" i="2" s="1"/>
  <c r="W92" i="2"/>
  <c r="X92" i="2"/>
  <c r="Y92" i="2"/>
  <c r="Z92" i="2"/>
  <c r="AA92" i="2"/>
  <c r="U93" i="2"/>
  <c r="AA93" i="2" s="1"/>
  <c r="V93" i="2"/>
  <c r="AB93" i="2" s="1"/>
  <c r="W93" i="2"/>
  <c r="X93" i="2"/>
  <c r="Y93" i="2"/>
  <c r="Z93" i="2"/>
  <c r="AC93" i="2"/>
  <c r="U94" i="2"/>
  <c r="V94" i="2"/>
  <c r="W94" i="2"/>
  <c r="X94" i="2"/>
  <c r="Y94" i="2"/>
  <c r="Z94" i="2"/>
  <c r="AB94" i="2"/>
  <c r="AC94" i="2"/>
  <c r="U95" i="2"/>
  <c r="V95" i="2"/>
  <c r="W95" i="2"/>
  <c r="AC95" i="2" s="1"/>
  <c r="X95" i="2"/>
  <c r="Y95" i="2"/>
  <c r="Z95" i="2"/>
  <c r="AA95" i="2"/>
  <c r="AB95" i="2"/>
  <c r="U96" i="2"/>
  <c r="V96" i="2"/>
  <c r="AB96" i="2" s="1"/>
  <c r="W96" i="2"/>
  <c r="AC96" i="2" s="1"/>
  <c r="X96" i="2"/>
  <c r="Y96" i="2"/>
  <c r="Z96" i="2"/>
  <c r="AA96" i="2"/>
  <c r="U97" i="2"/>
  <c r="AA97" i="2" s="1"/>
  <c r="V97" i="2"/>
  <c r="W97" i="2"/>
  <c r="X97" i="2"/>
  <c r="Y97" i="2"/>
  <c r="Z97" i="2"/>
  <c r="AC97" i="2"/>
  <c r="U98" i="2"/>
  <c r="AA98" i="2" s="1"/>
  <c r="V98" i="2"/>
  <c r="W98" i="2"/>
  <c r="X98" i="2"/>
  <c r="Y98" i="2"/>
  <c r="Z98" i="2"/>
  <c r="AB98" i="2"/>
  <c r="AC98" i="2"/>
  <c r="U99" i="2"/>
  <c r="V99" i="2"/>
  <c r="W99" i="2"/>
  <c r="AC99" i="2" s="1"/>
  <c r="X99" i="2"/>
  <c r="Y99" i="2"/>
  <c r="Z99" i="2"/>
  <c r="AA99" i="2"/>
  <c r="AB99" i="2"/>
  <c r="U100" i="2"/>
  <c r="V100" i="2"/>
  <c r="AB100" i="2" s="1"/>
  <c r="W100" i="2"/>
  <c r="X100" i="2"/>
  <c r="Y100" i="2"/>
  <c r="Z100" i="2"/>
  <c r="AA100" i="2"/>
  <c r="U101" i="2"/>
  <c r="AA101" i="2" s="1"/>
  <c r="V101" i="2"/>
  <c r="AB101" i="2" s="1"/>
  <c r="W101" i="2"/>
  <c r="X101" i="2"/>
  <c r="Y101" i="2"/>
  <c r="Z101" i="2"/>
  <c r="AC101" i="2"/>
  <c r="U102" i="2"/>
  <c r="V102" i="2"/>
  <c r="W102" i="2"/>
  <c r="X102" i="2"/>
  <c r="Y102" i="2"/>
  <c r="Z102" i="2"/>
  <c r="AB102" i="2"/>
  <c r="AC102" i="2"/>
  <c r="U103" i="2"/>
  <c r="V103" i="2"/>
  <c r="W103" i="2"/>
  <c r="AC103" i="2" s="1"/>
  <c r="X103" i="2"/>
  <c r="Y103" i="2"/>
  <c r="Z103" i="2"/>
  <c r="AA103" i="2"/>
  <c r="AB103" i="2"/>
  <c r="U104" i="2"/>
  <c r="V104" i="2"/>
  <c r="AB104" i="2" s="1"/>
  <c r="W104" i="2"/>
  <c r="AC104" i="2" s="1"/>
  <c r="X104" i="2"/>
  <c r="Y104" i="2"/>
  <c r="Z104" i="2"/>
  <c r="AA104" i="2"/>
  <c r="U105" i="2"/>
  <c r="AA105" i="2" s="1"/>
  <c r="V105" i="2"/>
  <c r="W105" i="2"/>
  <c r="X105" i="2"/>
  <c r="Y105" i="2"/>
  <c r="Z105" i="2"/>
  <c r="AC105" i="2"/>
  <c r="U106" i="2"/>
  <c r="AA106" i="2" s="1"/>
  <c r="V106" i="2"/>
  <c r="W106" i="2"/>
  <c r="X106" i="2"/>
  <c r="Y106" i="2"/>
  <c r="Z106" i="2"/>
  <c r="AB106" i="2"/>
  <c r="AC106" i="2"/>
  <c r="U107" i="2"/>
  <c r="V107" i="2"/>
  <c r="W107" i="2"/>
  <c r="AC107" i="2" s="1"/>
  <c r="X107" i="2"/>
  <c r="Y107" i="2"/>
  <c r="Z107" i="2"/>
  <c r="AA107" i="2"/>
  <c r="AB107" i="2"/>
  <c r="U108" i="2"/>
  <c r="V108" i="2"/>
  <c r="AB108" i="2" s="1"/>
  <c r="W108" i="2"/>
  <c r="X108" i="2"/>
  <c r="Y108" i="2"/>
  <c r="Z108" i="2"/>
  <c r="AA108" i="2"/>
  <c r="U109" i="2"/>
  <c r="AA109" i="2" s="1"/>
  <c r="V109" i="2"/>
  <c r="AB109" i="2" s="1"/>
  <c r="W109" i="2"/>
  <c r="X109" i="2"/>
  <c r="Y109" i="2"/>
  <c r="Z109" i="2"/>
  <c r="AC109" i="2"/>
  <c r="U110" i="2"/>
  <c r="V110" i="2"/>
  <c r="W110" i="2"/>
  <c r="X110" i="2"/>
  <c r="Y110" i="2"/>
  <c r="Z110" i="2"/>
  <c r="AB110" i="2"/>
  <c r="AC110" i="2"/>
  <c r="U111" i="2"/>
  <c r="V111" i="2"/>
  <c r="W111" i="2"/>
  <c r="AC111" i="2" s="1"/>
  <c r="X111" i="2"/>
  <c r="Y111" i="2"/>
  <c r="Z111" i="2"/>
  <c r="AA111" i="2"/>
  <c r="AB111" i="2"/>
  <c r="U112" i="2"/>
  <c r="V112" i="2"/>
  <c r="AB112" i="2" s="1"/>
  <c r="W112" i="2"/>
  <c r="AC112" i="2" s="1"/>
  <c r="X112" i="2"/>
  <c r="Y112" i="2"/>
  <c r="Z112" i="2"/>
  <c r="AA112" i="2"/>
  <c r="U113" i="2"/>
  <c r="AA113" i="2" s="1"/>
  <c r="V113" i="2"/>
  <c r="W113" i="2"/>
  <c r="X113" i="2"/>
  <c r="Y113" i="2"/>
  <c r="Z113" i="2"/>
  <c r="AC113" i="2"/>
  <c r="U114" i="2"/>
  <c r="AA114" i="2" s="1"/>
  <c r="V114" i="2"/>
  <c r="W114" i="2"/>
  <c r="X114" i="2"/>
  <c r="Y114" i="2"/>
  <c r="Z114" i="2"/>
  <c r="AB114" i="2"/>
  <c r="AC114" i="2"/>
  <c r="U115" i="2"/>
  <c r="V115" i="2"/>
  <c r="W115" i="2"/>
  <c r="AC115" i="2" s="1"/>
  <c r="X115" i="2"/>
  <c r="Y115" i="2"/>
  <c r="Z115" i="2"/>
  <c r="AA115" i="2"/>
  <c r="AB115" i="2"/>
  <c r="U116" i="2"/>
  <c r="V116" i="2"/>
  <c r="AB116" i="2" s="1"/>
  <c r="W116" i="2"/>
  <c r="X116" i="2"/>
  <c r="Y116" i="2"/>
  <c r="Z116" i="2"/>
  <c r="AA116" i="2"/>
  <c r="U117" i="2"/>
  <c r="AA117" i="2" s="1"/>
  <c r="V117" i="2"/>
  <c r="AB117" i="2" s="1"/>
  <c r="W117" i="2"/>
  <c r="X117" i="2"/>
  <c r="Y117" i="2"/>
  <c r="Z117" i="2"/>
  <c r="AC117" i="2"/>
  <c r="U118" i="2"/>
  <c r="V118" i="2"/>
  <c r="W118" i="2"/>
  <c r="X118" i="2"/>
  <c r="Y118" i="2"/>
  <c r="Z118" i="2"/>
  <c r="AB118" i="2"/>
  <c r="AC118" i="2"/>
  <c r="U119" i="2"/>
  <c r="V119" i="2"/>
  <c r="W119" i="2"/>
  <c r="AC119" i="2" s="1"/>
  <c r="X119" i="2"/>
  <c r="Y119" i="2"/>
  <c r="Z119" i="2"/>
  <c r="AA119" i="2"/>
  <c r="AB119" i="2"/>
  <c r="U120" i="2"/>
  <c r="V120" i="2"/>
  <c r="AB120" i="2" s="1"/>
  <c r="W120" i="2"/>
  <c r="AC120" i="2" s="1"/>
  <c r="X120" i="2"/>
  <c r="Y120" i="2"/>
  <c r="Z120" i="2"/>
  <c r="AA120" i="2"/>
  <c r="U121" i="2"/>
  <c r="AA121" i="2" s="1"/>
  <c r="V121" i="2"/>
  <c r="W121" i="2"/>
  <c r="X121" i="2"/>
  <c r="Y121" i="2"/>
  <c r="Z121" i="2"/>
  <c r="AC121" i="2"/>
  <c r="U122" i="2"/>
  <c r="AA122" i="2" s="1"/>
  <c r="V122" i="2"/>
  <c r="W122" i="2"/>
  <c r="X122" i="2"/>
  <c r="Y122" i="2"/>
  <c r="Z122" i="2"/>
  <c r="AB122" i="2"/>
  <c r="AC122" i="2"/>
  <c r="U123" i="2"/>
  <c r="V123" i="2"/>
  <c r="W123" i="2"/>
  <c r="AC123" i="2" s="1"/>
  <c r="X123" i="2"/>
  <c r="Y123" i="2"/>
  <c r="Z123" i="2"/>
  <c r="AA123" i="2"/>
  <c r="AB123" i="2"/>
  <c r="U124" i="2"/>
  <c r="V124" i="2"/>
  <c r="AB124" i="2" s="1"/>
  <c r="W124" i="2"/>
  <c r="X124" i="2"/>
  <c r="Y124" i="2"/>
  <c r="Z124" i="2"/>
  <c r="AA124" i="2"/>
  <c r="U125" i="2"/>
  <c r="AA125" i="2" s="1"/>
  <c r="V125" i="2"/>
  <c r="AB125" i="2" s="1"/>
  <c r="W125" i="2"/>
  <c r="X125" i="2"/>
  <c r="Y125" i="2"/>
  <c r="Z125" i="2"/>
  <c r="AC125" i="2"/>
  <c r="U126" i="2"/>
  <c r="V126" i="2"/>
  <c r="W126" i="2"/>
  <c r="X126" i="2"/>
  <c r="Y126" i="2"/>
  <c r="Z126" i="2"/>
  <c r="AB126" i="2"/>
  <c r="AC126" i="2"/>
  <c r="U127" i="2"/>
  <c r="V127" i="2"/>
  <c r="W127" i="2"/>
  <c r="AC127" i="2" s="1"/>
  <c r="X127" i="2"/>
  <c r="Y127" i="2"/>
  <c r="Z127" i="2"/>
  <c r="AA127" i="2"/>
  <c r="AB127" i="2"/>
  <c r="U128" i="2"/>
  <c r="V128" i="2"/>
  <c r="AB128" i="2" s="1"/>
  <c r="W128" i="2"/>
  <c r="AC128" i="2" s="1"/>
  <c r="X128" i="2"/>
  <c r="Y128" i="2"/>
  <c r="Z128" i="2"/>
  <c r="AA128" i="2"/>
  <c r="U129" i="2"/>
  <c r="AA129" i="2" s="1"/>
  <c r="V129" i="2"/>
  <c r="W129" i="2"/>
  <c r="X129" i="2"/>
  <c r="Y129" i="2"/>
  <c r="Z129" i="2"/>
  <c r="AC129" i="2"/>
  <c r="U130" i="2"/>
  <c r="AA130" i="2" s="1"/>
  <c r="V130" i="2"/>
  <c r="W130" i="2"/>
  <c r="X130" i="2"/>
  <c r="Y130" i="2"/>
  <c r="Z130" i="2"/>
  <c r="AB130" i="2"/>
  <c r="AC130" i="2"/>
  <c r="U131" i="2"/>
  <c r="V131" i="2"/>
  <c r="W131" i="2"/>
  <c r="AC131" i="2" s="1"/>
  <c r="X131" i="2"/>
  <c r="Y131" i="2"/>
  <c r="Z131" i="2"/>
  <c r="AA131" i="2"/>
  <c r="AB131" i="2"/>
  <c r="U132" i="2"/>
  <c r="V132" i="2"/>
  <c r="AB132" i="2" s="1"/>
  <c r="W132" i="2"/>
  <c r="X132" i="2"/>
  <c r="Y132" i="2"/>
  <c r="Z132" i="2"/>
  <c r="AA132" i="2"/>
  <c r="U133" i="2"/>
  <c r="AA133" i="2" s="1"/>
  <c r="V133" i="2"/>
  <c r="AB133" i="2" s="1"/>
  <c r="W133" i="2"/>
  <c r="X133" i="2"/>
  <c r="Y133" i="2"/>
  <c r="Z133" i="2"/>
  <c r="AC133" i="2"/>
  <c r="U134" i="2"/>
  <c r="V134" i="2"/>
  <c r="W134" i="2"/>
  <c r="X134" i="2"/>
  <c r="Y134" i="2"/>
  <c r="Z134" i="2"/>
  <c r="AB134" i="2"/>
  <c r="AC134" i="2"/>
  <c r="U135" i="2"/>
  <c r="V135" i="2"/>
  <c r="W135" i="2"/>
  <c r="AC135" i="2" s="1"/>
  <c r="X135" i="2"/>
  <c r="Y135" i="2"/>
  <c r="Z135" i="2"/>
  <c r="AA135" i="2"/>
  <c r="AB135" i="2"/>
  <c r="U136" i="2"/>
  <c r="V136" i="2"/>
  <c r="AB136" i="2" s="1"/>
  <c r="W136" i="2"/>
  <c r="AC136" i="2" s="1"/>
  <c r="X136" i="2"/>
  <c r="Y136" i="2"/>
  <c r="Z136" i="2"/>
  <c r="AA136" i="2"/>
  <c r="U137" i="2"/>
  <c r="AA137" i="2" s="1"/>
  <c r="V137" i="2"/>
  <c r="W137" i="2"/>
  <c r="X137" i="2"/>
  <c r="Y137" i="2"/>
  <c r="Z137" i="2"/>
  <c r="AC137" i="2"/>
  <c r="U138" i="2"/>
  <c r="AA138" i="2" s="1"/>
  <c r="V138" i="2"/>
  <c r="W138" i="2"/>
  <c r="X138" i="2"/>
  <c r="Y138" i="2"/>
  <c r="Z138" i="2"/>
  <c r="AB138" i="2"/>
  <c r="AC138" i="2"/>
  <c r="U139" i="2"/>
  <c r="V139" i="2"/>
  <c r="W139" i="2"/>
  <c r="AC139" i="2" s="1"/>
  <c r="X139" i="2"/>
  <c r="Y139" i="2"/>
  <c r="Z139" i="2"/>
  <c r="AA139" i="2"/>
  <c r="AB139" i="2"/>
  <c r="U140" i="2"/>
  <c r="V140" i="2"/>
  <c r="AB140" i="2" s="1"/>
  <c r="W140" i="2"/>
  <c r="X140" i="2"/>
  <c r="Y140" i="2"/>
  <c r="Z140" i="2"/>
  <c r="AA140" i="2"/>
  <c r="U141" i="2"/>
  <c r="AA141" i="2" s="1"/>
  <c r="V141" i="2"/>
  <c r="AB141" i="2" s="1"/>
  <c r="W141" i="2"/>
  <c r="X141" i="2"/>
  <c r="Y141" i="2"/>
  <c r="Z141" i="2"/>
  <c r="AC141" i="2"/>
  <c r="U142" i="2"/>
  <c r="V142" i="2"/>
  <c r="W142" i="2"/>
  <c r="X142" i="2"/>
  <c r="Y142" i="2"/>
  <c r="Z142" i="2"/>
  <c r="AB142" i="2"/>
  <c r="AC142" i="2"/>
  <c r="U143" i="2"/>
  <c r="V143" i="2"/>
  <c r="W143" i="2"/>
  <c r="AC143" i="2" s="1"/>
  <c r="X143" i="2"/>
  <c r="Y143" i="2"/>
  <c r="Z143" i="2"/>
  <c r="AA143" i="2"/>
  <c r="AB143" i="2"/>
  <c r="U144" i="2"/>
  <c r="V144" i="2"/>
  <c r="AB144" i="2" s="1"/>
  <c r="W144" i="2"/>
  <c r="AC144" i="2" s="1"/>
  <c r="X144" i="2"/>
  <c r="Y144" i="2"/>
  <c r="Z144" i="2"/>
  <c r="AA144" i="2"/>
  <c r="U145" i="2"/>
  <c r="AA145" i="2" s="1"/>
  <c r="V145" i="2"/>
  <c r="W145" i="2"/>
  <c r="X145" i="2"/>
  <c r="Y145" i="2"/>
  <c r="Z145" i="2"/>
  <c r="AC145" i="2"/>
  <c r="U146" i="2"/>
  <c r="AA146" i="2" s="1"/>
  <c r="V146" i="2"/>
  <c r="W146" i="2"/>
  <c r="X146" i="2"/>
  <c r="Y146" i="2"/>
  <c r="Z146" i="2"/>
  <c r="AB146" i="2"/>
  <c r="AC146" i="2"/>
  <c r="U147" i="2"/>
  <c r="V147" i="2"/>
  <c r="W147" i="2"/>
  <c r="AC147" i="2" s="1"/>
  <c r="X147" i="2"/>
  <c r="Y147" i="2"/>
  <c r="Z147" i="2"/>
  <c r="AA147" i="2"/>
  <c r="AB147" i="2"/>
  <c r="U148" i="2"/>
  <c r="V148" i="2"/>
  <c r="AB148" i="2" s="1"/>
  <c r="W148" i="2"/>
  <c r="X148" i="2"/>
  <c r="Y148" i="2"/>
  <c r="Z148" i="2"/>
  <c r="AA148" i="2"/>
  <c r="U149" i="2"/>
  <c r="AA149" i="2" s="1"/>
  <c r="V149" i="2"/>
  <c r="AB149" i="2" s="1"/>
  <c r="W149" i="2"/>
  <c r="X149" i="2"/>
  <c r="Y149" i="2"/>
  <c r="Z149" i="2"/>
  <c r="AC149" i="2" s="1"/>
  <c r="U150" i="2"/>
  <c r="V150" i="2"/>
  <c r="W150" i="2"/>
  <c r="X150" i="2"/>
  <c r="Y150" i="2"/>
  <c r="Z150" i="2"/>
  <c r="AB150" i="2"/>
  <c r="AC150" i="2"/>
  <c r="U151" i="2"/>
  <c r="V151" i="2"/>
  <c r="W151" i="2"/>
  <c r="AC151" i="2" s="1"/>
  <c r="X151" i="2"/>
  <c r="Y151" i="2"/>
  <c r="Z151" i="2"/>
  <c r="AA151" i="2"/>
  <c r="AB151" i="2"/>
  <c r="U152" i="2"/>
  <c r="V152" i="2"/>
  <c r="AB152" i="2" s="1"/>
  <c r="W152" i="2"/>
  <c r="AC152" i="2" s="1"/>
  <c r="X152" i="2"/>
  <c r="Y152" i="2"/>
  <c r="Z152" i="2"/>
  <c r="AA152" i="2"/>
  <c r="U153" i="2"/>
  <c r="AA153" i="2" s="1"/>
  <c r="V153" i="2"/>
  <c r="W153" i="2"/>
  <c r="X153" i="2"/>
  <c r="Y153" i="2"/>
  <c r="Z153" i="2"/>
  <c r="AC153" i="2"/>
  <c r="U154" i="2"/>
  <c r="AA154" i="2" s="1"/>
  <c r="V154" i="2"/>
  <c r="W154" i="2"/>
  <c r="X154" i="2"/>
  <c r="Y154" i="2"/>
  <c r="AB154" i="2" s="1"/>
  <c r="Z154" i="2"/>
  <c r="AC154" i="2"/>
  <c r="U155" i="2"/>
  <c r="V155" i="2"/>
  <c r="W155" i="2"/>
  <c r="X155" i="2"/>
  <c r="AA155" i="2" s="1"/>
  <c r="Y155" i="2"/>
  <c r="AB155" i="2" s="1"/>
  <c r="Z155" i="2"/>
  <c r="AC155" i="2"/>
  <c r="U156" i="2"/>
  <c r="V156" i="2"/>
  <c r="W156" i="2"/>
  <c r="AC156" i="2" s="1"/>
  <c r="X156" i="2"/>
  <c r="AA156" i="2" s="1"/>
  <c r="Y156" i="2"/>
  <c r="Z156" i="2"/>
  <c r="AB156" i="2"/>
  <c r="U157" i="2"/>
  <c r="V157" i="2"/>
  <c r="AB157" i="2" s="1"/>
  <c r="W157" i="2"/>
  <c r="AC157" i="2" s="1"/>
  <c r="X157" i="2"/>
  <c r="Y157" i="2"/>
  <c r="Z157" i="2"/>
  <c r="AA157" i="2"/>
  <c r="U158" i="2"/>
  <c r="AA158" i="2" s="1"/>
  <c r="V158" i="2"/>
  <c r="AB158" i="2" s="1"/>
  <c r="W158" i="2"/>
  <c r="X158" i="2"/>
  <c r="Y158" i="2"/>
  <c r="Z158" i="2"/>
  <c r="AC158" i="2" s="1"/>
  <c r="U159" i="2"/>
  <c r="AA159" i="2" s="1"/>
  <c r="V159" i="2"/>
  <c r="W159" i="2"/>
  <c r="X159" i="2"/>
  <c r="Y159" i="2"/>
  <c r="AB159" i="2" s="1"/>
  <c r="Z159" i="2"/>
  <c r="AC159" i="2"/>
  <c r="U160" i="2"/>
  <c r="V160" i="2"/>
  <c r="W160" i="2"/>
  <c r="AC160" i="2" s="1"/>
  <c r="X160" i="2"/>
  <c r="AA160" i="2" s="1"/>
  <c r="Y160" i="2"/>
  <c r="Z160" i="2"/>
  <c r="AB160" i="2"/>
  <c r="U161" i="2"/>
  <c r="V161" i="2"/>
  <c r="AB161" i="2" s="1"/>
  <c r="W161" i="2"/>
  <c r="AC161" i="2" s="1"/>
  <c r="X161" i="2"/>
  <c r="Y161" i="2"/>
  <c r="Z161" i="2"/>
  <c r="AA161" i="2"/>
  <c r="U162" i="2"/>
  <c r="AA162" i="2" s="1"/>
  <c r="V162" i="2"/>
  <c r="AB162" i="2" s="1"/>
  <c r="W162" i="2"/>
  <c r="X162" i="2"/>
  <c r="Y162" i="2"/>
  <c r="Z162" i="2"/>
  <c r="AC162" i="2" s="1"/>
  <c r="U163" i="2"/>
  <c r="AA163" i="2" s="1"/>
  <c r="V163" i="2"/>
  <c r="W163" i="2"/>
  <c r="X163" i="2"/>
  <c r="Y163" i="2"/>
  <c r="AB163" i="2" s="1"/>
  <c r="Z163" i="2"/>
  <c r="AC163" i="2"/>
  <c r="U164" i="2"/>
  <c r="V164" i="2"/>
  <c r="W164" i="2"/>
  <c r="AC164" i="2" s="1"/>
  <c r="X164" i="2"/>
  <c r="AA164" i="2" s="1"/>
  <c r="Y164" i="2"/>
  <c r="Z164" i="2"/>
  <c r="AB164" i="2"/>
  <c r="U165" i="2"/>
  <c r="V165" i="2"/>
  <c r="AB165" i="2" s="1"/>
  <c r="W165" i="2"/>
  <c r="AC165" i="2" s="1"/>
  <c r="X165" i="2"/>
  <c r="Y165" i="2"/>
  <c r="Z165" i="2"/>
  <c r="AA165" i="2"/>
  <c r="U166" i="2"/>
  <c r="AA166" i="2" s="1"/>
  <c r="V166" i="2"/>
  <c r="AB166" i="2" s="1"/>
  <c r="W166" i="2"/>
  <c r="X166" i="2"/>
  <c r="Y166" i="2"/>
  <c r="Z166" i="2"/>
  <c r="AC166" i="2" s="1"/>
  <c r="U167" i="2"/>
  <c r="AA167" i="2" s="1"/>
  <c r="V167" i="2"/>
  <c r="W167" i="2"/>
  <c r="X167" i="2"/>
  <c r="Y167" i="2"/>
  <c r="AB167" i="2" s="1"/>
  <c r="Z167" i="2"/>
  <c r="AC167" i="2"/>
  <c r="U168" i="2"/>
  <c r="V168" i="2"/>
  <c r="W168" i="2"/>
  <c r="AC168" i="2" s="1"/>
  <c r="X168" i="2"/>
  <c r="AA168" i="2" s="1"/>
  <c r="Y168" i="2"/>
  <c r="Z168" i="2"/>
  <c r="AB168" i="2"/>
  <c r="U169" i="2"/>
  <c r="V169" i="2"/>
  <c r="AB169" i="2" s="1"/>
  <c r="W169" i="2"/>
  <c r="AC169" i="2" s="1"/>
  <c r="X169" i="2"/>
  <c r="Y169" i="2"/>
  <c r="Z169" i="2"/>
  <c r="AA169" i="2"/>
  <c r="U170" i="2"/>
  <c r="AA170" i="2" s="1"/>
  <c r="V170" i="2"/>
  <c r="AB170" i="2" s="1"/>
  <c r="W170" i="2"/>
  <c r="X170" i="2"/>
  <c r="Y170" i="2"/>
  <c r="Z170" i="2"/>
  <c r="AC170" i="2" s="1"/>
  <c r="U171" i="2"/>
  <c r="AA171" i="2" s="1"/>
  <c r="V171" i="2"/>
  <c r="W171" i="2"/>
  <c r="X171" i="2"/>
  <c r="Y171" i="2"/>
  <c r="AB171" i="2" s="1"/>
  <c r="Z171" i="2"/>
  <c r="AC171" i="2"/>
  <c r="U172" i="2"/>
  <c r="V172" i="2"/>
  <c r="W172" i="2"/>
  <c r="AC172" i="2" s="1"/>
  <c r="X172" i="2"/>
  <c r="AA172" i="2" s="1"/>
  <c r="Y172" i="2"/>
  <c r="Z172" i="2"/>
  <c r="AB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 s="1"/>
  <c r="U175" i="2"/>
  <c r="AA175" i="2" s="1"/>
  <c r="V175" i="2"/>
  <c r="W175" i="2"/>
  <c r="X175" i="2"/>
  <c r="Y175" i="2"/>
  <c r="AB175" i="2" s="1"/>
  <c r="Z175" i="2"/>
  <c r="AC175" i="2"/>
  <c r="U176" i="2"/>
  <c r="V176" i="2"/>
  <c r="W176" i="2"/>
  <c r="AC176" i="2" s="1"/>
  <c r="X176" i="2"/>
  <c r="AA176" i="2" s="1"/>
  <c r="Y176" i="2"/>
  <c r="Z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 s="1"/>
  <c r="U179" i="2"/>
  <c r="AA179" i="2" s="1"/>
  <c r="V179" i="2"/>
  <c r="W179" i="2"/>
  <c r="X179" i="2"/>
  <c r="Y179" i="2"/>
  <c r="AB179" i="2" s="1"/>
  <c r="Z179" i="2"/>
  <c r="AC179" i="2"/>
  <c r="U180" i="2"/>
  <c r="V180" i="2"/>
  <c r="W180" i="2"/>
  <c r="AC180" i="2" s="1"/>
  <c r="X180" i="2"/>
  <c r="AA180" i="2" s="1"/>
  <c r="Y180" i="2"/>
  <c r="Z180" i="2"/>
  <c r="AB180" i="2"/>
  <c r="U181" i="2"/>
  <c r="V181" i="2"/>
  <c r="AB181" i="2" s="1"/>
  <c r="W181" i="2"/>
  <c r="AC181" i="2" s="1"/>
  <c r="X181" i="2"/>
  <c r="Y181" i="2"/>
  <c r="Z181" i="2"/>
  <c r="AA181" i="2"/>
  <c r="U182" i="2"/>
  <c r="AA182" i="2" s="1"/>
  <c r="V182" i="2"/>
  <c r="AB182" i="2" s="1"/>
  <c r="W182" i="2"/>
  <c r="X182" i="2"/>
  <c r="Y182" i="2"/>
  <c r="Z182" i="2"/>
  <c r="AC182" i="2" s="1"/>
  <c r="U183" i="2"/>
  <c r="AA183" i="2" s="1"/>
  <c r="V183" i="2"/>
  <c r="W183" i="2"/>
  <c r="X183" i="2"/>
  <c r="Y183" i="2"/>
  <c r="AB183" i="2" s="1"/>
  <c r="Z183" i="2"/>
  <c r="AC183" i="2"/>
  <c r="U184" i="2"/>
  <c r="V184" i="2"/>
  <c r="W184" i="2"/>
  <c r="AC184" i="2" s="1"/>
  <c r="X184" i="2"/>
  <c r="AA184" i="2" s="1"/>
  <c r="Y184" i="2"/>
  <c r="Z184" i="2"/>
  <c r="AB184" i="2"/>
  <c r="U185" i="2"/>
  <c r="V185" i="2"/>
  <c r="AB185" i="2" s="1"/>
  <c r="W185" i="2"/>
  <c r="AC185" i="2" s="1"/>
  <c r="X185" i="2"/>
  <c r="Y185" i="2"/>
  <c r="Z185" i="2"/>
  <c r="AA185" i="2"/>
  <c r="U186" i="2"/>
  <c r="AA186" i="2" s="1"/>
  <c r="V186" i="2"/>
  <c r="AB186" i="2" s="1"/>
  <c r="W186" i="2"/>
  <c r="X186" i="2"/>
  <c r="Y186" i="2"/>
  <c r="Z186" i="2"/>
  <c r="AC186" i="2" s="1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N45" i="2" s="1"/>
  <c r="F45" i="2"/>
  <c r="O45" i="2" s="1"/>
  <c r="G45" i="2"/>
  <c r="H45" i="2"/>
  <c r="I45" i="2"/>
  <c r="J45" i="2"/>
  <c r="K45" i="2"/>
  <c r="L45" i="2"/>
  <c r="M45" i="2"/>
  <c r="P45" i="2"/>
  <c r="E46" i="2"/>
  <c r="N46" i="2" s="1"/>
  <c r="F46" i="2"/>
  <c r="O46" i="2" s="1"/>
  <c r="G46" i="2"/>
  <c r="H46" i="2"/>
  <c r="I46" i="2"/>
  <c r="J46" i="2"/>
  <c r="K46" i="2"/>
  <c r="L46" i="2"/>
  <c r="M46" i="2"/>
  <c r="P46" i="2"/>
  <c r="E47" i="2"/>
  <c r="N47" i="2" s="1"/>
  <c r="F47" i="2"/>
  <c r="O47" i="2" s="1"/>
  <c r="G47" i="2"/>
  <c r="H47" i="2"/>
  <c r="I47" i="2"/>
  <c r="J47" i="2"/>
  <c r="K47" i="2"/>
  <c r="L47" i="2"/>
  <c r="M47" i="2"/>
  <c r="P47" i="2"/>
  <c r="E48" i="2"/>
  <c r="N48" i="2" s="1"/>
  <c r="F48" i="2"/>
  <c r="O48" i="2" s="1"/>
  <c r="G48" i="2"/>
  <c r="H48" i="2"/>
  <c r="I48" i="2"/>
  <c r="J48" i="2"/>
  <c r="K48" i="2"/>
  <c r="L48" i="2"/>
  <c r="M48" i="2"/>
  <c r="P48" i="2"/>
  <c r="E49" i="2"/>
  <c r="N49" i="2" s="1"/>
  <c r="F49" i="2"/>
  <c r="O49" i="2" s="1"/>
  <c r="G49" i="2"/>
  <c r="H49" i="2"/>
  <c r="I49" i="2"/>
  <c r="J49" i="2"/>
  <c r="K49" i="2"/>
  <c r="L49" i="2"/>
  <c r="M49" i="2"/>
  <c r="P49" i="2"/>
  <c r="E50" i="2"/>
  <c r="N50" i="2" s="1"/>
  <c r="F50" i="2"/>
  <c r="O50" i="2" s="1"/>
  <c r="G50" i="2"/>
  <c r="H50" i="2"/>
  <c r="I50" i="2"/>
  <c r="J50" i="2"/>
  <c r="K50" i="2"/>
  <c r="L50" i="2"/>
  <c r="M50" i="2"/>
  <c r="P50" i="2"/>
  <c r="E51" i="2"/>
  <c r="N51" i="2" s="1"/>
  <c r="F51" i="2"/>
  <c r="O51" i="2" s="1"/>
  <c r="G51" i="2"/>
  <c r="H51" i="2"/>
  <c r="I51" i="2"/>
  <c r="J51" i="2"/>
  <c r="K51" i="2"/>
  <c r="L51" i="2"/>
  <c r="M51" i="2"/>
  <c r="P51" i="2"/>
  <c r="E52" i="2"/>
  <c r="N52" i="2" s="1"/>
  <c r="F52" i="2"/>
  <c r="O52" i="2" s="1"/>
  <c r="G52" i="2"/>
  <c r="H52" i="2"/>
  <c r="I52" i="2"/>
  <c r="J52" i="2"/>
  <c r="K52" i="2"/>
  <c r="L52" i="2"/>
  <c r="M52" i="2"/>
  <c r="P52" i="2"/>
  <c r="E53" i="2"/>
  <c r="N53" i="2" s="1"/>
  <c r="F53" i="2"/>
  <c r="O53" i="2" s="1"/>
  <c r="G53" i="2"/>
  <c r="H53" i="2"/>
  <c r="I53" i="2"/>
  <c r="J53" i="2"/>
  <c r="K53" i="2"/>
  <c r="L53" i="2"/>
  <c r="M53" i="2"/>
  <c r="P53" i="2"/>
  <c r="E54" i="2"/>
  <c r="N54" i="2" s="1"/>
  <c r="F54" i="2"/>
  <c r="O54" i="2" s="1"/>
  <c r="G54" i="2"/>
  <c r="H54" i="2"/>
  <c r="I54" i="2"/>
  <c r="J54" i="2"/>
  <c r="K54" i="2"/>
  <c r="L54" i="2"/>
  <c r="M54" i="2"/>
  <c r="P54" i="2"/>
  <c r="E55" i="2"/>
  <c r="N55" i="2" s="1"/>
  <c r="F55" i="2"/>
  <c r="O55" i="2" s="1"/>
  <c r="G55" i="2"/>
  <c r="H55" i="2"/>
  <c r="I55" i="2"/>
  <c r="J55" i="2"/>
  <c r="K55" i="2"/>
  <c r="L55" i="2"/>
  <c r="M55" i="2"/>
  <c r="P55" i="2"/>
  <c r="E56" i="2"/>
  <c r="N56" i="2" s="1"/>
  <c r="F56" i="2"/>
  <c r="O56" i="2" s="1"/>
  <c r="G56" i="2"/>
  <c r="H56" i="2"/>
  <c r="I56" i="2"/>
  <c r="J56" i="2"/>
  <c r="K56" i="2"/>
  <c r="L56" i="2"/>
  <c r="M56" i="2"/>
  <c r="P56" i="2"/>
  <c r="E57" i="2"/>
  <c r="N57" i="2" s="1"/>
  <c r="F57" i="2"/>
  <c r="O57" i="2" s="1"/>
  <c r="G57" i="2"/>
  <c r="H57" i="2"/>
  <c r="I57" i="2"/>
  <c r="J57" i="2"/>
  <c r="K57" i="2"/>
  <c r="L57" i="2"/>
  <c r="M57" i="2"/>
  <c r="P57" i="2"/>
  <c r="E58" i="2"/>
  <c r="N58" i="2" s="1"/>
  <c r="F58" i="2"/>
  <c r="O58" i="2" s="1"/>
  <c r="G58" i="2"/>
  <c r="H58" i="2"/>
  <c r="I58" i="2"/>
  <c r="J58" i="2"/>
  <c r="K58" i="2"/>
  <c r="L58" i="2"/>
  <c r="M58" i="2"/>
  <c r="P58" i="2"/>
  <c r="E59" i="2"/>
  <c r="N59" i="2" s="1"/>
  <c r="F59" i="2"/>
  <c r="O59" i="2" s="1"/>
  <c r="G59" i="2"/>
  <c r="H59" i="2"/>
  <c r="I59" i="2"/>
  <c r="J59" i="2"/>
  <c r="K59" i="2"/>
  <c r="L59" i="2"/>
  <c r="M59" i="2"/>
  <c r="P59" i="2"/>
  <c r="E60" i="2"/>
  <c r="N60" i="2" s="1"/>
  <c r="F60" i="2"/>
  <c r="O60" i="2" s="1"/>
  <c r="G60" i="2"/>
  <c r="H60" i="2"/>
  <c r="I60" i="2"/>
  <c r="J60" i="2"/>
  <c r="K60" i="2"/>
  <c r="L60" i="2"/>
  <c r="M60" i="2"/>
  <c r="P60" i="2"/>
  <c r="E61" i="2"/>
  <c r="N61" i="2" s="1"/>
  <c r="F61" i="2"/>
  <c r="O61" i="2" s="1"/>
  <c r="G61" i="2"/>
  <c r="H61" i="2"/>
  <c r="I61" i="2"/>
  <c r="J61" i="2"/>
  <c r="K61" i="2"/>
  <c r="L61" i="2"/>
  <c r="M61" i="2"/>
  <c r="P61" i="2"/>
  <c r="E62" i="2"/>
  <c r="N62" i="2" s="1"/>
  <c r="F62" i="2"/>
  <c r="O62" i="2" s="1"/>
  <c r="G62" i="2"/>
  <c r="H62" i="2"/>
  <c r="I62" i="2"/>
  <c r="J62" i="2"/>
  <c r="K62" i="2"/>
  <c r="L62" i="2"/>
  <c r="M62" i="2"/>
  <c r="P62" i="2"/>
  <c r="E63" i="2"/>
  <c r="N63" i="2" s="1"/>
  <c r="F63" i="2"/>
  <c r="O63" i="2" s="1"/>
  <c r="G63" i="2"/>
  <c r="H63" i="2"/>
  <c r="I63" i="2"/>
  <c r="J63" i="2"/>
  <c r="K63" i="2"/>
  <c r="L63" i="2"/>
  <c r="M63" i="2"/>
  <c r="P63" i="2"/>
  <c r="E64" i="2"/>
  <c r="N64" i="2" s="1"/>
  <c r="F64" i="2"/>
  <c r="O64" i="2" s="1"/>
  <c r="G64" i="2"/>
  <c r="H64" i="2"/>
  <c r="I64" i="2"/>
  <c r="J64" i="2"/>
  <c r="K64" i="2"/>
  <c r="L64" i="2"/>
  <c r="M64" i="2"/>
  <c r="P64" i="2"/>
  <c r="E65" i="2"/>
  <c r="N65" i="2" s="1"/>
  <c r="F65" i="2"/>
  <c r="O65" i="2" s="1"/>
  <c r="G65" i="2"/>
  <c r="H65" i="2"/>
  <c r="I65" i="2"/>
  <c r="J65" i="2"/>
  <c r="K65" i="2"/>
  <c r="L65" i="2"/>
  <c r="M65" i="2"/>
  <c r="P65" i="2"/>
  <c r="E66" i="2"/>
  <c r="N66" i="2" s="1"/>
  <c r="F66" i="2"/>
  <c r="O66" i="2" s="1"/>
  <c r="G66" i="2"/>
  <c r="H66" i="2"/>
  <c r="I66" i="2"/>
  <c r="J66" i="2"/>
  <c r="K66" i="2"/>
  <c r="L66" i="2"/>
  <c r="M66" i="2"/>
  <c r="P66" i="2"/>
  <c r="E67" i="2"/>
  <c r="N67" i="2" s="1"/>
  <c r="F67" i="2"/>
  <c r="O67" i="2" s="1"/>
  <c r="G67" i="2"/>
  <c r="H67" i="2"/>
  <c r="I67" i="2"/>
  <c r="J67" i="2"/>
  <c r="K67" i="2"/>
  <c r="L67" i="2"/>
  <c r="M67" i="2"/>
  <c r="P67" i="2"/>
  <c r="E68" i="2"/>
  <c r="N68" i="2" s="1"/>
  <c r="F68" i="2"/>
  <c r="O68" i="2" s="1"/>
  <c r="G68" i="2"/>
  <c r="H68" i="2"/>
  <c r="I68" i="2"/>
  <c r="J68" i="2"/>
  <c r="K68" i="2"/>
  <c r="L68" i="2"/>
  <c r="M68" i="2"/>
  <c r="P68" i="2"/>
  <c r="E69" i="2"/>
  <c r="N69" i="2" s="1"/>
  <c r="F69" i="2"/>
  <c r="O69" i="2" s="1"/>
  <c r="G69" i="2"/>
  <c r="H69" i="2"/>
  <c r="I69" i="2"/>
  <c r="J69" i="2"/>
  <c r="K69" i="2"/>
  <c r="L69" i="2"/>
  <c r="M69" i="2"/>
  <c r="P69" i="2"/>
  <c r="E70" i="2"/>
  <c r="N70" i="2" s="1"/>
  <c r="F70" i="2"/>
  <c r="O70" i="2" s="1"/>
  <c r="G70" i="2"/>
  <c r="H70" i="2"/>
  <c r="I70" i="2"/>
  <c r="J70" i="2"/>
  <c r="K70" i="2"/>
  <c r="L70" i="2"/>
  <c r="M70" i="2"/>
  <c r="P70" i="2"/>
  <c r="E71" i="2"/>
  <c r="N71" i="2" s="1"/>
  <c r="F71" i="2"/>
  <c r="O71" i="2" s="1"/>
  <c r="G71" i="2"/>
  <c r="H71" i="2"/>
  <c r="I71" i="2"/>
  <c r="J71" i="2"/>
  <c r="K71" i="2"/>
  <c r="L71" i="2"/>
  <c r="M71" i="2"/>
  <c r="P71" i="2"/>
  <c r="E72" i="2"/>
  <c r="N72" i="2" s="1"/>
  <c r="F72" i="2"/>
  <c r="O72" i="2" s="1"/>
  <c r="G72" i="2"/>
  <c r="H72" i="2"/>
  <c r="I72" i="2"/>
  <c r="J72" i="2"/>
  <c r="K72" i="2"/>
  <c r="L72" i="2"/>
  <c r="M72" i="2"/>
  <c r="P72" i="2"/>
  <c r="E73" i="2"/>
  <c r="N73" i="2" s="1"/>
  <c r="F73" i="2"/>
  <c r="O73" i="2" s="1"/>
  <c r="G73" i="2"/>
  <c r="H73" i="2"/>
  <c r="I73" i="2"/>
  <c r="J73" i="2"/>
  <c r="K73" i="2"/>
  <c r="L73" i="2"/>
  <c r="M73" i="2"/>
  <c r="P73" i="2"/>
  <c r="E74" i="2"/>
  <c r="N74" i="2" s="1"/>
  <c r="F74" i="2"/>
  <c r="O74" i="2" s="1"/>
  <c r="G74" i="2"/>
  <c r="H74" i="2"/>
  <c r="I74" i="2"/>
  <c r="J74" i="2"/>
  <c r="K74" i="2"/>
  <c r="L74" i="2"/>
  <c r="M74" i="2"/>
  <c r="P74" i="2"/>
  <c r="E75" i="2"/>
  <c r="N75" i="2" s="1"/>
  <c r="F75" i="2"/>
  <c r="O75" i="2" s="1"/>
  <c r="G75" i="2"/>
  <c r="H75" i="2"/>
  <c r="I75" i="2"/>
  <c r="J75" i="2"/>
  <c r="K75" i="2"/>
  <c r="L75" i="2"/>
  <c r="M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G117" i="2"/>
  <c r="H117" i="2"/>
  <c r="I117" i="2"/>
  <c r="J117" i="2"/>
  <c r="K117" i="2"/>
  <c r="L117" i="2"/>
  <c r="M117" i="2"/>
  <c r="O117" i="2"/>
  <c r="P117" i="2"/>
  <c r="E118" i="2"/>
  <c r="N118" i="2" s="1"/>
  <c r="F118" i="2"/>
  <c r="G118" i="2"/>
  <c r="H118" i="2"/>
  <c r="I118" i="2"/>
  <c r="J118" i="2"/>
  <c r="K118" i="2"/>
  <c r="L118" i="2"/>
  <c r="M118" i="2"/>
  <c r="O118" i="2"/>
  <c r="P118" i="2"/>
  <c r="E119" i="2"/>
  <c r="N119" i="2" s="1"/>
  <c r="F119" i="2"/>
  <c r="G119" i="2"/>
  <c r="H119" i="2"/>
  <c r="I119" i="2"/>
  <c r="J119" i="2"/>
  <c r="K119" i="2"/>
  <c r="L119" i="2"/>
  <c r="M119" i="2"/>
  <c r="O119" i="2"/>
  <c r="P119" i="2"/>
  <c r="E120" i="2"/>
  <c r="N120" i="2" s="1"/>
  <c r="F120" i="2"/>
  <c r="G120" i="2"/>
  <c r="H120" i="2"/>
  <c r="I120" i="2"/>
  <c r="J120" i="2"/>
  <c r="K120" i="2"/>
  <c r="L120" i="2"/>
  <c r="M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F130" i="2"/>
  <c r="G130" i="2"/>
  <c r="P130" i="2" s="1"/>
  <c r="H130" i="2"/>
  <c r="I130" i="2"/>
  <c r="J130" i="2"/>
  <c r="K130" i="2"/>
  <c r="L130" i="2"/>
  <c r="M130" i="2"/>
  <c r="N130" i="2"/>
  <c r="O130" i="2"/>
  <c r="E131" i="2"/>
  <c r="F131" i="2"/>
  <c r="G131" i="2"/>
  <c r="P131" i="2" s="1"/>
  <c r="H131" i="2"/>
  <c r="I131" i="2"/>
  <c r="J131" i="2"/>
  <c r="K131" i="2"/>
  <c r="L131" i="2"/>
  <c r="M131" i="2"/>
  <c r="N131" i="2"/>
  <c r="O131" i="2"/>
  <c r="E132" i="2"/>
  <c r="F132" i="2"/>
  <c r="G132" i="2"/>
  <c r="P132" i="2" s="1"/>
  <c r="H132" i="2"/>
  <c r="I132" i="2"/>
  <c r="J132" i="2"/>
  <c r="K132" i="2"/>
  <c r="L132" i="2"/>
  <c r="M132" i="2"/>
  <c r="N132" i="2"/>
  <c r="O132" i="2"/>
  <c r="E133" i="2"/>
  <c r="F133" i="2"/>
  <c r="G133" i="2"/>
  <c r="P133" i="2" s="1"/>
  <c r="H133" i="2"/>
  <c r="I133" i="2"/>
  <c r="J133" i="2"/>
  <c r="K133" i="2"/>
  <c r="L133" i="2"/>
  <c r="M133" i="2"/>
  <c r="N133" i="2"/>
  <c r="O133" i="2"/>
  <c r="E134" i="2"/>
  <c r="F134" i="2"/>
  <c r="G134" i="2"/>
  <c r="P134" i="2" s="1"/>
  <c r="H134" i="2"/>
  <c r="I134" i="2"/>
  <c r="J134" i="2"/>
  <c r="K134" i="2"/>
  <c r="L134" i="2"/>
  <c r="M134" i="2"/>
  <c r="N134" i="2"/>
  <c r="O134" i="2"/>
  <c r="E135" i="2"/>
  <c r="F135" i="2"/>
  <c r="G135" i="2"/>
  <c r="P135" i="2" s="1"/>
  <c r="H135" i="2"/>
  <c r="I135" i="2"/>
  <c r="J135" i="2"/>
  <c r="K135" i="2"/>
  <c r="L135" i="2"/>
  <c r="M135" i="2"/>
  <c r="N135" i="2"/>
  <c r="O135" i="2"/>
  <c r="E136" i="2"/>
  <c r="F136" i="2"/>
  <c r="G136" i="2"/>
  <c r="P136" i="2" s="1"/>
  <c r="H136" i="2"/>
  <c r="I136" i="2"/>
  <c r="J136" i="2"/>
  <c r="K136" i="2"/>
  <c r="L136" i="2"/>
  <c r="M136" i="2"/>
  <c r="N136" i="2"/>
  <c r="O136" i="2"/>
  <c r="E137" i="2"/>
  <c r="F137" i="2"/>
  <c r="G137" i="2"/>
  <c r="P137" i="2" s="1"/>
  <c r="H137" i="2"/>
  <c r="I137" i="2"/>
  <c r="J137" i="2"/>
  <c r="K137" i="2"/>
  <c r="L137" i="2"/>
  <c r="M137" i="2"/>
  <c r="N137" i="2"/>
  <c r="O137" i="2"/>
  <c r="E138" i="2"/>
  <c r="F138" i="2"/>
  <c r="G138" i="2"/>
  <c r="P138" i="2" s="1"/>
  <c r="H138" i="2"/>
  <c r="I138" i="2"/>
  <c r="J138" i="2"/>
  <c r="K138" i="2"/>
  <c r="L138" i="2"/>
  <c r="M138" i="2"/>
  <c r="N138" i="2"/>
  <c r="O138" i="2"/>
  <c r="E139" i="2"/>
  <c r="F139" i="2"/>
  <c r="G139" i="2"/>
  <c r="P139" i="2" s="1"/>
  <c r="H139" i="2"/>
  <c r="I139" i="2"/>
  <c r="J139" i="2"/>
  <c r="K139" i="2"/>
  <c r="L139" i="2"/>
  <c r="M139" i="2"/>
  <c r="N139" i="2"/>
  <c r="O139" i="2"/>
  <c r="E140" i="2"/>
  <c r="F140" i="2"/>
  <c r="G140" i="2"/>
  <c r="P140" i="2" s="1"/>
  <c r="H140" i="2"/>
  <c r="I140" i="2"/>
  <c r="J140" i="2"/>
  <c r="K140" i="2"/>
  <c r="L140" i="2"/>
  <c r="M140" i="2"/>
  <c r="N140" i="2"/>
  <c r="O140" i="2"/>
  <c r="E141" i="2"/>
  <c r="F141" i="2"/>
  <c r="G141" i="2"/>
  <c r="P141" i="2" s="1"/>
  <c r="H141" i="2"/>
  <c r="I141" i="2"/>
  <c r="J141" i="2"/>
  <c r="K141" i="2"/>
  <c r="L141" i="2"/>
  <c r="M141" i="2"/>
  <c r="N141" i="2"/>
  <c r="O141" i="2"/>
  <c r="E142" i="2"/>
  <c r="F142" i="2"/>
  <c r="G142" i="2"/>
  <c r="P142" i="2" s="1"/>
  <c r="H142" i="2"/>
  <c r="I142" i="2"/>
  <c r="J142" i="2"/>
  <c r="K142" i="2"/>
  <c r="L142" i="2"/>
  <c r="M142" i="2"/>
  <c r="N142" i="2"/>
  <c r="O142" i="2"/>
  <c r="E143" i="2"/>
  <c r="F143" i="2"/>
  <c r="G143" i="2"/>
  <c r="P143" i="2" s="1"/>
  <c r="H143" i="2"/>
  <c r="I143" i="2"/>
  <c r="J143" i="2"/>
  <c r="K143" i="2"/>
  <c r="L143" i="2"/>
  <c r="M143" i="2"/>
  <c r="N143" i="2"/>
  <c r="O143" i="2"/>
  <c r="E144" i="2"/>
  <c r="F144" i="2"/>
  <c r="G144" i="2"/>
  <c r="P144" i="2" s="1"/>
  <c r="H144" i="2"/>
  <c r="I144" i="2"/>
  <c r="J144" i="2"/>
  <c r="K144" i="2"/>
  <c r="L144" i="2"/>
  <c r="M144" i="2"/>
  <c r="N144" i="2"/>
  <c r="O144" i="2"/>
  <c r="E145" i="2"/>
  <c r="F145" i="2"/>
  <c r="G145" i="2"/>
  <c r="P145" i="2" s="1"/>
  <c r="H145" i="2"/>
  <c r="I145" i="2"/>
  <c r="J145" i="2"/>
  <c r="K145" i="2"/>
  <c r="L145" i="2"/>
  <c r="M145" i="2"/>
  <c r="N145" i="2"/>
  <c r="O145" i="2"/>
  <c r="E146" i="2"/>
  <c r="F146" i="2"/>
  <c r="G146" i="2"/>
  <c r="P146" i="2" s="1"/>
  <c r="H146" i="2"/>
  <c r="I146" i="2"/>
  <c r="J146" i="2"/>
  <c r="K146" i="2"/>
  <c r="L146" i="2"/>
  <c r="M146" i="2"/>
  <c r="N146" i="2"/>
  <c r="O146" i="2"/>
  <c r="E147" i="2"/>
  <c r="F147" i="2"/>
  <c r="G147" i="2"/>
  <c r="P147" i="2" s="1"/>
  <c r="H147" i="2"/>
  <c r="I147" i="2"/>
  <c r="J147" i="2"/>
  <c r="K147" i="2"/>
  <c r="L147" i="2"/>
  <c r="M147" i="2"/>
  <c r="N147" i="2"/>
  <c r="O147" i="2"/>
  <c r="E148" i="2"/>
  <c r="F148" i="2"/>
  <c r="G148" i="2"/>
  <c r="P148" i="2" s="1"/>
  <c r="H148" i="2"/>
  <c r="I148" i="2"/>
  <c r="J148" i="2"/>
  <c r="K148" i="2"/>
  <c r="L148" i="2"/>
  <c r="M148" i="2"/>
  <c r="N148" i="2"/>
  <c r="O148" i="2"/>
  <c r="E149" i="2"/>
  <c r="F149" i="2"/>
  <c r="G149" i="2"/>
  <c r="P149" i="2" s="1"/>
  <c r="H149" i="2"/>
  <c r="I149" i="2"/>
  <c r="J149" i="2"/>
  <c r="K149" i="2"/>
  <c r="L149" i="2"/>
  <c r="M149" i="2"/>
  <c r="N149" i="2"/>
  <c r="O149" i="2"/>
  <c r="E150" i="2"/>
  <c r="F150" i="2"/>
  <c r="G150" i="2"/>
  <c r="P150" i="2" s="1"/>
  <c r="H150" i="2"/>
  <c r="I150" i="2"/>
  <c r="J150" i="2"/>
  <c r="K150" i="2"/>
  <c r="L150" i="2"/>
  <c r="M150" i="2"/>
  <c r="N150" i="2"/>
  <c r="O150" i="2"/>
  <c r="E151" i="2"/>
  <c r="F151" i="2"/>
  <c r="G151" i="2"/>
  <c r="P151" i="2" s="1"/>
  <c r="H151" i="2"/>
  <c r="I151" i="2"/>
  <c r="J151" i="2"/>
  <c r="K151" i="2"/>
  <c r="L151" i="2"/>
  <c r="M151" i="2"/>
  <c r="N151" i="2"/>
  <c r="O151" i="2"/>
  <c r="E152" i="2"/>
  <c r="F152" i="2"/>
  <c r="G152" i="2"/>
  <c r="P152" i="2" s="1"/>
  <c r="H152" i="2"/>
  <c r="I152" i="2"/>
  <c r="J152" i="2"/>
  <c r="K152" i="2"/>
  <c r="L152" i="2"/>
  <c r="M152" i="2"/>
  <c r="N152" i="2"/>
  <c r="O152" i="2"/>
  <c r="E153" i="2"/>
  <c r="F153" i="2"/>
  <c r="G153" i="2"/>
  <c r="P153" i="2" s="1"/>
  <c r="H153" i="2"/>
  <c r="I153" i="2"/>
  <c r="J153" i="2"/>
  <c r="K153" i="2"/>
  <c r="L153" i="2"/>
  <c r="M153" i="2"/>
  <c r="N153" i="2"/>
  <c r="O153" i="2"/>
  <c r="E154" i="2"/>
  <c r="F154" i="2"/>
  <c r="G154" i="2"/>
  <c r="P154" i="2" s="1"/>
  <c r="H154" i="2"/>
  <c r="I154" i="2"/>
  <c r="J154" i="2"/>
  <c r="K154" i="2"/>
  <c r="L154" i="2"/>
  <c r="M154" i="2"/>
  <c r="N154" i="2"/>
  <c r="O154" i="2"/>
  <c r="E155" i="2"/>
  <c r="F155" i="2"/>
  <c r="G155" i="2"/>
  <c r="P155" i="2" s="1"/>
  <c r="H155" i="2"/>
  <c r="I155" i="2"/>
  <c r="J155" i="2"/>
  <c r="K155" i="2"/>
  <c r="L155" i="2"/>
  <c r="M155" i="2"/>
  <c r="N155" i="2"/>
  <c r="O155" i="2"/>
  <c r="E156" i="2"/>
  <c r="F156" i="2"/>
  <c r="G156" i="2"/>
  <c r="P156" i="2" s="1"/>
  <c r="H156" i="2"/>
  <c r="I156" i="2"/>
  <c r="J156" i="2"/>
  <c r="K156" i="2"/>
  <c r="L156" i="2"/>
  <c r="M156" i="2"/>
  <c r="N156" i="2"/>
  <c r="O156" i="2"/>
  <c r="E157" i="2"/>
  <c r="F157" i="2"/>
  <c r="G157" i="2"/>
  <c r="P157" i="2" s="1"/>
  <c r="H157" i="2"/>
  <c r="I157" i="2"/>
  <c r="J157" i="2"/>
  <c r="K157" i="2"/>
  <c r="L157" i="2"/>
  <c r="M157" i="2"/>
  <c r="N157" i="2"/>
  <c r="O157" i="2"/>
  <c r="E158" i="2"/>
  <c r="F158" i="2"/>
  <c r="G158" i="2"/>
  <c r="P158" i="2" s="1"/>
  <c r="H158" i="2"/>
  <c r="I158" i="2"/>
  <c r="J158" i="2"/>
  <c r="K158" i="2"/>
  <c r="L158" i="2"/>
  <c r="M158" i="2"/>
  <c r="N158" i="2"/>
  <c r="O158" i="2"/>
  <c r="E159" i="2"/>
  <c r="F159" i="2"/>
  <c r="G159" i="2"/>
  <c r="P159" i="2" s="1"/>
  <c r="H159" i="2"/>
  <c r="I159" i="2"/>
  <c r="J159" i="2"/>
  <c r="K159" i="2"/>
  <c r="L159" i="2"/>
  <c r="M159" i="2"/>
  <c r="N159" i="2"/>
  <c r="O159" i="2"/>
  <c r="E160" i="2"/>
  <c r="F160" i="2"/>
  <c r="G160" i="2"/>
  <c r="P160" i="2" s="1"/>
  <c r="H160" i="2"/>
  <c r="I160" i="2"/>
  <c r="J160" i="2"/>
  <c r="K160" i="2"/>
  <c r="L160" i="2"/>
  <c r="M160" i="2"/>
  <c r="N160" i="2"/>
  <c r="O160" i="2"/>
  <c r="E161" i="2"/>
  <c r="F161" i="2"/>
  <c r="G161" i="2"/>
  <c r="P161" i="2" s="1"/>
  <c r="H161" i="2"/>
  <c r="I161" i="2"/>
  <c r="J161" i="2"/>
  <c r="K161" i="2"/>
  <c r="L161" i="2"/>
  <c r="M161" i="2"/>
  <c r="N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AB153" i="2" l="1"/>
  <c r="AA150" i="2"/>
  <c r="AC148" i="2"/>
  <c r="AB145" i="2"/>
  <c r="AA142" i="2"/>
  <c r="AC140" i="2"/>
  <c r="AB137" i="2"/>
  <c r="AA134" i="2"/>
  <c r="AC132" i="2"/>
  <c r="AB129" i="2"/>
  <c r="AA126" i="2"/>
  <c r="AC124" i="2"/>
  <c r="AB121" i="2"/>
  <c r="AA118" i="2"/>
  <c r="AC116" i="2"/>
  <c r="AB113" i="2"/>
  <c r="AA110" i="2"/>
  <c r="AC108" i="2"/>
  <c r="AB105" i="2"/>
  <c r="AA102" i="2"/>
  <c r="AC100" i="2"/>
  <c r="AB97" i="2"/>
  <c r="AA94" i="2"/>
  <c r="AC92" i="2"/>
  <c r="AB89" i="2"/>
  <c r="AA86" i="2"/>
  <c r="AC84" i="2"/>
  <c r="AB81" i="2"/>
  <c r="AA78" i="2"/>
  <c r="AC76" i="2"/>
  <c r="AB73" i="2"/>
  <c r="AA70" i="2"/>
  <c r="AC68" i="2"/>
  <c r="AB65" i="2"/>
  <c r="AA62" i="2"/>
  <c r="AC60" i="2"/>
  <c r="AB57" i="2"/>
  <c r="AA54" i="2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S7" i="8" s="1"/>
  <c r="R7" i="8"/>
  <c r="D8" i="8"/>
  <c r="E8" i="8"/>
  <c r="F8" i="8"/>
  <c r="G8" i="8"/>
  <c r="H8" i="8"/>
  <c r="I8" i="8"/>
  <c r="J8" i="8"/>
  <c r="K8" i="8"/>
  <c r="L8" i="8"/>
  <c r="M8" i="8"/>
  <c r="O8" i="8"/>
  <c r="P8" i="8"/>
  <c r="Q8" i="8"/>
  <c r="S8" i="8" s="1"/>
  <c r="R8" i="8"/>
  <c r="T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S10" i="8" s="1"/>
  <c r="R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S12" i="8" s="1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S13" i="8" s="1"/>
  <c r="R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S14" i="8" s="1"/>
  <c r="R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S16" i="8" s="1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S17" i="8" s="1"/>
  <c r="R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S18" i="8" s="1"/>
  <c r="R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S20" i="8" s="1"/>
  <c r="R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S21" i="8" s="1"/>
  <c r="R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S22" i="8" s="1"/>
  <c r="R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S23" i="8" s="1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S24" i="8" s="1"/>
  <c r="R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S26" i="8" s="1"/>
  <c r="R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S27" i="8" s="1"/>
  <c r="R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S28" i="8" s="1"/>
  <c r="R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S29" i="8" s="1"/>
  <c r="R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U4" i="2"/>
  <c r="V4" i="2"/>
  <c r="W4" i="2"/>
  <c r="X4" i="2"/>
  <c r="AA4" i="2" s="1"/>
  <c r="Y4" i="2"/>
  <c r="Z4" i="2"/>
  <c r="AB4" i="2"/>
  <c r="AC4" i="2"/>
  <c r="U5" i="2"/>
  <c r="V5" i="2"/>
  <c r="W5" i="2"/>
  <c r="AC5" i="2" s="1"/>
  <c r="X5" i="2"/>
  <c r="Y5" i="2"/>
  <c r="Z5" i="2"/>
  <c r="AA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AB7" i="2" s="1"/>
  <c r="W7" i="2"/>
  <c r="X7" i="2"/>
  <c r="Y7" i="2"/>
  <c r="Z7" i="2"/>
  <c r="AC7" i="2"/>
  <c r="U8" i="2"/>
  <c r="AA8" i="2" s="1"/>
  <c r="V8" i="2"/>
  <c r="W8" i="2"/>
  <c r="X8" i="2"/>
  <c r="Y8" i="2"/>
  <c r="Z8" i="2"/>
  <c r="AB8" i="2"/>
  <c r="AC8" i="2"/>
  <c r="U9" i="2"/>
  <c r="V9" i="2"/>
  <c r="W9" i="2"/>
  <c r="AC9" i="2" s="1"/>
  <c r="X9" i="2"/>
  <c r="Y9" i="2"/>
  <c r="Z9" i="2"/>
  <c r="AA9" i="2"/>
  <c r="AB9" i="2"/>
  <c r="U10" i="2"/>
  <c r="V10" i="2"/>
  <c r="AB10" i="2" s="1"/>
  <c r="W10" i="2"/>
  <c r="AC10" i="2" s="1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/>
  <c r="U12" i="2"/>
  <c r="AA12" i="2" s="1"/>
  <c r="V12" i="2"/>
  <c r="W12" i="2"/>
  <c r="X12" i="2"/>
  <c r="Y12" i="2"/>
  <c r="Z12" i="2"/>
  <c r="AB12" i="2"/>
  <c r="AC12" i="2"/>
  <c r="U13" i="2"/>
  <c r="V13" i="2"/>
  <c r="W13" i="2"/>
  <c r="AC13" i="2" s="1"/>
  <c r="X13" i="2"/>
  <c r="Y13" i="2"/>
  <c r="Z13" i="2"/>
  <c r="AA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AB15" i="2" s="1"/>
  <c r="W15" i="2"/>
  <c r="X15" i="2"/>
  <c r="Y15" i="2"/>
  <c r="Z15" i="2"/>
  <c r="AC15" i="2"/>
  <c r="U16" i="2"/>
  <c r="AA16" i="2" s="1"/>
  <c r="V16" i="2"/>
  <c r="W16" i="2"/>
  <c r="X16" i="2"/>
  <c r="Y16" i="2"/>
  <c r="Z16" i="2"/>
  <c r="AB16" i="2"/>
  <c r="AC16" i="2"/>
  <c r="U17" i="2"/>
  <c r="V17" i="2"/>
  <c r="W17" i="2"/>
  <c r="AC17" i="2" s="1"/>
  <c r="X17" i="2"/>
  <c r="Y17" i="2"/>
  <c r="Z17" i="2"/>
  <c r="AA17" i="2"/>
  <c r="AB17" i="2"/>
  <c r="U18" i="2"/>
  <c r="V18" i="2"/>
  <c r="AB18" i="2" s="1"/>
  <c r="W18" i="2"/>
  <c r="AC18" i="2" s="1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AA20" i="2" s="1"/>
  <c r="V20" i="2"/>
  <c r="W20" i="2"/>
  <c r="X20" i="2"/>
  <c r="Y20" i="2"/>
  <c r="Z20" i="2"/>
  <c r="AB20" i="2"/>
  <c r="AC20" i="2"/>
  <c r="U21" i="2"/>
  <c r="V21" i="2"/>
  <c r="W21" i="2"/>
  <c r="AC21" i="2" s="1"/>
  <c r="X21" i="2"/>
  <c r="Y21" i="2"/>
  <c r="Z21" i="2"/>
  <c r="AA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AB23" i="2" s="1"/>
  <c r="W23" i="2"/>
  <c r="X23" i="2"/>
  <c r="Y23" i="2"/>
  <c r="Z23" i="2"/>
  <c r="AC23" i="2"/>
  <c r="U24" i="2"/>
  <c r="AA24" i="2" s="1"/>
  <c r="V24" i="2"/>
  <c r="W24" i="2"/>
  <c r="X24" i="2"/>
  <c r="Y24" i="2"/>
  <c r="Z24" i="2"/>
  <c r="AB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AA28" i="2" s="1"/>
  <c r="V28" i="2"/>
  <c r="W28" i="2"/>
  <c r="X28" i="2"/>
  <c r="Y28" i="2"/>
  <c r="Z28" i="2"/>
  <c r="AB28" i="2"/>
  <c r="AC28" i="2"/>
  <c r="U29" i="2"/>
  <c r="V29" i="2"/>
  <c r="W29" i="2"/>
  <c r="AC29" i="2" s="1"/>
  <c r="X29" i="2"/>
  <c r="Y29" i="2"/>
  <c r="Z29" i="2"/>
  <c r="AA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/>
  <c r="U32" i="2"/>
  <c r="AA32" i="2" s="1"/>
  <c r="V32" i="2"/>
  <c r="W32" i="2"/>
  <c r="X32" i="2"/>
  <c r="Y32" i="2"/>
  <c r="Z32" i="2"/>
  <c r="AB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AA36" i="2" s="1"/>
  <c r="V36" i="2"/>
  <c r="W36" i="2"/>
  <c r="X36" i="2"/>
  <c r="Y36" i="2"/>
  <c r="Z36" i="2"/>
  <c r="AB36" i="2"/>
  <c r="AC36" i="2"/>
  <c r="U37" i="2"/>
  <c r="V37" i="2"/>
  <c r="W37" i="2"/>
  <c r="AC37" i="2" s="1"/>
  <c r="X37" i="2"/>
  <c r="Y37" i="2"/>
  <c r="Z37" i="2"/>
  <c r="AA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/>
  <c r="U40" i="2"/>
  <c r="AA40" i="2" s="1"/>
  <c r="V40" i="2"/>
  <c r="W40" i="2"/>
  <c r="X40" i="2"/>
  <c r="Y40" i="2"/>
  <c r="Z40" i="2"/>
  <c r="AB40" i="2"/>
  <c r="AC40" i="2"/>
  <c r="U41" i="2"/>
  <c r="AA41" i="2" s="1"/>
  <c r="V41" i="2"/>
  <c r="W41" i="2"/>
  <c r="X41" i="2"/>
  <c r="Y41" i="2"/>
  <c r="AB41" i="2" s="1"/>
  <c r="Z4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AC41" i="2" l="1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E2" i="12" s="1"/>
  <c r="H2" i="12" s="1"/>
  <c r="C2" i="12"/>
  <c r="F4" i="12" l="1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E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F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F830" i="11" s="1"/>
  <c r="A831" i="11"/>
  <c r="B831" i="11"/>
  <c r="A832" i="11"/>
  <c r="C832" i="11" s="1"/>
  <c r="B832" i="11"/>
  <c r="D832" i="11" s="1"/>
  <c r="F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E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F846" i="11" s="1"/>
  <c r="A847" i="11"/>
  <c r="B847" i="11"/>
  <c r="A848" i="11"/>
  <c r="C848" i="11" s="1"/>
  <c r="B848" i="11"/>
  <c r="D848" i="11" s="1"/>
  <c r="F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K976" i="11"/>
  <c r="N958" i="11"/>
  <c r="N952" i="11"/>
  <c r="L948" i="11"/>
  <c r="L946" i="11"/>
  <c r="N942" i="11"/>
  <c r="N941" i="11"/>
  <c r="N937" i="11"/>
  <c r="N936" i="11"/>
  <c r="L932" i="11"/>
  <c r="L930" i="11"/>
  <c r="N926" i="11"/>
  <c r="N920" i="11"/>
  <c r="N919" i="11"/>
  <c r="N916" i="11"/>
  <c r="L916" i="11"/>
  <c r="N914" i="11"/>
  <c r="L914" i="11"/>
  <c r="K912" i="11"/>
  <c r="N910" i="11"/>
  <c r="L910" i="11"/>
  <c r="K906" i="11"/>
  <c r="N904" i="11"/>
  <c r="L904" i="11"/>
  <c r="N899" i="11"/>
  <c r="N893" i="11"/>
  <c r="N889" i="11"/>
  <c r="N882" i="11"/>
  <c r="L882" i="11"/>
  <c r="M879" i="11"/>
  <c r="L871" i="11"/>
  <c r="K869" i="11"/>
  <c r="N862" i="11"/>
  <c r="M860" i="11"/>
  <c r="M858" i="11"/>
  <c r="K858" i="11"/>
  <c r="L856" i="11"/>
  <c r="K854" i="11"/>
  <c r="M848" i="11"/>
  <c r="M846" i="11"/>
  <c r="K846" i="11"/>
  <c r="M845" i="11"/>
  <c r="M840" i="11"/>
  <c r="K840" i="11"/>
  <c r="M838" i="11"/>
  <c r="N836" i="11"/>
  <c r="M832" i="11"/>
  <c r="K832" i="11"/>
  <c r="K830" i="11"/>
  <c r="M826" i="11"/>
  <c r="M824" i="11"/>
  <c r="K824" i="11"/>
  <c r="M820" i="11"/>
  <c r="K820" i="11"/>
  <c r="K1001" i="11"/>
  <c r="M998" i="11"/>
  <c r="M991" i="11"/>
  <c r="M987" i="11"/>
  <c r="C984" i="11"/>
  <c r="M978" i="11"/>
  <c r="M958" i="11"/>
  <c r="L956" i="11"/>
  <c r="N954" i="11"/>
  <c r="L954" i="11"/>
  <c r="M952" i="11"/>
  <c r="N950" i="11"/>
  <c r="L950" i="11"/>
  <c r="N944" i="11"/>
  <c r="L944" i="11"/>
  <c r="N943" i="11"/>
  <c r="N940" i="11"/>
  <c r="L940" i="11"/>
  <c r="N938" i="11"/>
  <c r="L938" i="11"/>
  <c r="N934" i="11"/>
  <c r="L934" i="11"/>
  <c r="N933" i="11"/>
  <c r="N929" i="11"/>
  <c r="N928" i="11"/>
  <c r="L928" i="11"/>
  <c r="N927" i="11"/>
  <c r="N924" i="11"/>
  <c r="L924" i="11"/>
  <c r="N922" i="11"/>
  <c r="L922" i="11"/>
  <c r="K920" i="11"/>
  <c r="N918" i="11"/>
  <c r="L918" i="11"/>
  <c r="L913" i="11"/>
  <c r="N912" i="11"/>
  <c r="L912" i="11"/>
  <c r="M909" i="11"/>
  <c r="L907" i="11"/>
  <c r="L902" i="11"/>
  <c r="N901" i="11"/>
  <c r="L901" i="11"/>
  <c r="M898" i="11"/>
  <c r="L897" i="11"/>
  <c r="N895" i="11"/>
  <c r="L895" i="11"/>
  <c r="N891" i="11"/>
  <c r="L891" i="11"/>
  <c r="M888" i="11"/>
  <c r="N876" i="11"/>
  <c r="M867" i="11"/>
  <c r="N865" i="11"/>
  <c r="M862" i="11"/>
  <c r="K862" i="11"/>
  <c r="L860" i="11"/>
  <c r="M856" i="11"/>
  <c r="K856" i="11"/>
  <c r="L854" i="11"/>
  <c r="M852" i="11"/>
  <c r="K852" i="11"/>
  <c r="M850" i="11"/>
  <c r="K850" i="11"/>
  <c r="L846" i="11"/>
  <c r="M844" i="11"/>
  <c r="K844" i="11"/>
  <c r="M842" i="11"/>
  <c r="K842" i="11"/>
  <c r="N838" i="11"/>
  <c r="M836" i="11"/>
  <c r="K836" i="11"/>
  <c r="K835" i="11"/>
  <c r="M834" i="11"/>
  <c r="K834" i="11"/>
  <c r="L832" i="11"/>
  <c r="M828" i="11"/>
  <c r="K828" i="11"/>
  <c r="L826" i="11"/>
  <c r="M822" i="11"/>
  <c r="K822" i="11"/>
  <c r="N820" i="11"/>
  <c r="E848" i="11"/>
  <c r="E832" i="11"/>
  <c r="E869" i="11"/>
  <c r="F723" i="11"/>
  <c r="F840" i="11"/>
  <c r="H869" i="11"/>
  <c r="F838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789" i="11" l="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T101" i="4" s="1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G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I53" i="5"/>
  <c r="I59" i="5"/>
  <c r="I69" i="5"/>
  <c r="I75" i="5"/>
  <c r="I83" i="5"/>
  <c r="E83" i="5"/>
  <c r="I85" i="5"/>
  <c r="E101" i="5"/>
  <c r="I101" i="5"/>
  <c r="E107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E141" i="5"/>
  <c r="E140" i="5"/>
  <c r="E136" i="5"/>
  <c r="G135" i="5"/>
  <c r="E131" i="5"/>
  <c r="E127" i="5"/>
  <c r="E126" i="5"/>
  <c r="I125" i="5"/>
  <c r="E124" i="5"/>
  <c r="E122" i="5"/>
  <c r="E120" i="5"/>
  <c r="G119" i="5"/>
  <c r="E118" i="5"/>
  <c r="I117" i="5"/>
  <c r="E115" i="5"/>
  <c r="E112" i="5"/>
  <c r="G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8" i="4" l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I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U572" i="4" s="1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T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V737" i="4" s="1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140" i="11" l="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V128" i="4"/>
  <c r="W128" i="4" s="1"/>
  <c r="X128" i="4" s="1"/>
  <c r="Y128" i="4" s="1"/>
  <c r="V17" i="4"/>
  <c r="W17" i="4" s="1"/>
  <c r="X17" i="4" s="1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V102" i="4"/>
  <c r="V84" i="4"/>
  <c r="V36" i="4"/>
  <c r="U91" i="4"/>
  <c r="V171" i="4"/>
  <c r="U136" i="4"/>
  <c r="V92" i="4"/>
  <c r="V190" i="4"/>
  <c r="W190" i="4" s="1"/>
  <c r="V44" i="4"/>
  <c r="V107" i="4"/>
  <c r="V66" i="4"/>
  <c r="V131" i="4"/>
  <c r="V147" i="4"/>
  <c r="Y985" i="4"/>
  <c r="AI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W22" i="4" s="1"/>
  <c r="X22" i="4" s="1"/>
  <c r="Y22" i="4" s="1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W6" i="4" s="1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W15" i="4" s="1"/>
  <c r="X15" i="4" s="1"/>
  <c r="Y15" i="4" s="1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J5" i="4"/>
  <c r="AK5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X38" i="4" s="1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W16" i="4" s="1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O985" i="4" s="1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C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717" i="3"/>
  <c r="D716" i="3"/>
  <c r="D514" i="3"/>
  <c r="D945" i="3"/>
  <c r="D757" i="3"/>
  <c r="D895" i="3"/>
  <c r="D551" i="3"/>
  <c r="D892" i="3"/>
  <c r="D750" i="3"/>
  <c r="D530" i="3"/>
  <c r="D664" i="3"/>
  <c r="D470" i="3"/>
  <c r="D677" i="3"/>
  <c r="D836" i="3"/>
  <c r="D966" i="3"/>
  <c r="D672" i="3"/>
  <c r="D469" i="3"/>
  <c r="D647" i="3"/>
  <c r="D978" i="3"/>
  <c r="D536" i="3"/>
  <c r="D876" i="3"/>
  <c r="D970" i="3"/>
  <c r="D840" i="3"/>
  <c r="D940" i="3"/>
  <c r="D992" i="3"/>
  <c r="D801" i="3"/>
  <c r="D660" i="3"/>
  <c r="D654" i="3"/>
  <c r="D631" i="3"/>
  <c r="D658" i="3"/>
  <c r="D874" i="3"/>
  <c r="D764" i="3"/>
  <c r="D811" i="3"/>
  <c r="D700" i="3"/>
  <c r="D497" i="3"/>
  <c r="D541" i="3"/>
  <c r="D939" i="3"/>
  <c r="D704" i="3"/>
  <c r="D779" i="3"/>
  <c r="D975" i="3"/>
  <c r="D739" i="3"/>
  <c r="D591" i="3"/>
  <c r="D662" i="3"/>
  <c r="D575" i="3"/>
  <c r="D769" i="3"/>
  <c r="D809" i="3"/>
  <c r="D787" i="3"/>
  <c r="D586" i="3"/>
  <c r="D478" i="3"/>
  <c r="D634" i="3"/>
  <c r="D768" i="3"/>
  <c r="D459" i="3"/>
  <c r="D920" i="3"/>
  <c r="D994" i="3"/>
  <c r="D957" i="3"/>
  <c r="D959" i="3"/>
  <c r="D834" i="3"/>
  <c r="D877" i="3"/>
  <c r="D675" i="3"/>
  <c r="D747" i="3"/>
  <c r="D424" i="3"/>
  <c r="D897" i="3"/>
  <c r="D953" i="3"/>
  <c r="D513" i="3"/>
  <c r="D973" i="3"/>
  <c r="D851" i="3"/>
  <c r="D558" i="3"/>
  <c r="D638" i="3"/>
  <c r="D690" i="3"/>
  <c r="D908" i="3"/>
  <c r="D649" i="3"/>
  <c r="D907" i="3"/>
  <c r="D848" i="3"/>
  <c r="D562" i="3"/>
  <c r="D676" i="3"/>
  <c r="D734" i="3"/>
  <c r="D472" i="3"/>
  <c r="D698" i="3"/>
  <c r="D593" i="3"/>
  <c r="D611" i="3"/>
  <c r="D916" i="3"/>
  <c r="D532" i="3"/>
  <c r="D550" i="3"/>
  <c r="D695" i="3"/>
  <c r="D454" i="3"/>
  <c r="D656" i="3"/>
  <c r="D969" i="3"/>
  <c r="D600" i="3"/>
  <c r="D850" i="3"/>
  <c r="D998" i="3"/>
  <c r="D781" i="3"/>
  <c r="D448" i="3"/>
  <c r="D420" i="3"/>
  <c r="D341" i="3"/>
  <c r="D403" i="3"/>
  <c r="D374" i="3"/>
  <c r="D375" i="3"/>
  <c r="D379" i="3"/>
  <c r="D353" i="3"/>
  <c r="D407" i="3"/>
  <c r="D357" i="3"/>
  <c r="D330" i="3"/>
  <c r="D269" i="3"/>
  <c r="D270" i="3"/>
  <c r="D246" i="3"/>
  <c r="D674" i="3"/>
  <c r="D882" i="3"/>
  <c r="D931" i="3"/>
  <c r="D889" i="3"/>
  <c r="D628" i="3"/>
  <c r="D758" i="3"/>
  <c r="D481" i="3"/>
  <c r="D463" i="3"/>
  <c r="D564" i="3"/>
  <c r="D802" i="3"/>
  <c r="D705" i="3"/>
  <c r="D731" i="3"/>
  <c r="D880" i="3"/>
  <c r="D712" i="3"/>
  <c r="D479" i="3"/>
  <c r="D467" i="3"/>
  <c r="D441" i="3"/>
  <c r="D370" i="3"/>
  <c r="D286" i="3"/>
  <c r="D416" i="3"/>
  <c r="D756" i="3"/>
  <c r="D640" i="3"/>
  <c r="D697" i="3"/>
  <c r="D699" i="3"/>
  <c r="D466" i="3"/>
  <c r="D488" i="3"/>
  <c r="D884" i="3"/>
  <c r="D542" i="3"/>
  <c r="D673" i="3"/>
  <c r="D582" i="3"/>
  <c r="D683" i="3"/>
  <c r="D665" i="3"/>
  <c r="D775" i="3"/>
  <c r="D714" i="3"/>
  <c r="D870" i="3"/>
  <c r="D585" i="3"/>
  <c r="D667" i="3"/>
  <c r="D688" i="3"/>
  <c r="D480" i="3"/>
  <c r="D486" i="3"/>
  <c r="D735" i="3"/>
  <c r="D506" i="3"/>
  <c r="D1000" i="3"/>
  <c r="D727" i="3"/>
  <c r="D455" i="3"/>
  <c r="D952" i="3"/>
  <c r="D501" i="3"/>
  <c r="D641" i="3"/>
  <c r="D453" i="3"/>
  <c r="D528" i="3"/>
  <c r="D843" i="3"/>
  <c r="D830" i="3"/>
  <c r="D829" i="3"/>
  <c r="D516" i="3"/>
  <c r="D619" i="3"/>
  <c r="D723" i="3"/>
  <c r="D871" i="3"/>
  <c r="D905" i="3"/>
  <c r="D813" i="3"/>
  <c r="D873" i="3"/>
  <c r="D602" i="3"/>
  <c r="D594" i="3"/>
  <c r="D679" i="3"/>
  <c r="D934" i="3"/>
  <c r="D825" i="3"/>
  <c r="D635" i="3"/>
  <c r="D783" i="3"/>
  <c r="D784" i="3"/>
  <c r="D749" i="3"/>
  <c r="D981" i="3"/>
  <c r="D915" i="3"/>
  <c r="D613" i="3"/>
  <c r="D701" i="3"/>
  <c r="D706" i="3"/>
  <c r="D595" i="3"/>
  <c r="D976" i="3"/>
  <c r="D971" i="3"/>
  <c r="D709" i="3"/>
  <c r="D767" i="3"/>
  <c r="D912" i="3"/>
  <c r="D553" i="3"/>
  <c r="D760" i="3"/>
  <c r="D449" i="3"/>
  <c r="D875" i="3"/>
  <c r="D950" i="3"/>
  <c r="D938" i="3"/>
  <c r="D861" i="3"/>
  <c r="D421" i="3"/>
  <c r="D791" i="3"/>
  <c r="D778" i="3"/>
  <c r="D766" i="3"/>
  <c r="D523" i="3"/>
  <c r="D821" i="3"/>
  <c r="D570" i="3"/>
  <c r="D452" i="3"/>
  <c r="D457" i="3"/>
  <c r="D849" i="3"/>
  <c r="D680" i="3"/>
  <c r="D614" i="3"/>
  <c r="D909" i="3"/>
  <c r="D816" i="3"/>
  <c r="D838" i="3"/>
  <c r="D868" i="3"/>
  <c r="D738" i="3"/>
  <c r="D648" i="3"/>
  <c r="D630" i="3"/>
  <c r="D883" i="3"/>
  <c r="D986" i="3"/>
  <c r="D465" i="3"/>
  <c r="D661" i="3"/>
  <c r="D989" i="3"/>
  <c r="D845" i="3"/>
  <c r="D371" i="3"/>
  <c r="D332" i="3"/>
  <c r="D393" i="3"/>
  <c r="D418" i="3"/>
  <c r="D368" i="3"/>
  <c r="D414" i="3"/>
  <c r="D331" i="3"/>
  <c r="D290" i="3"/>
  <c r="D392" i="3"/>
  <c r="D280" i="3"/>
  <c r="D253" i="3"/>
  <c r="D235" i="3"/>
  <c r="D489" i="3"/>
  <c r="D450" i="3"/>
  <c r="D565" i="3"/>
  <c r="D893" i="3"/>
  <c r="D820" i="3"/>
  <c r="D632" i="3"/>
  <c r="D556" i="3"/>
  <c r="D624" i="3"/>
  <c r="D559" i="3"/>
  <c r="D711" i="3"/>
  <c r="D899" i="3"/>
  <c r="D721" i="3"/>
  <c r="D666" i="3"/>
  <c r="D780" i="3"/>
  <c r="D755" i="3"/>
  <c r="D771" i="3"/>
  <c r="D429" i="3"/>
  <c r="D318" i="3"/>
  <c r="D367" i="3"/>
  <c r="D297" i="3"/>
  <c r="D977" i="3"/>
  <c r="D605" i="3"/>
  <c r="D522" i="3"/>
  <c r="D707" i="3"/>
  <c r="D878" i="3"/>
  <c r="D746" i="3"/>
  <c r="D730" i="3"/>
  <c r="D548" i="3"/>
  <c r="D770" i="3"/>
  <c r="D867" i="3"/>
  <c r="D911" i="3"/>
  <c r="D888" i="3"/>
  <c r="D491" i="3"/>
  <c r="D511" i="3"/>
  <c r="D965" i="3"/>
  <c r="D468" i="3"/>
  <c r="D719" i="3"/>
  <c r="D652" i="3"/>
  <c r="D678" i="3"/>
  <c r="D904" i="3"/>
  <c r="D724" i="3"/>
  <c r="D694" i="3"/>
  <c r="D531" i="3"/>
  <c r="D865" i="3"/>
  <c r="D519" i="3"/>
  <c r="D972" i="3"/>
  <c r="D806" i="3"/>
  <c r="D900" i="3"/>
  <c r="D906" i="3"/>
  <c r="D715" i="3"/>
  <c r="D473" i="3"/>
  <c r="D474" i="3"/>
  <c r="D710" i="3"/>
  <c r="D903" i="3"/>
  <c r="D812" i="3"/>
  <c r="D988" i="3"/>
  <c r="D493" i="3"/>
  <c r="D765" i="3"/>
  <c r="D792" i="3"/>
  <c r="D579" i="3"/>
  <c r="D601" i="3"/>
  <c r="D708" i="3"/>
  <c r="D538" i="3"/>
  <c r="D627" i="3"/>
  <c r="D572" i="3"/>
  <c r="D835" i="3"/>
  <c r="D985" i="3"/>
  <c r="D887" i="3"/>
  <c r="D983" i="3"/>
  <c r="D571" i="3"/>
  <c r="D590" i="3"/>
  <c r="D546" i="3"/>
  <c r="D963" i="3"/>
  <c r="D495" i="3"/>
  <c r="D535" i="3"/>
  <c r="D517" i="3"/>
  <c r="D932" i="3"/>
  <c r="D951" i="3"/>
  <c r="D753" i="3"/>
  <c r="D923" i="3"/>
  <c r="D573" i="3"/>
  <c r="D574" i="3"/>
  <c r="D520" i="3"/>
  <c r="D996" i="3"/>
  <c r="D797" i="3"/>
  <c r="D858" i="3"/>
  <c r="D510" i="3"/>
  <c r="D527" i="3"/>
  <c r="D822" i="3"/>
  <c r="D713" i="3"/>
  <c r="D869" i="3"/>
  <c r="D456" i="3"/>
  <c r="D991" i="3"/>
  <c r="D492" i="3"/>
  <c r="D745" i="3"/>
  <c r="D761" i="3"/>
  <c r="D898" i="3"/>
  <c r="D967" i="3"/>
  <c r="D509" i="3"/>
  <c r="D471" i="3"/>
  <c r="D587" i="3"/>
  <c r="D583" i="3"/>
  <c r="D644" i="3"/>
  <c r="D743" i="3"/>
  <c r="D504" i="3"/>
  <c r="D485" i="3"/>
  <c r="D552" i="3"/>
  <c r="D817" i="3"/>
  <c r="D814" i="3"/>
  <c r="D622" i="3"/>
  <c r="D584" i="3"/>
  <c r="D776" i="3"/>
  <c r="D402" i="3"/>
  <c r="D298" i="3"/>
  <c r="D348" i="3"/>
  <c r="D328" i="3"/>
  <c r="D401" i="3"/>
  <c r="D380" i="3"/>
  <c r="D335" i="3"/>
  <c r="D352" i="3"/>
  <c r="D296" i="3"/>
  <c r="D427" i="3"/>
  <c r="D278" i="3"/>
  <c r="D266" i="3"/>
  <c r="D240" i="3"/>
  <c r="D968" i="3"/>
  <c r="D831" i="3"/>
  <c r="D974" i="3"/>
  <c r="D460" i="3"/>
  <c r="D736" i="3"/>
  <c r="D800" i="3"/>
  <c r="D462" i="3"/>
  <c r="D954" i="3"/>
  <c r="D484" i="3"/>
  <c r="D422" i="3"/>
  <c r="D862" i="3"/>
  <c r="D483" i="3"/>
  <c r="D914" i="3"/>
  <c r="D529" i="3"/>
  <c r="D794" i="3"/>
  <c r="D984" i="3"/>
  <c r="D415" i="3"/>
  <c r="D363" i="3"/>
  <c r="D442" i="3"/>
  <c r="D958" i="3"/>
  <c r="D805" i="3"/>
  <c r="D606" i="3"/>
  <c r="D670" i="3"/>
  <c r="D997" i="3"/>
  <c r="D796" i="3"/>
  <c r="D657" i="3"/>
  <c r="D555" i="3"/>
  <c r="D588" i="3"/>
  <c r="D772" i="3"/>
  <c r="D581" i="3"/>
  <c r="D608" i="3"/>
  <c r="D618" i="3"/>
  <c r="D819" i="3"/>
  <c r="D659" i="3"/>
  <c r="D808" i="3"/>
  <c r="D863" i="3"/>
  <c r="D487" i="3"/>
  <c r="D512" i="3"/>
  <c r="D633" i="3"/>
  <c r="D681" i="3"/>
  <c r="D702" i="3"/>
  <c r="D948" i="3"/>
  <c r="D894" i="3"/>
  <c r="D902" i="3"/>
  <c r="D505" i="3"/>
  <c r="D526" i="3"/>
  <c r="D844" i="3"/>
  <c r="D919" i="3"/>
  <c r="D777" i="3"/>
  <c r="D941" i="3"/>
  <c r="D537" i="3"/>
  <c r="D949" i="3"/>
  <c r="D482" i="3"/>
  <c r="D839" i="3"/>
  <c r="D737" i="3"/>
  <c r="D947" i="3"/>
  <c r="D795" i="3"/>
  <c r="D803" i="3"/>
  <c r="D841" i="3"/>
  <c r="D852" i="3"/>
  <c r="D740" i="3"/>
  <c r="D881" i="3"/>
  <c r="D534" i="3"/>
  <c r="D651" i="3"/>
  <c r="D960" i="3"/>
  <c r="D525" i="3"/>
  <c r="D936" i="3"/>
  <c r="D962" i="3"/>
  <c r="D759" i="3"/>
  <c r="D499" i="3"/>
  <c r="D596" i="3"/>
  <c r="D857" i="3"/>
  <c r="D786" i="3"/>
  <c r="D741" i="3"/>
  <c r="D913" i="3"/>
  <c r="D818" i="3"/>
  <c r="D518" i="3"/>
  <c r="D763" i="3"/>
  <c r="D773" i="3"/>
  <c r="D955" i="3"/>
  <c r="D910" i="3"/>
  <c r="D748" i="3"/>
  <c r="D655" i="3"/>
  <c r="D853" i="3"/>
  <c r="D842" i="3"/>
  <c r="D625" i="3"/>
  <c r="D943" i="3"/>
  <c r="D886" i="3"/>
  <c r="D879" i="3"/>
  <c r="D823" i="3"/>
  <c r="D475" i="3"/>
  <c r="D742" i="3"/>
  <c r="D793" i="3"/>
  <c r="D785" i="3"/>
  <c r="D500" i="3"/>
  <c r="D663" i="3"/>
  <c r="D540" i="3"/>
  <c r="D685" i="3"/>
  <c r="D718" i="3"/>
  <c r="D927" i="3"/>
  <c r="D993" i="3"/>
  <c r="D855" i="3"/>
  <c r="D696" i="3"/>
  <c r="D669" i="3"/>
  <c r="D617" i="3"/>
  <c r="D961" i="3"/>
  <c r="D752" i="3"/>
  <c r="D598" i="3"/>
  <c r="D918" i="3"/>
  <c r="D549" i="3"/>
  <c r="D942" i="3"/>
  <c r="D400" i="3"/>
  <c r="D369" i="3"/>
  <c r="D287" i="3"/>
  <c r="D354" i="3"/>
  <c r="D356" i="3"/>
  <c r="D386" i="3"/>
  <c r="D362" i="3"/>
  <c r="D444" i="3"/>
  <c r="D345" i="3"/>
  <c r="D303" i="3"/>
  <c r="D264" i="3"/>
  <c r="D261" i="3"/>
  <c r="D243" i="3"/>
  <c r="D230" i="3"/>
  <c r="D917" i="3"/>
  <c r="D650" i="3"/>
  <c r="D592" i="3"/>
  <c r="D725" i="3"/>
  <c r="D703" i="3"/>
  <c r="D607" i="3"/>
  <c r="D1001" i="3"/>
  <c r="D515" i="3"/>
  <c r="D461" i="3"/>
  <c r="D636" i="3"/>
  <c r="D933" i="3"/>
  <c r="D924" i="3"/>
  <c r="D568" i="3"/>
  <c r="D498" i="3"/>
  <c r="D423" i="3"/>
  <c r="D557" i="3"/>
  <c r="D428" i="3"/>
  <c r="D314" i="3"/>
  <c r="D408" i="3"/>
  <c r="D322" i="3"/>
  <c r="D329" i="3"/>
  <c r="D435" i="3"/>
  <c r="D300" i="3"/>
  <c r="D432" i="3"/>
  <c r="D311" i="3"/>
  <c r="D349" i="3"/>
  <c r="D254" i="3"/>
  <c r="D260" i="3"/>
  <c r="D236" i="3"/>
  <c r="D233" i="3"/>
  <c r="D231" i="3"/>
  <c r="D872" i="3"/>
  <c r="D494" i="3"/>
  <c r="D815" i="3"/>
  <c r="D885" i="3"/>
  <c r="D732" i="3"/>
  <c r="D946" i="3"/>
  <c r="D446" i="3"/>
  <c r="D620" i="3"/>
  <c r="D319" i="3"/>
  <c r="D397" i="3"/>
  <c r="D381" i="3"/>
  <c r="D391" i="3"/>
  <c r="D279" i="3"/>
  <c r="D252" i="3"/>
  <c r="D882" i="10"/>
  <c r="D886" i="10"/>
  <c r="D997" i="10"/>
  <c r="D391" i="10"/>
  <c r="D387" i="10"/>
  <c r="D330" i="10"/>
  <c r="D672" i="10"/>
  <c r="D639" i="10"/>
  <c r="D825" i="10"/>
  <c r="D773" i="10"/>
  <c r="D650" i="10"/>
  <c r="D866" i="10"/>
  <c r="D457" i="10"/>
  <c r="D989" i="10"/>
  <c r="D954" i="10"/>
  <c r="D813" i="10"/>
  <c r="D722" i="3"/>
  <c r="D856" i="3"/>
  <c r="D477" i="3"/>
  <c r="D642" i="3"/>
  <c r="D490" i="3"/>
  <c r="D832" i="3"/>
  <c r="D612" i="3"/>
  <c r="D720" i="3"/>
  <c r="D826" i="3"/>
  <c r="D325" i="3"/>
  <c r="D399" i="3"/>
  <c r="D426" i="3"/>
  <c r="D413" i="3"/>
  <c r="D283" i="3"/>
  <c r="D239" i="3"/>
  <c r="D978" i="10"/>
  <c r="D853" i="10"/>
  <c r="D632" i="10"/>
  <c r="D598" i="10"/>
  <c r="D496" i="10"/>
  <c r="D297" i="10"/>
  <c r="D725" i="10"/>
  <c r="D419" i="10"/>
  <c r="D557" i="10"/>
  <c r="D764" i="10"/>
  <c r="D544" i="10"/>
  <c r="D881" i="10"/>
  <c r="D519" i="10"/>
  <c r="D536" i="10"/>
  <c r="D433" i="10"/>
  <c r="D708" i="10"/>
  <c r="D896" i="3"/>
  <c r="D790" i="3"/>
  <c r="D922" i="3"/>
  <c r="D623" i="3"/>
  <c r="D326" i="3"/>
  <c r="D382" i="3"/>
  <c r="D377" i="3"/>
  <c r="D841" i="10"/>
  <c r="D651" i="10"/>
  <c r="D792" i="10"/>
  <c r="D671" i="10"/>
  <c r="D535" i="10"/>
  <c r="D952" i="10"/>
  <c r="D482" i="10"/>
  <c r="D867" i="10"/>
  <c r="D480" i="10"/>
  <c r="D932" i="10"/>
  <c r="D551" i="10"/>
  <c r="D418" i="10"/>
  <c r="D488" i="10"/>
  <c r="D851" i="10"/>
  <c r="D780" i="10"/>
  <c r="D289" i="10"/>
  <c r="D571" i="10"/>
  <c r="D872" i="10"/>
  <c r="D293" i="10"/>
  <c r="D960" i="10"/>
  <c r="D425" i="10"/>
  <c r="D373" i="10"/>
  <c r="D236" i="10"/>
  <c r="D925" i="10"/>
  <c r="D440" i="10"/>
  <c r="D479" i="10"/>
  <c r="D381" i="10"/>
  <c r="D683" i="10"/>
  <c r="D489" i="10"/>
  <c r="D283" i="10"/>
  <c r="D720" i="10"/>
  <c r="D471" i="10"/>
  <c r="D743" i="10"/>
  <c r="D595" i="10"/>
  <c r="D451" i="3"/>
  <c r="D626" i="3"/>
  <c r="D629" i="3"/>
  <c r="D458" i="3"/>
  <c r="D351" i="3"/>
  <c r="D409" i="3"/>
  <c r="D268" i="3"/>
  <c r="D436" i="3"/>
  <c r="D285" i="3"/>
  <c r="D387" i="3"/>
  <c r="D288" i="3"/>
  <c r="D376" i="3"/>
  <c r="D316" i="3"/>
  <c r="D317" i="3"/>
  <c r="D272" i="3"/>
  <c r="D234" i="3"/>
  <c r="D245" i="3"/>
  <c r="D639" i="3"/>
  <c r="D733" i="3"/>
  <c r="D890" i="3"/>
  <c r="D503" i="3"/>
  <c r="D547" i="3"/>
  <c r="D689" i="3"/>
  <c r="D828" i="3"/>
  <c r="D563" i="3"/>
  <c r="D385" i="3"/>
  <c r="D315" i="3"/>
  <c r="D372" i="3"/>
  <c r="D359" i="3"/>
  <c r="D340" i="3"/>
  <c r="D273" i="3"/>
  <c r="D242" i="3"/>
  <c r="D706" i="10"/>
  <c r="D733" i="10"/>
  <c r="D731" i="10"/>
  <c r="D900" i="10"/>
  <c r="D803" i="10"/>
  <c r="D306" i="10"/>
  <c r="D973" i="10"/>
  <c r="D445" i="10"/>
  <c r="D532" i="10"/>
  <c r="D944" i="10"/>
  <c r="D618" i="10"/>
  <c r="D846" i="10"/>
  <c r="D752" i="10"/>
  <c r="D985" i="10"/>
  <c r="D399" i="10"/>
  <c r="D308" i="10"/>
  <c r="D610" i="3"/>
  <c r="D837" i="3"/>
  <c r="D788" i="3"/>
  <c r="D507" i="3"/>
  <c r="D545" i="3"/>
  <c r="D935" i="3"/>
  <c r="D810" i="3"/>
  <c r="D929" i="3"/>
  <c r="D383" i="3"/>
  <c r="D299" i="3"/>
  <c r="D304" i="3"/>
  <c r="D312" i="3"/>
  <c r="D284" i="3"/>
  <c r="D263" i="3"/>
  <c r="D247" i="3"/>
  <c r="D647" i="10"/>
  <c r="D436" i="10"/>
  <c r="D892" i="10"/>
  <c r="D487" i="10"/>
  <c r="D483" i="10"/>
  <c r="D318" i="10"/>
  <c r="D844" i="10"/>
  <c r="D685" i="10"/>
  <c r="D422" i="10"/>
  <c r="D998" i="10"/>
  <c r="D980" i="10"/>
  <c r="D871" i="10"/>
  <c r="D927" i="10"/>
  <c r="D941" i="10"/>
  <c r="D840" i="10"/>
  <c r="D343" i="10"/>
  <c r="D729" i="3"/>
  <c r="D684" i="3"/>
  <c r="D566" i="3"/>
  <c r="D762" i="3"/>
  <c r="D366" i="3"/>
  <c r="D313" i="3"/>
  <c r="D275" i="3"/>
  <c r="D232" i="3"/>
  <c r="D493" i="10"/>
  <c r="D931" i="10"/>
  <c r="D312" i="10"/>
  <c r="D758" i="10"/>
  <c r="D467" i="10"/>
  <c r="D490" i="10"/>
  <c r="D611" i="10"/>
  <c r="D769" i="10"/>
  <c r="D890" i="10"/>
  <c r="D543" i="10"/>
  <c r="D939" i="10"/>
  <c r="D515" i="10"/>
  <c r="D936" i="10"/>
  <c r="D550" i="10"/>
  <c r="D869" i="10"/>
  <c r="D412" i="10"/>
  <c r="D470" i="10"/>
  <c r="D607" i="10"/>
  <c r="D740" i="10"/>
  <c r="D579" i="10"/>
  <c r="D835" i="10"/>
  <c r="D301" i="10"/>
  <c r="D252" i="10"/>
  <c r="D801" i="10"/>
  <c r="D638" i="10"/>
  <c r="D783" i="10"/>
  <c r="D981" i="10"/>
  <c r="D561" i="10"/>
  <c r="D363" i="10"/>
  <c r="D255" i="10"/>
  <c r="D314" i="10"/>
  <c r="D465" i="10"/>
  <c r="D346" i="10"/>
  <c r="D824" i="3"/>
  <c r="D744" i="3"/>
  <c r="D982" i="3"/>
  <c r="D860" i="3"/>
  <c r="D434" i="3"/>
  <c r="D365" i="3"/>
  <c r="D373" i="3"/>
  <c r="D307" i="3"/>
  <c r="D344" i="3"/>
  <c r="D396" i="3"/>
  <c r="D282" i="3"/>
  <c r="D267" i="3"/>
  <c r="D249" i="3"/>
  <c r="D807" i="3"/>
  <c r="D464" i="3"/>
  <c r="D774" i="3"/>
  <c r="D930" i="3"/>
  <c r="D671" i="3"/>
  <c r="D645" i="3"/>
  <c r="D937" i="3"/>
  <c r="D682" i="3"/>
  <c r="D417" i="3"/>
  <c r="D412" i="3"/>
  <c r="D358" i="3"/>
  <c r="D295" i="3"/>
  <c r="D419" i="3"/>
  <c r="D262" i="3"/>
  <c r="D248" i="3"/>
  <c r="D856" i="10"/>
  <c r="D726" i="10"/>
  <c r="D839" i="10"/>
  <c r="D619" i="10"/>
  <c r="D473" i="10"/>
  <c r="D972" i="10"/>
  <c r="D641" i="10"/>
  <c r="D947" i="10"/>
  <c r="D549" i="10"/>
  <c r="D907" i="10"/>
  <c r="D806" i="10"/>
  <c r="D499" i="10"/>
  <c r="D541" i="10"/>
  <c r="D896" i="10"/>
  <c r="D805" i="10"/>
  <c r="D327" i="10"/>
  <c r="D846" i="3"/>
  <c r="D827" i="3"/>
  <c r="D686" i="3"/>
  <c r="D554" i="3"/>
  <c r="D599" i="3"/>
  <c r="D754" i="3"/>
  <c r="D921" i="3"/>
  <c r="D964" i="3"/>
  <c r="D395" i="3"/>
  <c r="D410" i="3"/>
  <c r="D323" i="3"/>
  <c r="D302" i="3"/>
  <c r="D389" i="3"/>
  <c r="D274" i="3"/>
  <c r="D241" i="3"/>
  <c r="D406" i="10"/>
  <c r="D511" i="10"/>
  <c r="D763" i="10"/>
  <c r="D747" i="10"/>
  <c r="D662" i="10"/>
  <c r="D542" i="10"/>
  <c r="D462" i="10"/>
  <c r="D687" i="10"/>
  <c r="D984" i="10"/>
  <c r="D885" i="10"/>
  <c r="D774" i="10"/>
  <c r="D712" i="10"/>
  <c r="D771" i="10"/>
  <c r="D788" i="10"/>
  <c r="D880" i="10"/>
  <c r="D329" i="10"/>
  <c r="D609" i="3"/>
  <c r="D646" i="3"/>
  <c r="D891" i="3"/>
  <c r="D637" i="3"/>
  <c r="D343" i="3"/>
  <c r="D337" i="3"/>
  <c r="D255" i="3"/>
  <c r="D1000" i="10"/>
  <c r="D528" i="10"/>
  <c r="D548" i="10"/>
  <c r="D745" i="10"/>
  <c r="D744" i="10"/>
  <c r="D450" i="10"/>
  <c r="D481" i="10"/>
  <c r="D288" i="10"/>
  <c r="D429" i="10"/>
  <c r="D603" i="10"/>
  <c r="D554" i="10"/>
  <c r="D874" i="10"/>
  <c r="D558" i="10"/>
  <c r="D990" i="10"/>
  <c r="D584" i="10"/>
  <c r="D507" i="10"/>
  <c r="D950" i="10"/>
  <c r="D605" i="10"/>
  <c r="D456" i="10"/>
  <c r="D538" i="10"/>
  <c r="D964" i="10"/>
  <c r="D281" i="10"/>
  <c r="D586" i="10"/>
  <c r="D583" i="10"/>
  <c r="D348" i="10"/>
  <c r="D719" i="10"/>
  <c r="D504" i="10"/>
  <c r="D315" i="10"/>
  <c r="D244" i="10"/>
  <c r="D640" i="10"/>
  <c r="D389" i="10"/>
  <c r="D610" i="10"/>
  <c r="D333" i="10"/>
  <c r="D691" i="3"/>
  <c r="D980" i="3"/>
  <c r="D476" i="3"/>
  <c r="D577" i="3"/>
  <c r="D291" i="3"/>
  <c r="D388" i="3"/>
  <c r="D338" i="3"/>
  <c r="D360" i="3"/>
  <c r="D431" i="3"/>
  <c r="D310" i="3"/>
  <c r="D439" i="3"/>
  <c r="D289" i="3"/>
  <c r="D346" i="3"/>
  <c r="D276" i="3"/>
  <c r="D277" i="3"/>
  <c r="D238" i="3"/>
  <c r="D789" i="3"/>
  <c r="D543" i="3"/>
  <c r="D521" i="3"/>
  <c r="D569" i="3"/>
  <c r="D533" i="3"/>
  <c r="D866" i="3"/>
  <c r="D643" i="3"/>
  <c r="D854" i="3"/>
  <c r="D321" i="3"/>
  <c r="D301" i="3"/>
  <c r="D433" i="3"/>
  <c r="D440" i="3"/>
  <c r="D305" i="3"/>
  <c r="D265" i="3"/>
  <c r="D518" i="10"/>
  <c r="D797" i="10"/>
  <c r="D753" i="10"/>
  <c r="D392" i="10"/>
  <c r="D591" i="10"/>
  <c r="D971" i="10"/>
  <c r="D417" i="10"/>
  <c r="D612" i="10"/>
  <c r="D785" i="10"/>
  <c r="D937" i="10"/>
  <c r="D435" i="10"/>
  <c r="D830" i="10"/>
  <c r="D596" i="10"/>
  <c r="D562" i="10"/>
  <c r="D438" i="10"/>
  <c r="D292" i="10"/>
  <c r="D901" i="3"/>
  <c r="D687" i="3"/>
  <c r="D990" i="3"/>
  <c r="D726" i="3"/>
  <c r="D653" i="3"/>
  <c r="D999" i="3"/>
  <c r="D560" i="3"/>
  <c r="D798" i="3"/>
  <c r="D293" i="3"/>
  <c r="D361" i="3"/>
  <c r="D411" i="3"/>
  <c r="D443" i="3"/>
  <c r="D336" i="3"/>
  <c r="D258" i="3"/>
  <c r="D942" i="10"/>
  <c r="D537" i="10"/>
  <c r="D734" i="10"/>
  <c r="D820" i="10"/>
  <c r="D284" i="10"/>
  <c r="D404" i="10"/>
  <c r="D849" i="10"/>
  <c r="D568" i="10"/>
  <c r="D658" i="10"/>
  <c r="D437" i="10"/>
  <c r="D777" i="10"/>
  <c r="D460" i="10"/>
  <c r="D477" i="10"/>
  <c r="D424" i="10"/>
  <c r="D563" i="10"/>
  <c r="D859" i="3"/>
  <c r="D995" i="3"/>
  <c r="D384" i="3"/>
  <c r="D673" i="10"/>
  <c r="D659" i="10"/>
  <c r="D443" i="10"/>
  <c r="D660" i="10"/>
  <c r="D585" i="10"/>
  <c r="D374" i="10"/>
  <c r="D582" i="10"/>
  <c r="D362" i="10"/>
  <c r="D789" i="10"/>
  <c r="D928" i="3"/>
  <c r="D437" i="3"/>
  <c r="D271" i="3"/>
  <c r="D817" i="10"/>
  <c r="D746" i="10"/>
  <c r="D920" i="10"/>
  <c r="D791" i="10"/>
  <c r="D832" i="10"/>
  <c r="D894" i="10"/>
  <c r="D738" i="10"/>
  <c r="D578" i="10"/>
  <c r="D974" i="10"/>
  <c r="D398" i="10"/>
  <c r="D599" i="10"/>
  <c r="D505" i="10"/>
  <c r="D800" i="10"/>
  <c r="D613" i="10"/>
  <c r="D821" i="10"/>
  <c r="D420" i="10"/>
  <c r="D383" i="10"/>
  <c r="D491" i="10"/>
  <c r="D739" i="10"/>
  <c r="D913" i="10"/>
  <c r="D848" i="10"/>
  <c r="D320" i="10"/>
  <c r="D256" i="10"/>
  <c r="D455" i="10"/>
  <c r="D378" i="10"/>
  <c r="D884" i="10"/>
  <c r="D987" i="10"/>
  <c r="D736" i="10"/>
  <c r="D349" i="10"/>
  <c r="D727" i="10"/>
  <c r="D556" i="10"/>
  <c r="D888" i="10"/>
  <c r="D265" i="10"/>
  <c r="D513" i="10"/>
  <c r="D397" i="10"/>
  <c r="D472" i="10"/>
  <c r="D251" i="10"/>
  <c r="D405" i="10"/>
  <c r="D898" i="10"/>
  <c r="D299" i="10"/>
  <c r="D531" i="10"/>
  <c r="D616" i="3"/>
  <c r="D751" i="3"/>
  <c r="D445" i="3"/>
  <c r="D603" i="3"/>
  <c r="D342" i="3"/>
  <c r="D425" i="3"/>
  <c r="D308" i="3"/>
  <c r="D804" i="3"/>
  <c r="D405" i="3"/>
  <c r="D701" i="10"/>
  <c r="D580" i="10"/>
  <c r="D394" i="10"/>
  <c r="D863" i="10"/>
  <c r="D697" i="10"/>
  <c r="D416" i="10"/>
  <c r="D478" i="10"/>
  <c r="D628" i="10"/>
  <c r="D690" i="10"/>
  <c r="D956" i="10"/>
  <c r="D711" i="10"/>
  <c r="D262" i="10"/>
  <c r="D508" i="10"/>
  <c r="D285" i="10"/>
  <c r="D823" i="10"/>
  <c r="D600" i="10"/>
  <c r="D269" i="10"/>
  <c r="D452" i="10"/>
  <c r="D652" i="10"/>
  <c r="D494" i="10"/>
  <c r="D921" i="10"/>
  <c r="D337" i="10"/>
  <c r="D258" i="10"/>
  <c r="D350" i="3"/>
  <c r="D914" i="10"/>
  <c r="D761" i="10"/>
  <c r="D631" i="10"/>
  <c r="D502" i="3"/>
  <c r="D334" i="3"/>
  <c r="D654" i="10"/>
  <c r="D620" i="10"/>
  <c r="D799" i="10"/>
  <c r="D468" i="10"/>
  <c r="D409" i="10"/>
  <c r="D273" i="10"/>
  <c r="D715" i="10"/>
  <c r="D253" i="10"/>
  <c r="D604" i="3"/>
  <c r="D306" i="3"/>
  <c r="D251" i="3"/>
  <c r="D906" i="10"/>
  <c r="D796" i="10"/>
  <c r="D355" i="10"/>
  <c r="D634" i="10"/>
  <c r="D498" i="10"/>
  <c r="D836" i="10"/>
  <c r="D923" i="10"/>
  <c r="D384" i="10"/>
  <c r="D695" i="10"/>
  <c r="D760" i="10"/>
  <c r="D569" i="10"/>
  <c r="D862" i="10"/>
  <c r="D669" i="10"/>
  <c r="D860" i="10"/>
  <c r="D476" i="10"/>
  <c r="D303" i="10"/>
  <c r="D677" i="10"/>
  <c r="D674" i="10"/>
  <c r="D358" i="10"/>
  <c r="D524" i="10"/>
  <c r="D934" i="10"/>
  <c r="D367" i="10"/>
  <c r="D239" i="10"/>
  <c r="D887" i="10"/>
  <c r="D938" i="10"/>
  <c r="D469" i="10"/>
  <c r="D943" i="10"/>
  <c r="D865" i="10"/>
  <c r="D525" i="10"/>
  <c r="D263" i="10"/>
  <c r="D629" i="10"/>
  <c r="D411" i="10"/>
  <c r="D546" i="10"/>
  <c r="D975" i="10"/>
  <c r="D642" i="10"/>
  <c r="D883" i="10"/>
  <c r="D231" i="10"/>
  <c r="D592" i="10"/>
  <c r="D441" i="10"/>
  <c r="D278" i="10"/>
  <c r="D290" i="10"/>
  <c r="D944" i="3"/>
  <c r="D728" i="3"/>
  <c r="D544" i="3"/>
  <c r="D621" i="3"/>
  <c r="D378" i="3"/>
  <c r="D355" i="3"/>
  <c r="D259" i="3"/>
  <c r="D561" i="3"/>
  <c r="D339" i="3"/>
  <c r="D645" i="10"/>
  <c r="D356" i="10"/>
  <c r="D723" i="10"/>
  <c r="D994" i="10"/>
  <c r="D614" i="10"/>
  <c r="D665" i="10"/>
  <c r="D464" i="10"/>
  <c r="D566" i="10"/>
  <c r="D421" i="10"/>
  <c r="D336" i="10"/>
  <c r="D916" i="10"/>
  <c r="D240" i="10"/>
  <c r="D626" i="10"/>
  <c r="D815" i="10"/>
  <c r="D702" i="10"/>
  <c r="D602" i="10"/>
  <c r="D230" i="10"/>
  <c r="D393" i="10"/>
  <c r="D593" i="10"/>
  <c r="D444" i="10"/>
  <c r="D597" i="10"/>
  <c r="D264" i="10"/>
  <c r="D676" i="10"/>
  <c r="D818" i="10"/>
  <c r="D925" i="3"/>
  <c r="D250" i="3"/>
  <c r="D667" i="10"/>
  <c r="D767" i="10"/>
  <c r="D919" i="10"/>
  <c r="D560" i="10"/>
  <c r="D589" i="10"/>
  <c r="D529" i="10"/>
  <c r="D959" i="10"/>
  <c r="D732" i="10"/>
  <c r="D508" i="3"/>
  <c r="D333" i="3"/>
  <c r="D587" i="10"/>
  <c r="D388" i="10"/>
  <c r="D375" i="10"/>
  <c r="D559" i="10"/>
  <c r="D833" i="10"/>
  <c r="D854" i="10"/>
  <c r="D717" i="10"/>
  <c r="D347" i="10"/>
  <c r="D775" i="10"/>
  <c r="D655" i="10"/>
  <c r="D492" i="10"/>
  <c r="D414" i="10"/>
  <c r="D755" i="10"/>
  <c r="D962" i="10"/>
  <c r="D459" i="10"/>
  <c r="D710" i="10"/>
  <c r="D749" i="10"/>
  <c r="D574" i="10"/>
  <c r="D475" i="10"/>
  <c r="D570" i="10"/>
  <c r="D679" i="10"/>
  <c r="D371" i="10"/>
  <c r="D926" i="10"/>
  <c r="D385" i="10"/>
  <c r="D924" i="10"/>
  <c r="D510" i="10"/>
  <c r="D843" i="10"/>
  <c r="D313" i="10"/>
  <c r="D261" i="10"/>
  <c r="D277" i="10"/>
  <c r="D918" i="10"/>
  <c r="D322" i="10"/>
  <c r="D254" i="10"/>
  <c r="D274" i="10"/>
  <c r="D757" i="10"/>
  <c r="D340" i="10"/>
  <c r="D653" i="10"/>
  <c r="D446" i="10"/>
  <c r="D776" i="10"/>
  <c r="D237" i="10"/>
  <c r="D589" i="3"/>
  <c r="D864" i="3"/>
  <c r="D578" i="3"/>
  <c r="D692" i="3"/>
  <c r="D324" i="3"/>
  <c r="D394" i="3"/>
  <c r="D257" i="3"/>
  <c r="D597" i="3"/>
  <c r="D237" i="3"/>
  <c r="D448" i="10"/>
  <c r="D547" i="10"/>
  <c r="D756" i="10"/>
  <c r="D716" i="10"/>
  <c r="D930" i="10"/>
  <c r="D784" i="10"/>
  <c r="D986" i="10"/>
  <c r="D466" i="10"/>
  <c r="D527" i="10"/>
  <c r="D842" i="10"/>
  <c r="D555" i="10"/>
  <c r="D847" i="10"/>
  <c r="D901" i="10"/>
  <c r="D324" i="10"/>
  <c r="D401" i="10"/>
  <c r="D778" i="10"/>
  <c r="D968" i="10"/>
  <c r="D339" i="10"/>
  <c r="D902" i="10"/>
  <c r="D814" i="10"/>
  <c r="D987" i="3"/>
  <c r="D891" i="10"/>
  <c r="D698" i="10"/>
  <c r="D664" i="10"/>
  <c r="D404" i="3"/>
  <c r="D878" i="10"/>
  <c r="D958" i="10"/>
  <c r="D386" i="10"/>
  <c r="D430" i="10"/>
  <c r="D868" i="10"/>
  <c r="D565" i="10"/>
  <c r="D766" i="10"/>
  <c r="D713" i="10"/>
  <c r="D903" i="10"/>
  <c r="D447" i="3"/>
  <c r="D398" i="3"/>
  <c r="D347" i="3"/>
  <c r="D889" i="10"/>
  <c r="D577" i="10"/>
  <c r="D503" i="10"/>
  <c r="D875" i="10"/>
  <c r="D432" i="10"/>
  <c r="D827" i="10"/>
  <c r="D859" i="10"/>
  <c r="D287" i="10"/>
  <c r="D737" i="10"/>
  <c r="D564" i="10"/>
  <c r="D946" i="10"/>
  <c r="D646" i="10"/>
  <c r="D735" i="10"/>
  <c r="D661" i="10"/>
  <c r="D982" i="10"/>
  <c r="D434" i="10"/>
  <c r="D427" i="10"/>
  <c r="D714" i="10"/>
  <c r="D635" i="10"/>
  <c r="D852" i="10"/>
  <c r="D754" i="10"/>
  <c r="D279" i="10"/>
  <c r="D233" i="10"/>
  <c r="D910" i="10"/>
  <c r="D622" i="10"/>
  <c r="D328" i="10"/>
  <c r="D895" i="10"/>
  <c r="D682" i="10"/>
  <c r="D359" i="10"/>
  <c r="D245" i="10"/>
  <c r="D908" i="10"/>
  <c r="D945" i="10"/>
  <c r="D834" i="10"/>
  <c r="D294" i="10"/>
  <c r="D855" i="10"/>
  <c r="D594" i="10"/>
  <c r="D361" i="10"/>
  <c r="D334" i="10"/>
  <c r="D961" i="10"/>
  <c r="D309" i="10"/>
  <c r="D580" i="3"/>
  <c r="D956" i="3"/>
  <c r="D615" i="3"/>
  <c r="D799" i="3"/>
  <c r="D430" i="3"/>
  <c r="D309" i="3"/>
  <c r="D364" i="3"/>
  <c r="D693" i="3"/>
  <c r="D406" i="3"/>
  <c r="D831" i="10"/>
  <c r="D940" i="10"/>
  <c r="D845" i="10"/>
  <c r="D768" i="10"/>
  <c r="D709" i="10"/>
  <c r="D522" i="10"/>
  <c r="D408" i="10"/>
  <c r="D552" i="10"/>
  <c r="D643" i="10"/>
  <c r="D694" i="10"/>
  <c r="D332" i="10"/>
  <c r="D539" i="10"/>
  <c r="D675" i="10"/>
  <c r="D500" i="10"/>
  <c r="D266" i="10"/>
  <c r="D321" i="10"/>
  <c r="D822" i="10"/>
  <c r="D382" i="10"/>
  <c r="D861" i="10"/>
  <c r="D238" i="10"/>
  <c r="D966" i="10"/>
  <c r="D495" i="10"/>
  <c r="D502" i="10"/>
  <c r="D833" i="3"/>
  <c r="D474" i="10"/>
  <c r="D718" i="10"/>
  <c r="D993" i="10"/>
  <c r="D627" i="10"/>
  <c r="D423" i="10"/>
  <c r="D242" i="10"/>
  <c r="D935" i="10"/>
  <c r="D976" i="10"/>
  <c r="D644" i="10"/>
  <c r="D807" i="10"/>
  <c r="D567" i="3"/>
  <c r="D244" i="3"/>
  <c r="D573" i="10"/>
  <c r="D893" i="10"/>
  <c r="D933" i="10"/>
  <c r="D808" i="10"/>
  <c r="D879" i="10"/>
  <c r="D904" i="10"/>
  <c r="D911" i="10"/>
  <c r="D295" i="10"/>
  <c r="D449" i="10"/>
  <c r="D912" i="10"/>
  <c r="D341" i="10"/>
  <c r="D995" i="10"/>
  <c r="D748" i="10"/>
  <c r="D369" i="10"/>
  <c r="D794" i="10"/>
  <c r="D615" i="10"/>
  <c r="D809" i="10"/>
  <c r="D516" i="10"/>
  <c r="D257" i="10"/>
  <c r="D992" i="10"/>
  <c r="D395" i="10"/>
  <c r="D729" i="10"/>
  <c r="D576" i="3"/>
  <c r="D325" i="10"/>
  <c r="D917" i="10"/>
  <c r="D606" i="10"/>
  <c r="D926" i="3"/>
  <c r="D666" i="10"/>
  <c r="D909" i="10"/>
  <c r="D396" i="10"/>
  <c r="D523" i="10"/>
  <c r="D458" i="10"/>
  <c r="D463" i="10"/>
  <c r="D689" i="10"/>
  <c r="D298" i="10"/>
  <c r="D829" i="10"/>
  <c r="D705" i="10"/>
  <c r="D316" i="10"/>
  <c r="D1001" i="10"/>
  <c r="D824" i="10"/>
  <c r="D588" i="10"/>
  <c r="D357" i="10"/>
  <c r="D526" i="10"/>
  <c r="D837" i="10"/>
  <c r="D410" i="10"/>
  <c r="D965" i="10"/>
  <c r="D267" i="10"/>
  <c r="D624" i="10"/>
  <c r="D636" i="10"/>
  <c r="D567" i="10"/>
  <c r="D496" i="3"/>
  <c r="D858" i="10"/>
  <c r="D485" i="10"/>
  <c r="D826" i="10"/>
  <c r="D680" i="10"/>
  <c r="D317" i="10"/>
  <c r="D576" i="10"/>
  <c r="D770" i="10"/>
  <c r="D286" i="10"/>
  <c r="D335" i="10"/>
  <c r="D326" i="10"/>
  <c r="D630" i="10"/>
  <c r="D294" i="3"/>
  <c r="D534" i="10"/>
  <c r="D781" i="10"/>
  <c r="D447" i="10"/>
  <c r="D656" i="10"/>
  <c r="D270" i="10"/>
  <c r="D545" i="10"/>
  <c r="D765" i="10"/>
  <c r="D691" i="10"/>
  <c r="D581" i="10"/>
  <c r="D957" i="10"/>
  <c r="D969" i="10"/>
  <c r="D509" i="10"/>
  <c r="D372" i="10"/>
  <c r="D246" i="10"/>
  <c r="D517" i="10"/>
  <c r="D953" i="10"/>
  <c r="D684" i="10"/>
  <c r="D621" i="10"/>
  <c r="D838" i="10"/>
  <c r="D991" i="10"/>
  <c r="D311" i="10"/>
  <c r="D344" i="10"/>
  <c r="D540" i="10"/>
  <c r="D291" i="10"/>
  <c r="D897" i="10"/>
  <c r="D721" i="10"/>
  <c r="D688" i="10"/>
  <c r="D633" i="10"/>
  <c r="D700" i="10"/>
  <c r="D816" i="10"/>
  <c r="D351" i="10"/>
  <c r="D248" i="10"/>
  <c r="D553" i="10"/>
  <c r="D260" i="10"/>
  <c r="D520" i="10"/>
  <c r="D899" i="10"/>
  <c r="D657" i="10"/>
  <c r="D979" i="10"/>
  <c r="D331" i="10"/>
  <c r="D390" i="10"/>
  <c r="D353" i="10"/>
  <c r="D668" i="3"/>
  <c r="D320" i="3"/>
  <c r="D407" i="10"/>
  <c r="D850" i="10"/>
  <c r="D616" i="10"/>
  <c r="D300" i="10"/>
  <c r="D790" i="10"/>
  <c r="D864" i="10"/>
  <c r="D663" i="10"/>
  <c r="D905" i="10"/>
  <c r="D951" i="10"/>
  <c r="D604" i="10"/>
  <c r="D354" i="10"/>
  <c r="D707" i="10"/>
  <c r="D310" i="10"/>
  <c r="D681" i="10"/>
  <c r="D268" i="10"/>
  <c r="D370" i="10"/>
  <c r="D304" i="10"/>
  <c r="D649" i="10"/>
  <c r="D804" i="10"/>
  <c r="D350" i="10"/>
  <c r="D514" i="10"/>
  <c r="D819" i="10"/>
  <c r="D608" i="10"/>
  <c r="D949" i="10"/>
  <c r="D782" i="3"/>
  <c r="D292" i="3"/>
  <c r="D928" i="10"/>
  <c r="D963" i="10"/>
  <c r="D623" i="10"/>
  <c r="D307" i="10"/>
  <c r="D724" i="10"/>
  <c r="D678" i="10"/>
  <c r="D590" i="10"/>
  <c r="D439" i="10"/>
  <c r="D948" i="10"/>
  <c r="D512" i="10"/>
  <c r="D352" i="10"/>
  <c r="D380" i="10"/>
  <c r="D342" i="10"/>
  <c r="D625" i="10"/>
  <c r="D250" i="10"/>
  <c r="D305" i="10"/>
  <c r="D730" i="10"/>
  <c r="D368" i="10"/>
  <c r="D365" i="10"/>
  <c r="D497" i="10"/>
  <c r="D327" i="3"/>
  <c r="D364" i="10"/>
  <c r="D988" i="10"/>
  <c r="D782" i="10"/>
  <c r="D759" i="10"/>
  <c r="D377" i="10"/>
  <c r="D787" i="10"/>
  <c r="D259" i="10"/>
  <c r="D686" i="10"/>
  <c r="D617" i="10"/>
  <c r="D793" i="10"/>
  <c r="D870" i="10"/>
  <c r="D847" i="3"/>
  <c r="D415" i="10"/>
  <c r="D413" i="10"/>
  <c r="D572" i="10"/>
  <c r="D751" i="10"/>
  <c r="D302" i="10"/>
  <c r="D741" i="10"/>
  <c r="D241" i="10"/>
  <c r="D670" i="10"/>
  <c r="D451" i="10"/>
  <c r="D728" i="10"/>
  <c r="D521" i="10"/>
  <c r="D501" i="10"/>
  <c r="D319" i="10"/>
  <c r="D524" i="3"/>
  <c r="D345" i="10"/>
  <c r="D454" i="10"/>
  <c r="D929" i="10"/>
  <c r="D970" i="10"/>
  <c r="D609" i="10"/>
  <c r="D722" i="10"/>
  <c r="D811" i="10"/>
  <c r="D234" i="10"/>
  <c r="D877" i="10"/>
  <c r="D539" i="3"/>
  <c r="D692" i="10"/>
  <c r="D779" i="10"/>
  <c r="D704" i="10"/>
  <c r="D772" i="10"/>
  <c r="D762" i="10"/>
  <c r="D379" i="10"/>
  <c r="D798" i="10"/>
  <c r="D431" i="10"/>
  <c r="D876" i="10"/>
  <c r="D575" i="10"/>
  <c r="D506" i="10"/>
  <c r="D272" i="10"/>
  <c r="D915" i="10"/>
  <c r="D750" i="10"/>
  <c r="D376" i="10"/>
  <c r="D338" i="10"/>
  <c r="D296" i="10"/>
  <c r="D271" i="10"/>
  <c r="D232" i="10"/>
  <c r="D979" i="3"/>
  <c r="D438" i="3"/>
  <c r="D802" i="10"/>
  <c r="D983" i="10"/>
  <c r="D648" i="10"/>
  <c r="D857" i="10"/>
  <c r="D486" i="10"/>
  <c r="D533" i="10"/>
  <c r="D403" i="10"/>
  <c r="D703" i="10"/>
  <c r="D668" i="10"/>
  <c r="D601" i="10"/>
  <c r="D828" i="10"/>
  <c r="D276" i="10"/>
  <c r="D873" i="10"/>
  <c r="D461" i="10"/>
  <c r="D977" i="10"/>
  <c r="D426" i="10"/>
  <c r="D235" i="10"/>
  <c r="D999" i="10"/>
  <c r="D400" i="10"/>
  <c r="D696" i="10"/>
  <c r="D530" i="10"/>
  <c r="D280" i="10"/>
  <c r="D243" i="10"/>
  <c r="D795" i="10"/>
  <c r="D967" i="10"/>
  <c r="D442" i="10"/>
  <c r="D996" i="10"/>
  <c r="D637" i="10"/>
  <c r="D275" i="10"/>
  <c r="D256" i="3"/>
  <c r="D693" i="10"/>
  <c r="D699" i="10"/>
  <c r="D323" i="10"/>
  <c r="D390" i="3"/>
  <c r="D484" i="10"/>
  <c r="D812" i="10"/>
  <c r="D955" i="10"/>
  <c r="D360" i="10"/>
  <c r="D249" i="10"/>
  <c r="D282" i="10"/>
  <c r="D453" i="10"/>
  <c r="D281" i="3"/>
  <c r="D786" i="10"/>
  <c r="D742" i="10"/>
  <c r="D402" i="10"/>
  <c r="D366" i="10"/>
  <c r="D247" i="10"/>
  <c r="D810" i="10"/>
  <c r="D428" i="10"/>
  <c r="D922" i="10"/>
  <c r="D2" i="10"/>
  <c r="D3" i="10"/>
  <c r="D2" i="3"/>
  <c r="D3" i="3"/>
  <c r="D16" i="10"/>
  <c r="D5" i="10"/>
  <c r="D26" i="10"/>
  <c r="D9" i="10"/>
  <c r="D28" i="10"/>
  <c r="D12" i="10"/>
  <c r="D19" i="10"/>
  <c r="D11" i="10"/>
  <c r="D38" i="10"/>
  <c r="D210" i="10"/>
  <c r="D201" i="10"/>
  <c r="D190" i="10"/>
  <c r="D30" i="10"/>
  <c r="D206" i="10"/>
  <c r="D186" i="10"/>
  <c r="D225" i="10"/>
  <c r="D200" i="10"/>
  <c r="D222" i="10"/>
  <c r="D203" i="10"/>
  <c r="D39" i="10"/>
  <c r="D31" i="10"/>
  <c r="D219" i="10"/>
  <c r="D20" i="10"/>
  <c r="D17" i="10"/>
  <c r="D14" i="10"/>
  <c r="D27" i="10"/>
  <c r="D13" i="10"/>
  <c r="D15" i="10"/>
  <c r="D37" i="10"/>
  <c r="D215" i="10"/>
  <c r="D194" i="10"/>
  <c r="D211" i="10"/>
  <c r="D213" i="10"/>
  <c r="D202" i="10"/>
  <c r="D221" i="10"/>
  <c r="D196" i="10"/>
  <c r="D33" i="10"/>
  <c r="D224" i="10"/>
  <c r="D198" i="10"/>
  <c r="D197" i="10"/>
  <c r="D204" i="10"/>
  <c r="D218" i="10"/>
  <c r="D220" i="10"/>
  <c r="D21" i="10"/>
  <c r="D4" i="10"/>
  <c r="D23" i="10"/>
  <c r="D25" i="10"/>
  <c r="D6" i="10"/>
  <c r="D8" i="10"/>
  <c r="D24" i="10"/>
  <c r="D223" i="10"/>
  <c r="D34" i="10"/>
  <c r="D192" i="10"/>
  <c r="D217" i="10"/>
  <c r="D212" i="10"/>
  <c r="D229" i="10"/>
  <c r="D32" i="10"/>
  <c r="D214" i="10"/>
  <c r="D199" i="10"/>
  <c r="D226" i="10"/>
  <c r="D227" i="10"/>
  <c r="D35" i="10"/>
  <c r="D40" i="10"/>
  <c r="D207" i="10"/>
  <c r="D187" i="10"/>
  <c r="D7" i="10"/>
  <c r="D18" i="10"/>
  <c r="D22" i="10"/>
  <c r="D29" i="10"/>
  <c r="D10" i="10"/>
  <c r="D189" i="10"/>
  <c r="D208" i="10"/>
  <c r="D228" i="10"/>
  <c r="D209" i="10"/>
  <c r="D193" i="10"/>
  <c r="D188" i="10"/>
  <c r="D195" i="10"/>
  <c r="D36" i="10"/>
  <c r="D205" i="10"/>
  <c r="D216" i="10"/>
  <c r="D191" i="10"/>
  <c r="D19" i="3"/>
  <c r="D24" i="3"/>
  <c r="D23" i="3"/>
  <c r="D29" i="3"/>
  <c r="D26" i="3"/>
  <c r="D15" i="3"/>
  <c r="D13" i="3"/>
  <c r="D16" i="3"/>
  <c r="D195" i="3"/>
  <c r="D222" i="3"/>
  <c r="D188" i="3"/>
  <c r="D33" i="3"/>
  <c r="D217" i="3"/>
  <c r="D228" i="3"/>
  <c r="D36" i="3"/>
  <c r="D192" i="3"/>
  <c r="D202" i="3"/>
  <c r="D206" i="3"/>
  <c r="D223" i="3"/>
  <c r="D21" i="3"/>
  <c r="D9" i="3"/>
  <c r="D28" i="3"/>
  <c r="D17" i="3"/>
  <c r="D11" i="3"/>
  <c r="D27" i="3"/>
  <c r="D14" i="3"/>
  <c r="D4" i="3"/>
  <c r="D25" i="3"/>
  <c r="D213" i="3"/>
  <c r="D224" i="3"/>
  <c r="D218" i="3"/>
  <c r="D34" i="3"/>
  <c r="D209" i="3"/>
  <c r="D210" i="3"/>
  <c r="D190" i="3"/>
  <c r="D193" i="3"/>
  <c r="D197" i="3"/>
  <c r="D211" i="3"/>
  <c r="D35" i="3"/>
  <c r="D30" i="3"/>
  <c r="D203" i="3"/>
  <c r="D198" i="3"/>
  <c r="D199" i="3"/>
  <c r="D38" i="3"/>
  <c r="D31" i="3"/>
  <c r="D32" i="3"/>
  <c r="D225" i="3"/>
  <c r="D22" i="3"/>
  <c r="D5" i="3"/>
  <c r="D18" i="3"/>
  <c r="D20" i="3"/>
  <c r="D10" i="3"/>
  <c r="D226" i="3"/>
  <c r="D215" i="3"/>
  <c r="D191" i="3"/>
  <c r="D189" i="3"/>
  <c r="D219" i="3"/>
  <c r="D39" i="3"/>
  <c r="D201" i="3"/>
  <c r="D212" i="3"/>
  <c r="D208" i="3"/>
  <c r="D221" i="3"/>
  <c r="D187" i="3"/>
  <c r="D205" i="3"/>
  <c r="D216" i="3"/>
  <c r="D7" i="3"/>
  <c r="D12" i="3"/>
  <c r="D8" i="3"/>
  <c r="D6" i="3"/>
  <c r="D200" i="3"/>
  <c r="D229" i="3"/>
  <c r="D220" i="3"/>
  <c r="D40" i="3"/>
  <c r="D37" i="3"/>
  <c r="D227" i="3"/>
  <c r="D207" i="3"/>
  <c r="D196" i="3"/>
  <c r="D186" i="3"/>
  <c r="D214" i="3"/>
  <c r="D194" i="3"/>
  <c r="D204" i="3"/>
  <c r="D156" i="10"/>
  <c r="D81" i="10"/>
  <c r="D158" i="10"/>
  <c r="D88" i="10"/>
  <c r="D176" i="10"/>
  <c r="D90" i="10"/>
  <c r="D94" i="10"/>
  <c r="D72" i="10"/>
  <c r="D98" i="10"/>
  <c r="D91" i="10"/>
  <c r="D150" i="10"/>
  <c r="D142" i="10"/>
  <c r="D68" i="10"/>
  <c r="D111" i="10"/>
  <c r="D120" i="10"/>
  <c r="D133" i="10"/>
  <c r="D97" i="10"/>
  <c r="D112" i="10"/>
  <c r="D153" i="10"/>
  <c r="D168" i="10"/>
  <c r="D113" i="10"/>
  <c r="D127" i="10"/>
  <c r="D149" i="10"/>
  <c r="D78" i="10"/>
  <c r="D160" i="10"/>
  <c r="D110" i="10"/>
  <c r="D59" i="10"/>
  <c r="D93" i="10"/>
  <c r="D119" i="10"/>
  <c r="D51" i="10"/>
  <c r="D126" i="10"/>
  <c r="D173" i="10"/>
  <c r="D164" i="10"/>
  <c r="D180" i="10"/>
  <c r="D140" i="10"/>
  <c r="D58" i="10"/>
  <c r="D41" i="10"/>
  <c r="D54" i="10"/>
  <c r="D121" i="10"/>
  <c r="D92" i="10"/>
  <c r="D117" i="10"/>
  <c r="D167" i="10"/>
  <c r="D76" i="10"/>
  <c r="D95" i="10"/>
  <c r="D62" i="10"/>
  <c r="D171" i="10"/>
  <c r="D181" i="10"/>
  <c r="D89" i="10"/>
  <c r="D83" i="10"/>
  <c r="D124" i="10"/>
  <c r="D157" i="10"/>
  <c r="D115" i="10"/>
  <c r="D123" i="10"/>
  <c r="D61" i="10"/>
  <c r="D48" i="10"/>
  <c r="D141" i="10"/>
  <c r="D131" i="10"/>
  <c r="D75" i="10"/>
  <c r="D159" i="10"/>
  <c r="D134" i="10"/>
  <c r="D86" i="10"/>
  <c r="D177" i="10"/>
  <c r="D105" i="10"/>
  <c r="D179" i="10"/>
  <c r="D104" i="10"/>
  <c r="D80" i="10"/>
  <c r="D100" i="10"/>
  <c r="D109" i="10"/>
  <c r="D65" i="10"/>
  <c r="D175" i="10"/>
  <c r="D170" i="10"/>
  <c r="D85" i="10"/>
  <c r="D128" i="10"/>
  <c r="D178" i="10"/>
  <c r="D66" i="10"/>
  <c r="D46" i="10"/>
  <c r="D184" i="10"/>
  <c r="D108" i="10"/>
  <c r="D163" i="10"/>
  <c r="D74" i="10"/>
  <c r="D145" i="10"/>
  <c r="D137" i="10"/>
  <c r="D103" i="10"/>
  <c r="D73" i="10"/>
  <c r="D161" i="10"/>
  <c r="D99" i="10"/>
  <c r="D136" i="10"/>
  <c r="D77" i="10"/>
  <c r="D56" i="10"/>
  <c r="D114" i="10"/>
  <c r="D60" i="10"/>
  <c r="D182" i="10"/>
  <c r="D122" i="10"/>
  <c r="D96" i="10"/>
  <c r="D55" i="10"/>
  <c r="D169" i="10"/>
  <c r="D143" i="10"/>
  <c r="D84" i="10"/>
  <c r="D139" i="10"/>
  <c r="D53" i="10"/>
  <c r="D185" i="10"/>
  <c r="D101" i="10"/>
  <c r="D44" i="10"/>
  <c r="D42" i="10"/>
  <c r="D107" i="10"/>
  <c r="D162" i="10"/>
  <c r="D138" i="10"/>
  <c r="D69" i="10"/>
  <c r="D71" i="10"/>
  <c r="D151" i="10"/>
  <c r="D174" i="10"/>
  <c r="D50" i="10"/>
  <c r="D82" i="10"/>
  <c r="D154" i="10"/>
  <c r="D47" i="10"/>
  <c r="D52" i="10"/>
  <c r="D183" i="10"/>
  <c r="D106" i="10"/>
  <c r="D45" i="10"/>
  <c r="D155" i="10"/>
  <c r="D116" i="10"/>
  <c r="D63" i="10"/>
  <c r="D125" i="10"/>
  <c r="D43" i="10"/>
  <c r="D67" i="10"/>
  <c r="D172" i="10"/>
  <c r="D166" i="10"/>
  <c r="D132" i="10"/>
  <c r="D118" i="10"/>
  <c r="D146" i="10"/>
  <c r="D57" i="10"/>
  <c r="D49" i="10"/>
  <c r="D130" i="10"/>
  <c r="D144" i="10"/>
  <c r="D87" i="10"/>
  <c r="D64" i="10"/>
  <c r="D148" i="10"/>
  <c r="D129" i="10"/>
  <c r="D79" i="10"/>
  <c r="D102" i="10"/>
  <c r="D70" i="10"/>
  <c r="D147" i="10"/>
  <c r="D165" i="10"/>
  <c r="D152" i="10"/>
  <c r="D135" i="10"/>
  <c r="D179" i="3"/>
  <c r="D62" i="3"/>
  <c r="D108" i="3"/>
  <c r="D126" i="3"/>
  <c r="D182" i="3"/>
  <c r="D54" i="3"/>
  <c r="D56" i="3"/>
  <c r="D183" i="3"/>
  <c r="D86" i="3"/>
  <c r="D48" i="3"/>
  <c r="D104" i="3"/>
  <c r="D165" i="3"/>
  <c r="D63" i="3"/>
  <c r="D169" i="3"/>
  <c r="D137" i="3"/>
  <c r="D84" i="3"/>
  <c r="D107" i="3"/>
  <c r="D128" i="3"/>
  <c r="D148" i="3"/>
  <c r="D101" i="3"/>
  <c r="D122" i="3"/>
  <c r="D47" i="3"/>
  <c r="D118" i="3"/>
  <c r="D73" i="3"/>
  <c r="D103" i="3"/>
  <c r="D163" i="3"/>
  <c r="D140" i="3"/>
  <c r="D181" i="3"/>
  <c r="D174" i="3"/>
  <c r="D52" i="3"/>
  <c r="D135" i="3"/>
  <c r="D152" i="3"/>
  <c r="D119" i="3"/>
  <c r="D69" i="3"/>
  <c r="D88" i="3"/>
  <c r="D44" i="3"/>
  <c r="D168" i="3"/>
  <c r="D129" i="3"/>
  <c r="D49" i="3"/>
  <c r="D106" i="3"/>
  <c r="D90" i="3"/>
  <c r="D136" i="3"/>
  <c r="D93" i="3"/>
  <c r="D109" i="3"/>
  <c r="D97" i="3"/>
  <c r="D176" i="3"/>
  <c r="D125" i="3"/>
  <c r="D167" i="3"/>
  <c r="D123" i="3"/>
  <c r="D76" i="3"/>
  <c r="D134" i="3"/>
  <c r="D71" i="3"/>
  <c r="D144" i="3"/>
  <c r="D145" i="3"/>
  <c r="D98" i="3"/>
  <c r="D147" i="3"/>
  <c r="D170" i="3"/>
  <c r="D53" i="3"/>
  <c r="D159" i="3"/>
  <c r="D178" i="3"/>
  <c r="D67" i="3"/>
  <c r="D162" i="3"/>
  <c r="D166" i="3"/>
  <c r="D45" i="3"/>
  <c r="D146" i="3"/>
  <c r="D65" i="3"/>
  <c r="D70" i="3"/>
  <c r="D175" i="3"/>
  <c r="D82" i="3"/>
  <c r="D94" i="3"/>
  <c r="D164" i="3"/>
  <c r="D58" i="3"/>
  <c r="D74" i="3"/>
  <c r="D184" i="3"/>
  <c r="D61" i="3"/>
  <c r="D150" i="3"/>
  <c r="D100" i="3"/>
  <c r="D50" i="3"/>
  <c r="D91" i="3"/>
  <c r="D42" i="3"/>
  <c r="D83" i="3"/>
  <c r="D105" i="3"/>
  <c r="D115" i="3"/>
  <c r="D111" i="3"/>
  <c r="D79" i="3"/>
  <c r="D60" i="3"/>
  <c r="D124" i="3"/>
  <c r="D142" i="3"/>
  <c r="D139" i="3"/>
  <c r="D110" i="3"/>
  <c r="D95" i="3"/>
  <c r="D171" i="3"/>
  <c r="D158" i="3"/>
  <c r="D64" i="3"/>
  <c r="D87" i="3"/>
  <c r="D85" i="3"/>
  <c r="D155" i="3"/>
  <c r="D185" i="3"/>
  <c r="D113" i="3"/>
  <c r="D131" i="3"/>
  <c r="D133" i="3"/>
  <c r="D68" i="3"/>
  <c r="D130" i="3"/>
  <c r="D72" i="3"/>
  <c r="D149" i="3"/>
  <c r="D59" i="3"/>
  <c r="D160" i="3"/>
  <c r="D127" i="3"/>
  <c r="D46" i="3"/>
  <c r="D81" i="3"/>
  <c r="D172" i="3"/>
  <c r="D96" i="3"/>
  <c r="D153" i="3"/>
  <c r="D173" i="3"/>
  <c r="D41" i="3"/>
  <c r="D114" i="3"/>
  <c r="D157" i="3"/>
  <c r="D132" i="3"/>
  <c r="D138" i="3"/>
  <c r="D75" i="3"/>
  <c r="D120" i="3"/>
  <c r="D116" i="3"/>
  <c r="D121" i="3"/>
  <c r="D151" i="3"/>
  <c r="D66" i="3"/>
  <c r="D154" i="3"/>
  <c r="D156" i="3"/>
  <c r="D102" i="3"/>
  <c r="D99" i="3"/>
  <c r="D177" i="3"/>
  <c r="D141" i="3"/>
  <c r="D78" i="3"/>
  <c r="D55" i="3"/>
  <c r="D89" i="3"/>
  <c r="D92" i="3"/>
  <c r="D77" i="3"/>
  <c r="D143" i="3"/>
  <c r="D117" i="3"/>
  <c r="D161" i="3"/>
  <c r="D51" i="3"/>
  <c r="D180" i="3"/>
  <c r="D112" i="3"/>
  <c r="D57" i="3"/>
  <c r="D43" i="3"/>
  <c r="D80" i="3"/>
  <c r="L124" i="11" l="1"/>
  <c r="N124" i="11" s="1"/>
  <c r="L157" i="11"/>
  <c r="N157" i="11" s="1"/>
  <c r="W174" i="4"/>
  <c r="X174" i="4" s="1"/>
  <c r="AJ39" i="4"/>
  <c r="AH39" i="4"/>
  <c r="AA39" i="4"/>
  <c r="AB5" i="4"/>
  <c r="AN5" i="4" s="1"/>
  <c r="AT5" i="4" s="1"/>
  <c r="AE5" i="4"/>
  <c r="AQ5" i="4" s="1"/>
  <c r="AW5" i="4" s="1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M39" i="4" s="1"/>
  <c r="AS39" i="4" s="1"/>
  <c r="AD39" i="4"/>
  <c r="Z5" i="4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AL128" i="4"/>
  <c r="AR128" i="4" s="1"/>
  <c r="G128" i="4" s="1"/>
  <c r="AH152" i="4"/>
  <c r="AP5" i="4"/>
  <c r="AV5" i="4" s="1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I896" i="4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P612" i="4" s="1"/>
  <c r="AV612" i="4" s="1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AL562" i="4"/>
  <c r="AR562" i="4" s="1"/>
  <c r="G562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AO96" i="4"/>
  <c r="AU96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F891" i="4" s="1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F562" i="4"/>
  <c r="J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G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I64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D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Z770" i="4"/>
  <c r="AA770" i="4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O20" i="4" s="1"/>
  <c r="AU20" i="4" s="1"/>
  <c r="AA20" i="4"/>
  <c r="AB20" i="4"/>
  <c r="AE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C120" i="4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L89" i="4" s="1"/>
  <c r="AR89" i="4" s="1"/>
  <c r="AD89" i="4"/>
  <c r="AC89" i="4"/>
  <c r="AB89" i="4"/>
  <c r="AE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O447" i="4" s="1"/>
  <c r="AU447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N27" i="4" l="1"/>
  <c r="AT27" i="4" s="1"/>
  <c r="D5" i="4"/>
  <c r="H5" i="4" s="1"/>
  <c r="AL31" i="4"/>
  <c r="AR31" i="4" s="1"/>
  <c r="AN152" i="4"/>
  <c r="AT152" i="4" s="1"/>
  <c r="AO191" i="4"/>
  <c r="AU191" i="4" s="1"/>
  <c r="AC59" i="4"/>
  <c r="AA59" i="4"/>
  <c r="AE136" i="4"/>
  <c r="AJ59" i="4"/>
  <c r="AA180" i="4"/>
  <c r="AB59" i="4"/>
  <c r="AD136" i="4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I172" i="4"/>
  <c r="AF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AH949" i="4"/>
  <c r="AK949" i="4"/>
  <c r="AG949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N44" i="4" s="1"/>
  <c r="AT44" i="4" s="1"/>
  <c r="AJ148" i="4"/>
  <c r="AI148" i="4"/>
  <c r="AC148" i="4"/>
  <c r="AE11" i="4"/>
  <c r="Z44" i="4"/>
  <c r="AN139" i="4"/>
  <c r="AT139" i="4" s="1"/>
  <c r="AK112" i="4"/>
  <c r="AA112" i="4"/>
  <c r="AM112" i="4" s="1"/>
  <c r="AS112" i="4" s="1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M405" i="4"/>
  <c r="AS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Q405" i="4"/>
  <c r="AW405" i="4" s="1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E842" i="4" s="1"/>
  <c r="I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Q666" i="4" s="1"/>
  <c r="AW666" i="4" s="1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E437" i="4"/>
  <c r="I437" i="4" s="1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D842" i="4"/>
  <c r="H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N949" i="4" s="1"/>
  <c r="AC949" i="4"/>
  <c r="AE949" i="4"/>
  <c r="AQ949" i="4" s="1"/>
  <c r="AV949" i="4"/>
  <c r="AW949" i="4"/>
  <c r="AD949" i="4"/>
  <c r="AT949" i="4"/>
  <c r="Z949" i="4"/>
  <c r="AL949" i="4" s="1"/>
  <c r="AA949" i="4"/>
  <c r="AM949" i="4" s="1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B172" i="4" l="1"/>
  <c r="AL172" i="4"/>
  <c r="AR172" i="4" s="1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E172" i="4"/>
  <c r="I172" i="4" s="1"/>
  <c r="F172" i="4"/>
  <c r="J172" i="4" s="1"/>
  <c r="D172" i="4"/>
  <c r="H172" i="4" s="1"/>
  <c r="G172" i="4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405" i="4"/>
  <c r="D405" i="4"/>
  <c r="H405" i="4" s="1"/>
  <c r="E405" i="4"/>
  <c r="I405" i="4" s="1"/>
  <c r="F405" i="4"/>
  <c r="J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N943" i="4" s="1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AP285" i="4" s="1"/>
  <c r="AV285" i="4" s="1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42" i="4" l="1"/>
  <c r="AR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O916" i="4" s="1"/>
  <c r="AF916" i="4"/>
  <c r="AL916" i="4" s="1"/>
  <c r="AJ916" i="4"/>
  <c r="AP916" i="4" s="1"/>
  <c r="AH916" i="4"/>
  <c r="AN916" i="4" s="1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86" i="4" l="1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16" i="4" l="1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<sst xmlns="http://schemas.openxmlformats.org/spreadsheetml/2006/main" count="1602" uniqueCount="401">
  <si>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</si>
  <si>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</si>
  <si>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</si>
  <si>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</si>
  <si>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</si>
  <si>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</si>
  <si>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</si>
  <si>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</si>
  <si>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</si>
  <si>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</si>
  <si>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</si>
  <si>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</si>
  <si>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</si>
  <si>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</si>
  <si>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</si>
  <si>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</si>
  <si>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</si>
  <si>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</si>
  <si>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</si>
  <si>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</si>
  <si>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</si>
  <si>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</si>
  <si>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</si>
  <si>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</si>
  <si>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</si>
  <si>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</si>
  <si>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</si>
  <si>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</si>
  <si>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</si>
  <si>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</si>
  <si>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</si>
  <si>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</si>
  <si>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</si>
  <si>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</si>
  <si>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</si>
  <si>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</si>
  <si>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</si>
  <si>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</si>
  <si>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</si>
  <si>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</si>
  <si>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</si>
  <si>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</si>
  <si>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</si>
  <si>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</si>
  <si>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</si>
  <si>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</si>
  <si>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</si>
  <si>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</si>
  <si>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</si>
  <si>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</si>
  <si>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</si>
  <si>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</si>
  <si>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</si>
  <si>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</si>
  <si>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</si>
  <si>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</si>
  <si>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</si>
  <si>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</si>
  <si>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</si>
  <si>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</si>
  <si>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</si>
  <si>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</si>
  <si>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</si>
  <si>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</si>
  <si>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</si>
  <si>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</si>
  <si>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</si>
  <si>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</si>
  <si>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EC</t>
  </si>
  <si>
    <t>SC0</t>
  </si>
  <si>
    <t>Hibernian</t>
  </si>
  <si>
    <t>Charleroi</t>
  </si>
  <si>
    <t>Oostende</t>
  </si>
  <si>
    <t>FC Koln</t>
  </si>
  <si>
    <t>Augsburg</t>
  </si>
  <si>
    <t>Watford</t>
  </si>
  <si>
    <t>Kortrijk</t>
  </si>
  <si>
    <t>Oud-Heverlee Leuven</t>
  </si>
  <si>
    <t>Eupen</t>
  </si>
  <si>
    <t>Beerschot VA</t>
  </si>
  <si>
    <t>St Truiden</t>
  </si>
  <si>
    <t>Cercle Brugge</t>
  </si>
  <si>
    <t>Seraing</t>
  </si>
  <si>
    <t>Anderlecht</t>
  </si>
  <si>
    <t>Bayern Munich</t>
  </si>
  <si>
    <t>Mainz</t>
  </si>
  <si>
    <t>Bochum</t>
  </si>
  <si>
    <t>Dortmund</t>
  </si>
  <si>
    <t>Freiburg</t>
  </si>
  <si>
    <t>Hoffenheim</t>
  </si>
  <si>
    <t>Hertha</t>
  </si>
  <si>
    <t>Bielefeld</t>
  </si>
  <si>
    <t>RB Leipzig</t>
  </si>
  <si>
    <t>Mgladbach</t>
  </si>
  <si>
    <t>Wolfsburg</t>
  </si>
  <si>
    <t>Stuttgart</t>
  </si>
  <si>
    <t>Man City</t>
  </si>
  <si>
    <t>Wolves</t>
  </si>
  <si>
    <t>Arsenal</t>
  </si>
  <si>
    <t>Southampton</t>
  </si>
  <si>
    <t>Chelsea</t>
  </si>
  <si>
    <t>Leeds</t>
  </si>
  <si>
    <t>Liverpool</t>
  </si>
  <si>
    <t>Aston Villa</t>
  </si>
  <si>
    <t>Norwich</t>
  </si>
  <si>
    <t>Eastleigh</t>
  </si>
  <si>
    <t>Kings Lynn</t>
  </si>
  <si>
    <t>Solihull</t>
  </si>
  <si>
    <t>Halifax</t>
  </si>
  <si>
    <t>Giannina</t>
  </si>
  <si>
    <t>Volos NFC</t>
  </si>
  <si>
    <t>Panathinaikos</t>
  </si>
  <si>
    <t>Atromitos</t>
  </si>
  <si>
    <t>Asteras Tripolis</t>
  </si>
  <si>
    <t>AEK</t>
  </si>
  <si>
    <t>Panetolikos</t>
  </si>
  <si>
    <t>Ionikos</t>
  </si>
  <si>
    <t>Ross County</t>
  </si>
  <si>
    <t>Dundee</t>
  </si>
  <si>
    <t>St Johnstone</t>
  </si>
  <si>
    <t>Antwerp</t>
  </si>
  <si>
    <t>Standard</t>
  </si>
  <si>
    <t>St. Gilloise</t>
  </si>
  <si>
    <t>Mechelen</t>
  </si>
  <si>
    <t>Gent</t>
  </si>
  <si>
    <t>Genk</t>
  </si>
  <si>
    <t>Club Brugge</t>
  </si>
  <si>
    <t>Waregem</t>
  </si>
  <si>
    <t>Greuther Furth</t>
  </si>
  <si>
    <t>Union Berlin</t>
  </si>
  <si>
    <t>Ein Frankfurt</t>
  </si>
  <si>
    <t>Leverkusen</t>
  </si>
  <si>
    <t>Burnley</t>
  </si>
  <si>
    <t>West Ham</t>
  </si>
  <si>
    <t>Leicester</t>
  </si>
  <si>
    <t>Newcastle</t>
  </si>
  <si>
    <t>Crystal Palace</t>
  </si>
  <si>
    <t>Everton</t>
  </si>
  <si>
    <t>Apollon</t>
  </si>
  <si>
    <t>OFI Crete</t>
  </si>
  <si>
    <t>PAOK</t>
  </si>
  <si>
    <t>Lamia</t>
  </si>
  <si>
    <t>Olympiakos</t>
  </si>
  <si>
    <t>Aris</t>
  </si>
  <si>
    <t>Rangers</t>
  </si>
  <si>
    <t>Celtic</t>
  </si>
  <si>
    <t>B1</t>
  </si>
  <si>
    <t>D1</t>
  </si>
  <si>
    <t>E0</t>
  </si>
  <si>
    <t>G1</t>
  </si>
  <si>
    <t>Brighton</t>
  </si>
  <si>
    <t>Tottenham</t>
  </si>
  <si>
    <t>14/12/2021</t>
  </si>
  <si>
    <t>15/12/2021</t>
  </si>
  <si>
    <t>16/12/2021</t>
  </si>
  <si>
    <t>Fortuna Dusseldorf</t>
  </si>
  <si>
    <t>Sandhausen</t>
  </si>
  <si>
    <t>Holstein Kiel</t>
  </si>
  <si>
    <t>St Pauli</t>
  </si>
  <si>
    <t>Barnsley</t>
  </si>
  <si>
    <t>West Brom</t>
  </si>
  <si>
    <t>Lazio</t>
  </si>
  <si>
    <t>Genoa</t>
  </si>
  <si>
    <t>Salernitana</t>
  </si>
  <si>
    <t>Inter</t>
  </si>
  <si>
    <t>Santa Clara</t>
  </si>
  <si>
    <t>Guimaraes</t>
  </si>
  <si>
    <t>Estoril</t>
  </si>
  <si>
    <t>Famalicao</t>
  </si>
  <si>
    <t>Edinburgh City</t>
  </si>
  <si>
    <t>Forfar</t>
  </si>
  <si>
    <t>Celta</t>
  </si>
  <si>
    <t>Espanol</t>
  </si>
  <si>
    <t>Girona</t>
  </si>
  <si>
    <t>Burgos</t>
  </si>
  <si>
    <t>Giresunspor</t>
  </si>
  <si>
    <t>Altay</t>
  </si>
  <si>
    <t>Erzgebirge Aue</t>
  </si>
  <si>
    <t>Nurnberg</t>
  </si>
  <si>
    <t>Ingolstadt</t>
  </si>
  <si>
    <t>Dresden</t>
  </si>
  <si>
    <t>Paderborn</t>
  </si>
  <si>
    <t>Heidenheim</t>
  </si>
  <si>
    <t>Hamburg</t>
  </si>
  <si>
    <t>Schalke 04</t>
  </si>
  <si>
    <t>Middlesbrough</t>
  </si>
  <si>
    <t>Bournemouth</t>
  </si>
  <si>
    <t>Blackburn</t>
  </si>
  <si>
    <t>Birmingham</t>
  </si>
  <si>
    <t>Blackpool</t>
  </si>
  <si>
    <t>Peterboro</t>
  </si>
  <si>
    <t>Bristol City</t>
  </si>
  <si>
    <t>Huddersfield</t>
  </si>
  <si>
    <t>Nottm Forest</t>
  </si>
  <si>
    <t>Hull</t>
  </si>
  <si>
    <t>AFC Wimbledon</t>
  </si>
  <si>
    <t>Portsmouth</t>
  </si>
  <si>
    <t>Cambridge</t>
  </si>
  <si>
    <t>Rotherham</t>
  </si>
  <si>
    <t>Ipswich</t>
  </si>
  <si>
    <t>Sunderland</t>
  </si>
  <si>
    <t>Morecambe</t>
  </si>
  <si>
    <t>Fleetwood Town</t>
  </si>
  <si>
    <t>Oxford</t>
  </si>
  <si>
    <t>Wigan</t>
  </si>
  <si>
    <t>Plymouth</t>
  </si>
  <si>
    <t>Charlton</t>
  </si>
  <si>
    <t>Shrewsbury</t>
  </si>
  <si>
    <t>Cheltenham</t>
  </si>
  <si>
    <t>Rochdale</t>
  </si>
  <si>
    <t>Newport County</t>
  </si>
  <si>
    <t>Salford</t>
  </si>
  <si>
    <t>Stevenage</t>
  </si>
  <si>
    <t>Scunthorpe</t>
  </si>
  <si>
    <t>Bristol Rvs</t>
  </si>
  <si>
    <t>Sutton</t>
  </si>
  <si>
    <t>Harrogate</t>
  </si>
  <si>
    <t>Tranmere</t>
  </si>
  <si>
    <t>Leyton Orient</t>
  </si>
  <si>
    <t>Atalanta</t>
  </si>
  <si>
    <t>Roma</t>
  </si>
  <si>
    <t>Bologna</t>
  </si>
  <si>
    <t>Juventus</t>
  </si>
  <si>
    <t>Cagliari</t>
  </si>
  <si>
    <t>Udinese</t>
  </si>
  <si>
    <t>Ascoli</t>
  </si>
  <si>
    <t>Cremonese</t>
  </si>
  <si>
    <t>Como</t>
  </si>
  <si>
    <t>Reggina</t>
  </si>
  <si>
    <t>Cosenza</t>
  </si>
  <si>
    <t>Pisa</t>
  </si>
  <si>
    <t>Crotone</t>
  </si>
  <si>
    <t>Pordenone</t>
  </si>
  <si>
    <t>Frosinone</t>
  </si>
  <si>
    <t>Spal</t>
  </si>
  <si>
    <t>For Sittard</t>
  </si>
  <si>
    <t>Utrecht</t>
  </si>
  <si>
    <t>Sparta Rotterdam</t>
  </si>
  <si>
    <t>Vitesse</t>
  </si>
  <si>
    <t>AZ Alkmaar</t>
  </si>
  <si>
    <t>Willem II</t>
  </si>
  <si>
    <t>Heracles</t>
  </si>
  <si>
    <t>Groningen</t>
  </si>
  <si>
    <t>Zwolle</t>
  </si>
  <si>
    <t>Twente</t>
  </si>
  <si>
    <t>Portimonense</t>
  </si>
  <si>
    <t>Arouca</t>
  </si>
  <si>
    <t>Tondela</t>
  </si>
  <si>
    <t>Pacos Ferreira</t>
  </si>
  <si>
    <t>Gil Vicente</t>
  </si>
  <si>
    <t>Sp Lisbon</t>
  </si>
  <si>
    <t>Hearts</t>
  </si>
  <si>
    <t>Livingston</t>
  </si>
  <si>
    <t>Motherwell</t>
  </si>
  <si>
    <t>Dundee United</t>
  </si>
  <si>
    <t>Arbroath</t>
  </si>
  <si>
    <t>Morton</t>
  </si>
  <si>
    <t>Inverness C</t>
  </si>
  <si>
    <t>Hamilton</t>
  </si>
  <si>
    <t>Kilmarnock</t>
  </si>
  <si>
    <t>Dunfermline</t>
  </si>
  <si>
    <t>Partick</t>
  </si>
  <si>
    <t>Raith Rvs</t>
  </si>
  <si>
    <t>Queen of Sth</t>
  </si>
  <si>
    <t>Ayr</t>
  </si>
  <si>
    <t>Clyde</t>
  </si>
  <si>
    <t>Airdrie Utd</t>
  </si>
  <si>
    <t>Cove Rangers</t>
  </si>
  <si>
    <t>Alloa</t>
  </si>
  <si>
    <t>Dumbarton</t>
  </si>
  <si>
    <t>Peterhead</t>
  </si>
  <si>
    <t>East Fife</t>
  </si>
  <si>
    <t>Falkirk</t>
  </si>
  <si>
    <t>Montrose</t>
  </si>
  <si>
    <t>Queens Park</t>
  </si>
  <si>
    <t>Cowdenbeath</t>
  </si>
  <si>
    <t>Albion Rvs</t>
  </si>
  <si>
    <t>Elgin</t>
  </si>
  <si>
    <t>Stenhousemuir</t>
  </si>
  <si>
    <t>Stirling</t>
  </si>
  <si>
    <t>Annan Athletic</t>
  </si>
  <si>
    <t>Stranraer</t>
  </si>
  <si>
    <t>Kelty Hearts</t>
  </si>
  <si>
    <t>Vallecano</t>
  </si>
  <si>
    <t>Alaves</t>
  </si>
  <si>
    <t>Sociedad</t>
  </si>
  <si>
    <t>Villarreal</t>
  </si>
  <si>
    <t>Barcelona</t>
  </si>
  <si>
    <t>Elche</t>
  </si>
  <si>
    <t>Sevilla</t>
  </si>
  <si>
    <t>Ath Madrid</t>
  </si>
  <si>
    <t>Ibiza</t>
  </si>
  <si>
    <t>Sp Gijon</t>
  </si>
  <si>
    <t>Malaga</t>
  </si>
  <si>
    <t>Leganes</t>
  </si>
  <si>
    <t>Las Palmas</t>
  </si>
  <si>
    <t>Eibar</t>
  </si>
  <si>
    <t>Kasimpasa</t>
  </si>
  <si>
    <t>Sivasspor</t>
  </si>
  <si>
    <t>Konyaspor</t>
  </si>
  <si>
    <t>Antalyaspor</t>
  </si>
  <si>
    <t>Trabzonspor</t>
  </si>
  <si>
    <t>Hatayspor</t>
  </si>
  <si>
    <t>Alanyaspor</t>
  </si>
  <si>
    <t>Ad. Demirspor</t>
  </si>
  <si>
    <t>Galatasaray</t>
  </si>
  <si>
    <t>Buyuksehyr</t>
  </si>
  <si>
    <t>Hannover</t>
  </si>
  <si>
    <t>Werder Bremen</t>
  </si>
  <si>
    <t>Karlsruhe</t>
  </si>
  <si>
    <t>Hansa Rostock</t>
  </si>
  <si>
    <t>Regensburg</t>
  </si>
  <si>
    <t>Darmstadt</t>
  </si>
  <si>
    <t>Fiorentina</t>
  </si>
  <si>
    <t>Sassuolo</t>
  </si>
  <si>
    <t>Spezia</t>
  </si>
  <si>
    <t>Empoli</t>
  </si>
  <si>
    <t>Sampdoria</t>
  </si>
  <si>
    <t>Venezia</t>
  </si>
  <si>
    <t>Torino</t>
  </si>
  <si>
    <t>Verona</t>
  </si>
  <si>
    <t>Milan</t>
  </si>
  <si>
    <t>Napoli</t>
  </si>
  <si>
    <t>Alessandria</t>
  </si>
  <si>
    <t>Parma</t>
  </si>
  <si>
    <t>Brescia</t>
  </si>
  <si>
    <t>Cittadella</t>
  </si>
  <si>
    <t>Perugia</t>
  </si>
  <si>
    <t>Ternana</t>
  </si>
  <si>
    <t>Benevento</t>
  </si>
  <si>
    <t>Monza</t>
  </si>
  <si>
    <t>Cambuur</t>
  </si>
  <si>
    <t>Heerenveen</t>
  </si>
  <si>
    <t>Feyenoord</t>
  </si>
  <si>
    <t>Ajax</t>
  </si>
  <si>
    <t>Go Ahead Eagles</t>
  </si>
  <si>
    <t>Nijmegen</t>
  </si>
  <si>
    <t>Waalwijk</t>
  </si>
  <si>
    <t>PSV Eindhoven</t>
  </si>
  <si>
    <t>Benfica</t>
  </si>
  <si>
    <t>Maritimo</t>
  </si>
  <si>
    <t>Boavista</t>
  </si>
  <si>
    <t>Moreirense</t>
  </si>
  <si>
    <t>Vizela</t>
  </si>
  <si>
    <t>Porto</t>
  </si>
  <si>
    <t>Sp Braga</t>
  </si>
  <si>
    <t>Belenenses</t>
  </si>
  <si>
    <t>Granada</t>
  </si>
  <si>
    <t>Mallorca</t>
  </si>
  <si>
    <t>Ath Bilbao</t>
  </si>
  <si>
    <t>Betis</t>
  </si>
  <si>
    <t>Getafe</t>
  </si>
  <si>
    <t>Osasuna</t>
  </si>
  <si>
    <t>Real Madrid</t>
  </si>
  <si>
    <t>Cadiz</t>
  </si>
  <si>
    <t>Fuenlabrada</t>
  </si>
  <si>
    <t>Oviedo</t>
  </si>
  <si>
    <t>Ponferradina</t>
  </si>
  <si>
    <t>Amorebieta</t>
  </si>
  <si>
    <t>Zaragoza</t>
  </si>
  <si>
    <t>Tenerife</t>
  </si>
  <si>
    <t>Cartagena</t>
  </si>
  <si>
    <t>Mirandes</t>
  </si>
  <si>
    <t>Huesca</t>
  </si>
  <si>
    <t>Alcorcon</t>
  </si>
  <si>
    <t>Sociedad B</t>
  </si>
  <si>
    <t>Valladolid</t>
  </si>
  <si>
    <t>Rizespor</t>
  </si>
  <si>
    <t>Yeni Malatyaspor</t>
  </si>
  <si>
    <t>Goztep</t>
  </si>
  <si>
    <t>Karagumruk</t>
  </si>
  <si>
    <t>Kayserispor</t>
  </si>
  <si>
    <t>Gaziantep</t>
  </si>
  <si>
    <t>Fenerbahce</t>
  </si>
  <si>
    <t>Besiktas</t>
  </si>
  <si>
    <t>Fulham</t>
  </si>
  <si>
    <t>Sheffield United</t>
  </si>
  <si>
    <t>Lecce</t>
  </si>
  <si>
    <t>Vicenza</t>
  </si>
  <si>
    <t>Levante</t>
  </si>
  <si>
    <t>Valencia</t>
  </si>
  <si>
    <t>Lugo</t>
  </si>
  <si>
    <t>Almeria</t>
  </si>
  <si>
    <t>17/12/2021</t>
  </si>
  <si>
    <t>18/12/2021</t>
  </si>
  <si>
    <t>19/12/2021</t>
  </si>
  <si>
    <t>20/12/2021</t>
  </si>
  <si>
    <t>D2</t>
  </si>
  <si>
    <t>E1</t>
  </si>
  <si>
    <t>I1</t>
  </si>
  <si>
    <t>P1</t>
  </si>
  <si>
    <t>SC3</t>
  </si>
  <si>
    <t>SP1</t>
  </si>
  <si>
    <t>SP2</t>
  </si>
  <si>
    <t>T1</t>
  </si>
  <si>
    <t>E2</t>
  </si>
  <si>
    <t>E3</t>
  </si>
  <si>
    <t>I2</t>
  </si>
  <si>
    <t>N1</t>
  </si>
  <si>
    <t>SC1</t>
  </si>
  <si>
    <t>SC2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</si>
</sst>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14" fontId="0" fillId="0" borderId="0" xfId="0" applyNumberForma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1.0608381246291672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1.0619653803953464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1.0568116952111755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1.0709209099233679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1.0344490471441554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1.0369265649091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1.0326216037183769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1.0407298027485501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1.0703424153071761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1.0693912214495154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1.0724288563238225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1.0724288563238225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1.0437075600663159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1.0700036736716445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1.088907774732389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1.0717876217555127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1.0765255566793932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1.0425381099894757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1.0425703649827001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1.0354746803094621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1.0508453396282738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1.0359060590701679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1.0487452645905371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1.0394138550111416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1.0417159380917833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1.0369265649091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1.0890483563847753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1.0903721087098821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1.0869608478919779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1.0816643032522224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1.0583691873379317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1.0537461604267786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1.0778249011171979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1.0731630982443801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1.0571615895212632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1.0720349058236132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1.0844219611566195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1.0779991982647916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1.0571615895212632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1.1251189049658161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1.0513686083765104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1.0536457807807131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1.0439719885779606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1.0399586640868308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1.0666596559601409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1.050305669221034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1.0421804198806015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1.0869608478919779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1.0466798766453527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1.0499964535568072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1.0405885922597782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1.0708051461807455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1.0725172100503928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1.0864964460681739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1.06243870990235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1.0369403410931437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1.0461929391857427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1.038077229388916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1.049117409735107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1.0551236153407171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1.0461286947489423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1.0460060256260135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1.0502085589023142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1.0509442098096211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1.0494628052164887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1.0509354515449301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1.0536616911224432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1.050305669221034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1.050186013602848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1.0499964535568072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1.050305669221034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1.0488145277884962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1.0648207184922545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1.0703838499014962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1.0688052819193437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1.0741642971961383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1.0669478732554383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1.0716502370068346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1.0743649055710818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1.0655103519273617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1.0752646071356513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1.0671049906442842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1.0674111222252509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1.068727537804758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1.0903721087098821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1.0471914779756517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1.037952243407696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1.0347781293381613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1.0484438729518561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1.0543300667589199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1.0551236153407171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1.0509442098096211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1.0404319501157899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1.0533218816775407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1.0511368361869355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1.0501106530953337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1.0484438729518561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1.0543967570307606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1.0509444270006065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1.042106143326367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1.0420112422030368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1.050305669221034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1.051738571938915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1.0510869493716231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1.0692284197375537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1.0872029288255038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1.0867843482259465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1.0855074934514506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1.0877322956960667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1.0872029288255038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1.0998357053786236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1.1012634983982352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1.1321123015799073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1.0988322866293538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1.1003351537010142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1.0889165117669237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1.0879444080102529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1.0889165117669237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1.1017074160276292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1.0434058512320166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1.0466798766453527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1.0452436950640556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1.0487452645905371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1.0636409575061661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1.0755802342973508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1.0626784802592908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1.0502085589023142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1.0449864577049268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1.0487772084693074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1.0522559150967761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1.0437075600663159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1.0662939096981978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1.0708051461807455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1.0722481812595095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1.0709171136039117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1.0448679076073528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1.0461286947489423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1.0522085198267568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1.0483511839381512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1.0537461604267786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1.079785529575755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1.0597111971376585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1.0600632093526758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1.0971699587652222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1.0844960009352391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1.086976930295475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1.0445865875967359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1.0461286947489423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1.0450375961866025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1.037952243407696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1.0461929391857427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1.0513686083765104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1.0522559150967761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1.0536616911224432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1.0421804198806015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1.048418440111401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1.0510869493716231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1.044303665417317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1.0725248413607111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1.0632706922771613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1.0509444270006065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1.0518428764688503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1.0556315371027907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1.0421577902366268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1.0407298027485501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1.0624101239736632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1.060537539928385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1.0677496913566003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1.0656540480886731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1.071587589916037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1.0668028349405521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1.0639347872686713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1.066245568108602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1.042106143326367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1.0431976029859278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1.0457565564423787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1.056895036351561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1.0593568958392465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1.0834349576139997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1.0877322956960667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1.0525123267481189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1.0404319501157899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1.0688734653100223</v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1.0437100125239718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38.539049872913147</v>
      </c>
      <c r="I2" s="6">
        <f>IF('Log_working_3-way'!$D2="","",'True_Odds_Calculator_3-way'!O3/'True_Odds_Calculator_3-way'!B3-1)</f>
        <v>4.0850697196840509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3.926086684707375E-2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1.0491156055699806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46.022081563912714</v>
      </c>
      <c r="I3" s="6">
        <f>IF('Log_working_3-way'!$D3="","",'True_Odds_Calculator_3-way'!O4/'True_Odds_Calculator_3-way'!B4-1)</f>
        <v>3.4470091150442865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3.9982603445077203E-2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1.0306918838015535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14.870119076719032</v>
      </c>
      <c r="I4" s="6">
        <f>IF('Log_working_3-way'!$D4="","",'True_Odds_Calculator_3-way'!O5/'True_Odds_Calculator_3-way'!B5-1)</f>
        <v>6.0343872447276024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3.282301763898321E-2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1.0384579223993227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2.6715364015152732E-2</v>
      </c>
      <c r="I5" s="6">
        <f>IF('Log_working_3-way'!$D5="","",'True_Odds_Calculator_3-way'!O6/'True_Odds_Calculator_3-way'!B6-1)</f>
        <v>1.1568971103326051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2.667272677659005E-2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1.0202487269644935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16.572507682140525</v>
      </c>
      <c r="I6" s="6">
        <f>IF('Log_working_3-way'!$D6="","",'True_Odds_Calculator_3-way'!O7/'True_Odds_Calculator_3-way'!B7-1)</f>
        <v>7.5164451045892271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2.1744367327088288E-2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1.0233554270054757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24.422279295527719</v>
      </c>
      <c r="I7" s="6">
        <f>IF('Log_working_3-way'!$D7="","",'True_Odds_Calculator_3-way'!O8/'True_Odds_Calculator_3-way'!B8-1)</f>
        <v>6.9270645645489326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2.3937318478018055E-2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1.0218007022412203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18.65331197379675</v>
      </c>
      <c r="I8" s="6">
        <f>IF('Log_working_3-way'!$D8="","",'True_Odds_Calculator_3-way'!O9/'True_Odds_Calculator_3-way'!B9-1)</f>
        <v>6.9328865118378804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2.3185850637595706E-2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1.0205936926477848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7.2201776013791168</v>
      </c>
      <c r="I9" s="6">
        <f>IF('Log_working_3-way'!$D9="","",'True_Odds_Calculator_3-way'!O10/'True_Odds_Calculator_3-way'!B10-1)</f>
        <v>7.9844503122511448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2.2069924850294242E-2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1.0476160175270413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71.587758702363644</v>
      </c>
      <c r="I10" s="6">
        <f>IF('Log_working_3-way'!$D10="","",'True_Odds_Calculator_3-way'!O11/'True_Odds_Calculator_3-way'!B11-1)</f>
        <v>0.20585293962840123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2.3812988020757597E-2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1.0395484731456561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13.751826067996699</v>
      </c>
      <c r="I11" s="6">
        <f>IF('Log_working_3-way'!$D11="","",'True_Odds_Calculator_3-way'!O12/'True_Odds_Calculator_3-way'!B12-1)</f>
        <v>8.3675536139793465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4.2494700582935918E-2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1.0719341612491804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52.674541582937294</v>
      </c>
      <c r="I12" s="6">
        <f>IF('Log_working_3-way'!$D12="","",'True_Odds_Calculator_3-way'!O13/'True_Odds_Calculator_3-way'!B13-1)</f>
        <v>2.0712986066345489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5.3242497223591645E-2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1.0570485248228174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38.117699388737428</v>
      </c>
      <c r="I13" s="6">
        <f>IF('Log_working_3-way'!$D13="","",'True_Odds_Calculator_3-way'!O14/'True_Odds_Calculator_3-way'!B14-1)</f>
        <v>5.7335922103066608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5.045511078967535E-2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1.0335171553283407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31.746146652300652</v>
      </c>
      <c r="I14" s="6">
        <f>IF('Log_working_3-way'!$D14="","",'True_Odds_Calculator_3-way'!O15/'True_Odds_Calculator_3-way'!B15-1)</f>
        <v>5.6041898340138827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3.2245275264446649E-2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1.0467187560641453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5.1215689728333436</v>
      </c>
      <c r="I15" s="6">
        <f>IF('Log_working_3-way'!$D15="","",'True_Odds_Calculator_3-way'!O16/'True_Odds_Calculator_3-way'!B16-1)</f>
        <v>5.4103586605433858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4.6991272763748704E-2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1.0659604248838852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1.0712466659917106</v>
      </c>
      <c r="I16" s="6">
        <f>IF('Log_working_3-way'!$D16="","",'True_Odds_Calculator_3-way'!O17/'True_Odds_Calculator_3-way'!B17-1)</f>
        <v>2.6641529605695307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5.3393999824605576E-2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1.055506951551584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2.1256668125712821</v>
      </c>
      <c r="I17" s="6">
        <f>IF('Log_working_3-way'!$D17="","",'True_Odds_Calculator_3-way'!O18/'True_Odds_Calculator_3-way'!B18-1)</f>
        <v>3.9418754596422811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4.9975494117318497E-2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1.0503404818749482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30.858063444516169</v>
      </c>
      <c r="I18" s="6">
        <f>IF('Log_working_3-way'!$D18="","",'True_Odds_Calculator_3-way'!O19/'True_Odds_Calculator_3-way'!B19-1)</f>
        <v>4.4832679515721212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4.8789717775233221E-2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1.0230661949372157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22.698312372788386</v>
      </c>
      <c r="I19" s="6">
        <f>IF('Log_working_3-way'!$D19="","",'True_Odds_Calculator_3-way'!O20/'True_Odds_Calculator_3-way'!B20-1)</f>
        <v>5.6575118418575121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2.3977713452819183E-2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1.0307687698058068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1.377603291904602</v>
      </c>
      <c r="I20" s="6">
        <f>IF('Log_working_3-way'!$D20="","",'True_Odds_Calculator_3-way'!O21/'True_Odds_Calculator_3-way'!B21-1)</f>
        <v>3.2268502967192925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2.6834988962472384E-2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1.05270163313041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74.114692199490705</v>
      </c>
      <c r="I21" s="6">
        <f>IF('Log_working_3-way'!$D21="","",'True_Odds_Calculator_3-way'!O22/'True_Odds_Calculator_3-way'!B22-1)</f>
        <v>2.269343291254744E-2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2.439017712638103E-2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1.0216374163968924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26.687019055523617</v>
      </c>
      <c r="I22" s="6">
        <f>IF('Log_working_3-way'!$D22="","",'True_Odds_Calculator_3-way'!O23/'True_Odds_Calculator_3-way'!B23-1)</f>
        <v>4.5474489880863196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2.189930047800237E-2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1.0206392154205621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14.40323665028235</v>
      </c>
      <c r="I23" s="6">
        <f>IF('Log_working_3-way'!$D23="","",'True_Odds_Calculator_3-way'!O24/'True_Odds_Calculator_3-way'!B24-1)</f>
        <v>8.0369373919266316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2.2320172966680429E-2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1.0214946655640638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16.40256702127963</v>
      </c>
      <c r="I24" s="6">
        <f>IF('Log_working_3-way'!$D24="","",'True_Odds_Calculator_3-way'!O25/'True_Odds_Calculator_3-way'!B25-1)</f>
        <v>9.5077644398630028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2.3033824444905537E-2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1.0218168693763268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19.757488684155913</v>
      </c>
      <c r="I25" s="6">
        <f>IF('Log_working_3-way'!$D25="","",'True_Odds_Calculator_3-way'!O26/'True_Odds_Calculator_3-way'!B26-1)</f>
        <v>7.164734744296652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2.3070877843867077E-2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1.0223513286804737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19.746223511200473</v>
      </c>
      <c r="I26" s="6">
        <f>IF('Log_working_3-way'!$D26="","",'True_Odds_Calculator_3-way'!O27/'True_Odds_Calculator_3-way'!B27-1)</f>
        <v>7.4013632400729161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2.3626404028108228E-2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1.0197363840210447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18.006218597547161</v>
      </c>
      <c r="I27" s="6">
        <f>IF('Log_working_3-way'!$D27="","",'True_Odds_Calculator_3-way'!O28/'True_Odds_Calculator_3-way'!B28-1)</f>
        <v>6.6415486260807057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2.106306257688928E-2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1.0598927326306669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4.5841826579140523</v>
      </c>
      <c r="I28" s="6">
        <f>IF('Log_working_3-way'!$D28="","",'True_Odds_Calculator_3-way'!O29/'True_Odds_Calculator_3-way'!B29-1)</f>
        <v>6.6564777782444926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6.0124180950396067E-2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1.0509497466021738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13.583537241851815</v>
      </c>
      <c r="I29" s="6">
        <f>IF('Log_working_3-way'!$D29="","",'True_Odds_Calculator_3-way'!O30/'True_Odds_Calculator_3-way'!B30-1)</f>
        <v>9.1274564179526507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5.452471816467086E-2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1.0645613145363244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2.1403642443123947</v>
      </c>
      <c r="I30" s="6">
        <f>IF('Log_working_3-way'!$D30="","",'True_Odds_Calculator_3-way'!O31/'True_Odds_Calculator_3-way'!B31-1)</f>
        <v>6.156948478200408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6.0373484042946401E-2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1.0792448680795128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0.82169045080506598</v>
      </c>
      <c r="I31" s="6">
        <f>IF('Log_working_3-way'!$D31="","",'True_Odds_Calculator_3-way'!O32/'True_Odds_Calculator_3-way'!B32-1)</f>
        <v>3.8070532337627752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6.4820809208815167E-2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1.0807960088886694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73.159226395737932</v>
      </c>
      <c r="I32" s="6">
        <f>IF('Log_working_3-way'!$D32="","",'True_Odds_Calculator_3-way'!O33/'True_Odds_Calculator_3-way'!B33-1)</f>
        <v>0.31530770460167123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3.7588397112137795E-2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1.0446039770572499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0.11957413903806247</v>
      </c>
      <c r="I33" s="6">
        <f>IF('Log_working_3-way'!$D33="","",'True_Odds_Calculator_3-way'!O34/'True_Odds_Calculator_3-way'!B34-1)</f>
        <v>1.9084870133092058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3.2716806271843257E-2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1.0528892050144363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36.729202652257527</v>
      </c>
      <c r="I34" s="6">
        <f>IF('Log_working_3-way'!$D34="","",'True_Odds_Calculator_3-way'!O35/'True_Odds_Calculator_3-way'!B35-1)</f>
        <v>4.0176330498891222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4.8402684216265035E-2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1.0464504154387189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25.178816667824901</v>
      </c>
      <c r="I35" s="6">
        <f>IF('Log_working_3-way'!$D35="","",'True_Odds_Calculator_3-way'!O36/'True_Odds_Calculator_3-way'!B36-1)</f>
        <v>6.0139717750230997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4.7088171976436666E-2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1.0322634540828026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20.522540104443628</v>
      </c>
      <c r="I36" s="6">
        <f>IF('Log_working_3-way'!$D36="","",'True_Odds_Calculator_3-way'!O37/'True_Odds_Calculator_3-way'!B37-1)</f>
        <v>5.4921812830821937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3.3795773750803448E-2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1.0532465597839216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61.950933904158852</v>
      </c>
      <c r="I37" s="6">
        <f>IF('Log_working_3-way'!$D37="","",'True_Odds_Calculator_3-way'!O38/'True_Odds_Calculator_3-way'!B38-1)</f>
        <v>1.3929372842014418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3.3128761750186086E-2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1.0630039739742021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75.191334974388241</v>
      </c>
      <c r="I38" s="6">
        <f>IF('Log_working_3-way'!$D38="","",'True_Odds_Calculator_3-way'!O39/'True_Odds_Calculator_3-way'!B39-1)</f>
        <v>2.9745588714418236E-2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2.7868436269099739E-2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1.0516758182838053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9.8183003824790553</v>
      </c>
      <c r="I39" s="6">
        <f>IF('Log_working_3-way'!$D39="","",'True_Odds_Calculator_3-way'!O40/'True_Odds_Calculator_3-way'!B40-1)</f>
        <v>7.7569054823152488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5.5012346114860611E-2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1.0720409140137266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1.1740720269387288</v>
      </c>
      <c r="I40" s="6">
        <f>IF('Log_working_3-way'!$D40="","",'True_Odds_Calculator_3-way'!O41/'True_Odds_Calculator_3-way'!B41-1)</f>
        <v>4.7958297943556065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6.236629733609389E-2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1.030303253711859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13.001757911091547</v>
      </c>
      <c r="I41" s="6">
        <f>IF('Log_working_3-way'!$D41="","",'True_Odds_Calculator_3-way'!O42/'True_Odds_Calculator_3-way'!B42-1)</f>
        <v>6.4728980937676779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3.2537749865899634E-2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1.0518687038119363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66.437379576107887</v>
      </c>
      <c r="I42" s="6">
        <f>IF('Log_working_3-way'!$D42="","",'True_Odds_Calculator_3-way'!O43/'True_Odds_Calculator_3-way'!B43-1)</f>
        <v>0.51734104046242746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2.9761904761904878E-2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1.0341641065011455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35.479063712135769</v>
      </c>
      <c r="I43" s="6">
        <f>IF('Log_working_3-way'!$D43="","",'True_Odds_Calculator_3-way'!O44/'True_Odds_Calculator_3-way'!B44-1)</f>
        <v>4.6275932284380037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3.1765752476031306E-2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1.0259647232760087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10.895484542650443</v>
      </c>
      <c r="I44" s="6">
        <f>IF('Log_working_3-way'!$D44="","",'True_Odds_Calculator_3-way'!O45/'True_Odds_Calculator_3-way'!B45-1)</f>
        <v>5.7382482939794706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2.7746003723291501E-2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1.0314872864355602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1.9786675862489904</v>
      </c>
      <c r="I45" s="6">
        <f>IF('Log_working_3-way'!$D45="","",'True_Odds_Calculator_3-way'!O46/'True_Odds_Calculator_3-way'!B46-1)</f>
        <v>5.3524424780594524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2.968821942428912E-2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1.0300410704432221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40.076800069981296</v>
      </c>
      <c r="I46" s="6">
        <f>IF('Log_working_3-way'!$D46="","",'True_Odds_Calculator_3-way'!O47/'True_Odds_Calculator_3-way'!B47-1)</f>
        <v>4.2442514330762462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2.6507091822505657E-2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1.0539358604611992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-0.68240115083025654</v>
      </c>
      <c r="I47" s="6">
        <f>IF('Log_working_3-way'!$D47="","",'True_Odds_Calculator_3-way'!O48/'True_Odds_Calculator_3-way'!B48-1)</f>
        <v>0.31509799294529417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2.812278161115378E-2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1.0247011512338082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8.1100501619774477</v>
      </c>
      <c r="I48" s="6">
        <f>IF('Log_working_3-way'!$D48="","",'True_Odds_Calculator_3-way'!O49/'True_Odds_Calculator_3-way'!B49-1)</f>
        <v>8.1100501619774477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2.6558554443133264E-2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1.0254942533288225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16.626718977617855</v>
      </c>
      <c r="I49" s="6">
        <f>IF('Log_working_3-way'!$D49="","",'True_Odds_Calculator_3-way'!O50/'True_Odds_Calculator_3-way'!B50-1)</f>
        <v>6.8119201304797112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2.728937145340482E-2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1.0646648568764332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5.328825704182468</v>
      </c>
      <c r="I50" s="6">
        <f>IF('Log_working_3-way'!$D50="","",'True_Odds_Calculator_3-way'!O51/'True_Odds_Calculator_3-way'!B51-1)</f>
        <v>7.510761630882989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6.5995584067873203E-2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1.022313510200868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23.683908588571505</v>
      </c>
      <c r="I51" s="6">
        <f>IF('Log_working_3-way'!$D51="","",'True_Odds_Calculator_3-way'!O52/'True_Odds_Calculator_3-way'!B52-1)</f>
        <v>6.8892325027119385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2.3010091290322165E-2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1.0339870871901358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40.498567991836211</v>
      </c>
      <c r="I52" s="6">
        <f>IF('Log_working_3-way'!$D52="","",'True_Odds_Calculator_3-way'!O53/'True_Odds_Calculator_3-way'!B53-1)</f>
        <v>5.1636072693874961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2.9399677306209959E-2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1.0306500361357918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25.032373465185003</v>
      </c>
      <c r="I53" s="6">
        <f>IF('Log_working_3-way'!$D53="","",'True_Odds_Calculator_3-way'!O54/'True_Odds_Calculator_3-way'!B54-1)</f>
        <v>6.121568431523535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3.1268175658333952E-2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1.0427003230700611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16.622957534159774</v>
      </c>
      <c r="I54" s="6">
        <f>IF('Log_working_3-way'!$D54="","",'True_Odds_Calculator_3-way'!O55/'True_Odds_Calculator_3-way'!B55-1)</f>
        <v>5.9136080874378534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4.5223975879520761E-2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1.0513672347823326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36.299838338585559</v>
      </c>
      <c r="I55" s="6">
        <f>IF('Log_working_3-way'!$D55="","",'True_Odds_Calculator_3-way'!O56/'True_Odds_Calculator_3-way'!B56-1)</f>
        <v>4.0001616045944131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4.7256549623996946E-2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1.0453855471368811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7.029320297695099</v>
      </c>
      <c r="I56" s="6">
        <f>IF('Log_working_3-way'!$D56="","",'True_Odds_Calculator_3-way'!O57/'True_Odds_Calculator_3-way'!B57-1)</f>
        <v>4.7978223715278192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4.636457281563322E-2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1.0704050016797608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51.12333922508742</v>
      </c>
      <c r="I57" s="6">
        <f>IF('Log_working_3-way'!$D57="","",'True_Odds_Calculator_3-way'!O58/'True_Odds_Calculator_3-way'!B58-1)</f>
        <v>3.0053626628152008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5.268935787799367E-2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1.0200011051373086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8.8651808741813483</v>
      </c>
      <c r="I58" s="6">
        <f>IF('Log_working_3-way'!$D58="","",'True_Odds_Calculator_3-way'!O59/'True_Odds_Calculator_3-way'!B59-1)</f>
        <v>7.6705691276984513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2.1583430120015512E-2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1.0201562844280982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15.173125768772024</v>
      </c>
      <c r="I59" s="6">
        <f>IF('Log_working_3-way'!$D59="","",'True_Odds_Calculator_3-way'!O60/'True_Odds_Calculator_3-way'!B60-1)</f>
        <v>7.0817551775581986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2.1729239338747153E-2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1.0197171559077327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9.3893917461997631</v>
      </c>
      <c r="I60" s="6">
        <f>IF('Log_working_3-way'!$D60="","",'True_Odds_Calculator_3-way'!O61/'True_Odds_Calculator_3-way'!B61-1)</f>
        <v>7.0855279981468922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2.1252486168004125E-2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1.02105257372534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22.284947833687333</v>
      </c>
      <c r="I61" s="6">
        <f>IF('Log_working_3-way'!$D61="","",'True_Odds_Calculator_3-way'!O62/'True_Odds_Calculator_3-way'!B62-1)</f>
        <v>4.8784477887754125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2.1920258304929163E-2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1.0577733942920216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65.081914790134121</v>
      </c>
      <c r="I62" s="6">
        <f>IF('Log_working_3-way'!$D62="","",'True_Odds_Calculator_3-way'!O63/'True_Odds_Calculator_3-way'!B63-1)</f>
        <v>1.0262697666343867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3.3586053815503281E-2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1.0279668840666478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2.1761529099781507</v>
      </c>
      <c r="I63" s="6">
        <f>IF('Log_working_3-way'!$D63="","",'True_Odds_Calculator_3-way'!O64/'True_Odds_Calculator_3-way'!B64-1)</f>
        <v>3.9006221044001181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2.5838674221586366E-2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1.025535899572307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7.3244206705603858</v>
      </c>
      <c r="I64" s="6">
        <f>IF('Log_working_3-way'!$D64="","",'True_Odds_Calculator_3-way'!O65/'True_Odds_Calculator_3-way'!B65-1)</f>
        <v>6.6395855543113314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2.7055160182095195E-2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1.0261412894054083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10.099722138783553</v>
      </c>
      <c r="I65" s="6">
        <f>IF('Log_working_3-way'!$D65="","",'True_Odds_Calculator_3-way'!O66/'True_Odds_Calculator_3-way'!B66-1)</f>
        <v>8.0949438871742903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2.826362000673921E-2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1.0264748164629671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13.835316486751715</v>
      </c>
      <c r="I66" s="6">
        <f>IF('Log_working_3-way'!$D66="","",'True_Odds_Calculator_3-way'!O67/'True_Odds_Calculator_3-way'!B67-1)</f>
        <v>7.2159892279252347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2.8544896640827044E-2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1.0278735778230443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24.048972209019151</v>
      </c>
      <c r="I67" s="6">
        <f>IF('Log_working_3-way'!$D67="","",'True_Odds_Calculator_3-way'!O68/'True_Odds_Calculator_3-way'!B68-1)</f>
        <v>5.3263065028882792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2.8673700822806625E-2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1.0403352474609955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32.313761593405651</v>
      </c>
      <c r="I68" s="6">
        <f>IF('Log_working_3-way'!$D68="","",'True_Odds_Calculator_3-way'!O69/'True_Odds_Calculator_3-way'!B69-1)</f>
        <v>4.783639165521814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3.8672142368241014E-2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1.0349176885022902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5.3811659171589277</v>
      </c>
      <c r="I69" s="6">
        <f>IF('Log_working_3-way'!$D69="","",'True_Odds_Calculator_3-way'!O70/'True_Odds_Calculator_3-way'!B70-1)</f>
        <v>5.5484239891927505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3.5620790432933314E-2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1.0258831943327928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12.343657246096269</v>
      </c>
      <c r="I70" s="6">
        <f>IF('Log_working_3-way'!$D70="","",'True_Odds_Calculator_3-way'!O71/'True_Odds_Calculator_3-way'!B71-1)</f>
        <v>7.9325308837503954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2.8010602478687696E-2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1.0299268147534384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25.050875633160643</v>
      </c>
      <c r="I71" s="6">
        <f>IF('Log_working_3-way'!$D71="","",'True_Odds_Calculator_3-way'!O72/'True_Odds_Calculator_3-way'!B72-1)</f>
        <v>6.0881597257823286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3.0535735901503935E-2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1.0277599993992497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21.24779765184179</v>
      </c>
      <c r="I72" s="6">
        <f>IF('Log_working_3-way'!$D72="","",'True_Odds_Calculator_3-way'!O73/'True_Odds_Calculator_3-way'!B73-1)</f>
        <v>7.5569658025526429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2.9011911165026216E-2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1.0259081718216745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12.747837062181079</v>
      </c>
      <c r="I73" s="6">
        <f>IF('Log_working_3-way'!$D73="","",'True_Odds_Calculator_3-way'!O74/'True_Odds_Calculator_3-way'!B74-1)</f>
        <v>7.8251375305893873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2.8021861883624766E-2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1.0305635677893294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26.15651459089413</v>
      </c>
      <c r="I74" s="6">
        <f>IF('Log_working_3-way'!$D74="","",'True_Odds_Calculator_3-way'!O75/'True_Odds_Calculator_3-way'!B75-1)</f>
        <v>6.5267716552581776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3.0866346848241077E-2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1.0417810592609869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11.386779351968668</v>
      </c>
      <c r="I75" s="6">
        <f>IF('Log_working_3-way'!$D75="","",'True_Odds_Calculator_3-way'!O76/'True_Odds_Calculator_3-way'!B76-1)</f>
        <v>6.682429482922954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4.4604774898808541E-2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1.0558173591298119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2.0554643159961201</v>
      </c>
      <c r="I76" s="6">
        <f>IF('Log_working_3-way'!$D76="","",'True_Odds_Calculator_3-way'!O77/'True_Odds_Calculator_3-way'!B77-1)</f>
        <v>4.8001011509575724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5.1125049780963661E-2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1.0409230423003868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11.307214396939914</v>
      </c>
      <c r="I77" s="6">
        <f>IF('Log_working_3-way'!$D77="","",'True_Odds_Calculator_3-way'!O78/'True_Odds_Calculator_3-way'!B78-1)</f>
        <v>7.2387137698523389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4.3834933778007734E-2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1.0413847781935202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12.038546339699268</v>
      </c>
      <c r="I78" s="6">
        <f>IF('Log_working_3-way'!$D78="","",'True_Odds_Calculator_3-way'!O79/'True_Odds_Calculator_3-way'!B79-1)</f>
        <v>7.0919067885838096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4.4316749070889561E-2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1.042141468457489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14.683436885166419</v>
      </c>
      <c r="I79" s="6">
        <f>IF('Log_working_3-way'!$D79="","",'True_Odds_Calculator_3-way'!O80/'True_Odds_Calculator_3-way'!B80-1)</f>
        <v>7.9482815786841563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4.5116857683775491E-2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1.0411502784441491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14.451469920270846</v>
      </c>
      <c r="I80" s="6">
        <f>IF('Log_working_3-way'!$D80="","",'True_Odds_Calculator_3-way'!O81/'True_Odds_Calculator_3-way'!B81-1)</f>
        <v>6.1516511879028384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4.3834159455558463E-2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1.0423388503480031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15.473186890902397</v>
      </c>
      <c r="I81" s="6">
        <f>IF('Log_working_3-way'!$D81="","",'True_Odds_Calculator_3-way'!O82/'True_Odds_Calculator_3-way'!B82-1)</f>
        <v>7.1801166838557364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4.5173257992650928E-2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1.0411132557498533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13.964564406839255</v>
      </c>
      <c r="I82" s="6">
        <f>IF('Log_working_3-way'!$D82="","",'True_Odds_Calculator_3-way'!O83/'True_Odds_Calculator_3-way'!B83-1)</f>
        <v>7.0011594366448424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4.3986488252337308E-2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1.0443171757809961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22.203901508667322</v>
      </c>
      <c r="I83" s="6">
        <f>IF('Log_working_3-way'!$D83="","",'True_Odds_Calculator_3-way'!O84/'True_Odds_Calculator_3-way'!B84-1)</f>
        <v>7.2717091459400649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4.5795842010200705E-2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1.0423294170721935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8.4631505531948878</v>
      </c>
      <c r="I84" s="6">
        <f>IF('Log_working_3-way'!$D84="","",'True_Odds_Calculator_3-way'!O85/'True_Odds_Calculator_3-way'!B85-1)</f>
        <v>7.4763998418126416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4.4984889324511945E-2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1.0415971321080464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16.948080614639608</v>
      </c>
      <c r="I85" s="6">
        <f>IF('Log_working_3-way'!$D85="","",'True_Odds_Calculator_3-way'!O86/'True_Odds_Calculator_3-way'!B86-1)</f>
        <v>6.5145943057833655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4.4138305532929634E-2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1.0392783287615084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10.407927382886925</v>
      </c>
      <c r="I86" s="6">
        <f>IF('Log_working_3-way'!$D86="","",'True_Odds_Calculator_3-way'!O87/'True_Odds_Calculator_3-way'!B87-1)</f>
        <v>8.9193214803485326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4.2310844191085328E-2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1.0500967783935011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12.11468175899835</v>
      </c>
      <c r="I87" s="6">
        <f>IF('Log_working_3-way'!$D87="","",'True_Odds_Calculator_3-way'!O88/'True_Odds_Calculator_3-way'!B88-1)</f>
        <v>9.405152041170119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5.3750232692936439E-2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1.0264933430129695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31.956947163443076</v>
      </c>
      <c r="I88" s="6">
        <f>IF('Log_working_3-way'!$D88="","",'True_Odds_Calculator_3-way'!O89/'True_Odds_Calculator_3-way'!B89-1)</f>
        <v>4.2243994603228936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2.5642787765499442E-2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1.0208073981584151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4.1747818502867</v>
      </c>
      <c r="I89" s="6">
        <f>IF('Log_working_3-way'!$D89="","",'True_Odds_Calculator_3-way'!O90/'True_Odds_Calculator_3-way'!B90-1)</f>
        <v>6.3098487236144756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2.1243816213018185E-2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1.0206754632855688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8.9204759582277919</v>
      </c>
      <c r="I90" s="6">
        <f>IF('Log_working_3-way'!$D90="","",'True_Odds_Calculator_3-way'!O91/'True_Odds_Calculator_3-way'!B91-1)</f>
        <v>8.3175511314722144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2.2370229884307147E-2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1.0255092220447515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8.9980414076937052</v>
      </c>
      <c r="I91" s="6">
        <f>IF('Log_working_3-way'!$D91="","",'True_Odds_Calculator_3-way'!O92/'True_Odds_Calculator_3-way'!B92-1)</f>
        <v>7.8831732349151267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2.7485923733339801E-2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1.0244689514674015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14.464371832960065</v>
      </c>
      <c r="I92" s="6">
        <f>IF('Log_working_3-way'!$D92="","",'True_Odds_Calculator_3-way'!O93/'True_Odds_Calculator_3-way'!B93-1)</f>
        <v>9.4048751532350465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2.6408579400015508E-2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1.0266890166288112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6.6712300921146479</v>
      </c>
      <c r="I93" s="6">
        <f>IF('Log_working_3-way'!$D93="","",'True_Odds_Calculator_3-way'!O94/'True_Odds_Calculator_3-way'!B94-1)</f>
        <v>9.3154518027166571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2.8572703697337776E-2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1.0269949491640642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22.146901321389699</v>
      </c>
      <c r="I94" s="6">
        <f>IF('Log_working_3-way'!$D94="","",'True_Odds_Calculator_3-way'!O95/'True_Odds_Calculator_3-way'!B95-1)</f>
        <v>7.878602130606712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2.8014919769396185E-2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1.0334685965521475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31.750865437045398</v>
      </c>
      <c r="I95" s="6">
        <f>IF('Log_working_3-way'!$D95="","",'True_Odds_Calculator_3-way'!O96/'True_Odds_Calculator_3-way'!B96-1)</f>
        <v>6.03933859162278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3.2096548102805489E-2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1.0349156652817046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2.309039956658665</v>
      </c>
      <c r="I96" s="6">
        <f>IF('Log_working_3-way'!$D96="","",'True_Odds_Calculator_3-way'!O97/'True_Odds_Calculator_3-way'!B97-1)</f>
        <v>4.3117887091730616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3.2531853535046729E-2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1.0254156236479017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7.4710996238267544</v>
      </c>
      <c r="I97" s="6">
        <f>IF('Log_working_3-way'!$D97="","",'True_Odds_Calculator_3-way'!O98/'True_Odds_Calculator_3-way'!B98-1)</f>
        <v>8.0488106025969923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2.7213726868378307E-2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1.0469033447654357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53.657893833287361</v>
      </c>
      <c r="I98" s="6">
        <f>IF('Log_working_3-way'!$D98="","",'True_Odds_Calculator_3-way'!O99/'True_Odds_Calculator_3-way'!B99-1)</f>
        <v>2.1163468182557241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3.4293571328858574E-2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1.0262295253860081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21.069360848380629</v>
      </c>
      <c r="I99" s="6">
        <f>IF('Log_working_3-way'!$D99="","",'True_Odds_Calculator_3-way'!O100/'True_Odds_Calculator_3-way'!B100-1)</f>
        <v>7.2725634167191036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2.7475925435108906E-2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1.0265211726308912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5.991688472866123</v>
      </c>
      <c r="I100" s="6">
        <f>IF('Log_working_3-way'!$D100="","",'True_Odds_Calculator_3-way'!O101/'True_Odds_Calculator_3-way'!B101-1)</f>
        <v>7.8251798659220384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2.8016930352692038E-2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1.0264848751411764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21.711143789879124</v>
      </c>
      <c r="I101" s="6">
        <f>IF('Log_working_3-way'!$D101="","",'True_Odds_Calculator_3-way'!O102/'True_Odds_Calculator_3-way'!B102-1)</f>
        <v>7.723419630073959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2.7591024260090302E-2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1.0253362198764571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15.761364787436133</v>
      </c>
      <c r="I102" s="6">
        <f>IF('Log_working_3-way'!$D102="","",'True_Odds_Calculator_3-way'!O103/'True_Odds_Calculator_3-way'!B103-1)</f>
        <v>6.9926833787824227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2.7203609648299043E-2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1.0352463333145656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0.87108725480759208</v>
      </c>
      <c r="I103" s="6">
        <f>IF('Log_working_3-way'!$D103="","",'True_Odds_Calculator_3-way'!O104/'True_Odds_Calculator_3-way'!B104-1)</f>
        <v>4.7143205821251764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3.0957984841480046E-2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1.0286950224528093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4.4298943726632842</v>
      </c>
      <c r="I104" s="6">
        <f>IF('Log_working_3-way'!$D104="","",'True_Odds_Calculator_3-way'!O105/'True_Odds_Calculator_3-way'!B105-1)</f>
        <v>6.3327917084762477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2.9266609136524124E-2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1.026349054823755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16.169186635270634</v>
      </c>
      <c r="I105" s="6">
        <f>IF('Log_working_3-way'!$D105="","",'True_Odds_Calculator_3-way'!O106/'True_Odds_Calculator_3-way'!B106-1)</f>
        <v>6.9845929653144836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2.8244426876417705E-2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1.0268084105860809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15.460529008773573</v>
      </c>
      <c r="I106" s="6">
        <f>IF('Log_working_3-way'!$D106="","",'True_Odds_Calculator_3-way'!O107/'True_Odds_Calculator_3-way'!B107-1)</f>
        <v>8.3744239944356984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2.8830106213704632E-2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1.0666072650363396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73.677749277573966</v>
      </c>
      <c r="I107" s="6">
        <f>IF('Log_working_3-way'!$D107="","",'True_Odds_Calculator_3-way'!O108/'True_Odds_Calculator_3-way'!B108-1)</f>
        <v>0.32760443160131447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3.038393084159674E-2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1.0633998183121094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33.667573538914574</v>
      </c>
      <c r="I108" s="6">
        <f>IF('Log_working_3-way'!$D108="","",'True_Odds_Calculator_3-way'!O109/'True_Odds_Calculator_3-way'!B109-1)</f>
        <v>4.8695200253540039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5.9518797317158478E-2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1.0652753875478271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32.360452825990215</v>
      </c>
      <c r="I109" s="6">
        <f>IF('Log_working_3-way'!$D109="","",'True_Odds_Calculator_3-way'!O110/'True_Odds_Calculator_3-way'!B110-1)</f>
        <v>4.7688303877116685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6.2061093327377748E-2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1.0601445939542822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26.566734985564448</v>
      </c>
      <c r="I110" s="6">
        <f>IF('Log_working_3-way'!$D110="","",'True_Odds_Calculator_3-way'!O111/'True_Odds_Calculator_3-way'!B111-1)</f>
        <v>6.7905891207635021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5.991542386453963E-2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1.0511545520529457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14.669777589491531</v>
      </c>
      <c r="I111" s="6">
        <f>IF('Log_working_3-way'!$D111="","",'True_Odds_Calculator_3-way'!O112/'True_Odds_Calculator_3-way'!B112-1)</f>
        <v>7.9227319489411467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5.4549459625964136E-2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1.0511602696897113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17.249490032970833</v>
      </c>
      <c r="I112" s="6">
        <f>IF('Log_working_3-way'!$D112="","",'True_Odds_Calculator_3-way'!O113/'True_Odds_Calculator_3-way'!B113-1)</f>
        <v>7.2550751374766627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5.4094562478353758E-2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1.0769671294199543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8.3390129840984315</v>
      </c>
      <c r="I113" s="6">
        <f>IF('Log_working_3-way'!$D113="","",'True_Odds_Calculator_3-way'!O114/'True_Odds_Calculator_3-way'!B114-1)</f>
        <v>6.0713925349284725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7.9140304586852839E-2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1.0888619119329848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39.139669735371051</v>
      </c>
      <c r="I114" s="6">
        <f>IF('Log_working_3-way'!$D114="","",'True_Odds_Calculator_3-way'!O115/'True_Odds_Calculator_3-way'!B115-1)</f>
        <v>3.8562171324456473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7.8298570013239033E-2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1.1009516258125354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14.331981217385453</v>
      </c>
      <c r="I115" s="6">
        <f>IF('Log_working_3-way'!$D115="","",'True_Odds_Calculator_3-way'!O116/'True_Odds_Calculator_3-way'!B116-1)</f>
        <v>6.4329287847012209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0.10455965007490464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1.0750280248196551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9.3058264474578198</v>
      </c>
      <c r="I116" s="6">
        <f>IF('Log_working_3-way'!$D116="","",'True_Odds_Calculator_3-way'!O117/'True_Odds_Calculator_3-way'!B117-1)</f>
        <v>6.7031150517918405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7.8138775939889271E-2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1.0740283028730164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13.610400110138158</v>
      </c>
      <c r="I117" s="6">
        <f>IF('Log_working_3-way'!$D117="","",'True_Odds_Calculator_3-way'!O118/'True_Odds_Calculator_3-way'!B118-1)</f>
        <v>6.5740314170956236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7.7796599535730149E-2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1.0868541729490393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14.024367793185984</v>
      </c>
      <c r="I118" s="6">
        <f>IF('Log_working_3-way'!$D118="","",'True_Odds_Calculator_3-way'!O119/'True_Odds_Calculator_3-way'!B119-1)</f>
        <v>7.1677135637735248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9.0962661506515108E-2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1.0735316951815852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13.16224723736709</v>
      </c>
      <c r="I119" s="6">
        <f>IF('Log_working_3-way'!$D119="","",'True_Odds_Calculator_3-way'!O120/'True_Odds_Calculator_3-way'!B120-1)</f>
        <v>6.8890346279874004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7.7427106500420617E-2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1.1024613473615976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18.028541419671061</v>
      </c>
      <c r="I120" s="6">
        <f>IF('Log_working_3-way'!$D120="","",'True_Odds_Calculator_3-way'!O121/'True_Odds_Calculator_3-way'!B121-1)</f>
        <v>7.7762386082088462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0.10581254587971167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1.08914267935288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2.3085686264683072</v>
      </c>
      <c r="I121" s="6">
        <f>IF('Log_working_3-way'!$D121="","",'True_Odds_Calculator_3-way'!O122/'True_Odds_Calculator_3-way'!B122-1)</f>
        <v>4.7867072062469846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8.0061557849837595E-2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1.0241422602848489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28.48651186804285</v>
      </c>
      <c r="I122" s="6">
        <f>IF('Log_working_3-way'!$D122="","",'True_Odds_Calculator_3-way'!O123/'True_Odds_Calculator_3-way'!B123-1)</f>
        <v>6.9731528091187887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2.384408044785391E-2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1.0202406633144807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17.343069346992728</v>
      </c>
      <c r="I123" s="6">
        <f>IF('Log_working_3-way'!$D123="","",'True_Odds_Calculator_3-way'!O124/'True_Odds_Calculator_3-way'!B124-1)</f>
        <v>8.3240790602126093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2.1654453027001974E-2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1.0339460272649845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51.717714691427432</v>
      </c>
      <c r="I124" s="6">
        <f>IF('Log_working_3-way'!$D124="","",'True_Odds_Calculator_3-way'!O125/'True_Odds_Calculator_3-way'!B125-1)</f>
        <v>2.5376575090526696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2.557070732484612E-2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1.0200438087663926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10.717365585230512</v>
      </c>
      <c r="I125" s="6">
        <f>IF('Log_working_3-way'!$D125="","",'True_Odds_Calculator_3-way'!O126/'True_Odds_Calculator_3-way'!B126-1)</f>
        <v>9.8738454560448616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2.1819848003665543E-2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1.0359681207650497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15.3080221075836</v>
      </c>
      <c r="I126" s="6">
        <f>IF('Log_working_3-way'!$D126="","",'True_Odds_Calculator_3-way'!O127/'True_Odds_Calculator_3-way'!B127-1)</f>
        <v>10.371764592183654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3.8451364408874866E-2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1.0355388120375806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10.610295030780421</v>
      </c>
      <c r="I127" s="6">
        <f>IF('Log_working_3-way'!$D127="","",'True_Odds_Calculator_3-way'!O128/'True_Odds_Calculator_3-way'!B128-1)</f>
        <v>9.9911923739163075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3.8416950519424065E-2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1.037044509963182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19.825421073065144</v>
      </c>
      <c r="I128" s="6">
        <f>IF('Log_working_3-way'!$D128="","",'True_Odds_Calculator_3-way'!O129/'True_Odds_Calculator_3-way'!B129-1)</f>
        <v>8.8892082624757158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3.8793656544613198E-2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1.0250092821492318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10.188874735296261</v>
      </c>
      <c r="I129" s="6">
        <f>IF('Log_working_3-way'!$D129="","",'True_Odds_Calculator_3-way'!O130/'True_Odds_Calculator_3-way'!B130-1)</f>
        <v>7.5230893862185972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2.6997901758236242E-2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1.0269180703403877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22.146725860305018</v>
      </c>
      <c r="I130" s="6">
        <f>IF('Log_working_3-way'!$D130="","",'True_Odds_Calculator_3-way'!O131/'True_Odds_Calculator_3-way'!B131-1)</f>
        <v>6.7623061243521834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2.8022712517881798E-2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1.029964806717081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27.993256222310148</v>
      </c>
      <c r="I131" s="6">
        <f>IF('Log_working_3-way'!$D131="","",'True_Odds_Calculator_3-way'!O132/'True_Odds_Calculator_3-way'!B132-1)</f>
        <v>5.4496436764596714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2.9913680506092888E-2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1.0253125869147193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17.090107827623012</v>
      </c>
      <c r="I132" s="6">
        <f>IF('Log_working_3-way'!$D132="","",'True_Odds_Calculator_3-way'!O133/'True_Odds_Calculator_3-way'!B133-1)</f>
        <v>6.3893098051437036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2.7029396935353001E-2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1.0260818325850232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20.054706516379028</v>
      </c>
      <c r="I133" s="6">
        <f>IF('Log_working_3-way'!$D133="","",'True_Odds_Calculator_3-way'!O134/'True_Odds_Calculator_3-way'!B134-1)</f>
        <v>5.9579756979011442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2.7481208951615432E-2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1.0431303361041493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22.461793263065072</v>
      </c>
      <c r="I134" s="6">
        <f>IF('Log_working_3-way'!$D134="","",'True_Odds_Calculator_3-way'!O135/'True_Odds_Calculator_3-way'!B135-1)</f>
        <v>6.0691680374683017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4.4566413163055429E-2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1.0426068034962814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9.5591741534520551</v>
      </c>
      <c r="I135" s="6">
        <f>IF('Log_working_3-way'!$D135="","",'True_Odds_Calculator_3-way'!O136/'True_Odds_Calculator_3-way'!B136-1)</f>
        <v>6.8095652038931389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4.529062668597561E-2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1.045057207652939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24.66886908680182</v>
      </c>
      <c r="I136" s="6">
        <f>IF('Log_working_3-way'!$D136="","",'True_Odds_Calculator_3-way'!O137/'True_Odds_Calculator_3-way'!B137-1)</f>
        <v>5.5523128794049024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4.5872266546459262E-2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1.0418574317376446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15.483209453973206</v>
      </c>
      <c r="I137" s="6">
        <f>IF('Log_working_3-way'!$D137="","",'True_Odds_Calculator_3-way'!O138/'True_Odds_Calculator_3-way'!B138-1)</f>
        <v>6.3056476320641766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4.4537743718115586E-2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1.0206547709386606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12.518863468550817</v>
      </c>
      <c r="I138" s="6">
        <f>IF('Log_working_3-way'!$D138="","",'True_Odds_Calculator_3-way'!O139/'True_Odds_Calculator_3-way'!B139-1)</f>
        <v>6.1456426548415326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2.2245619048310239E-2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1.0224585494747451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24.185048890994938</v>
      </c>
      <c r="I139" s="6">
        <f>IF('Log_working_3-way'!$D139="","",'True_Odds_Calculator_3-way'!O140/'True_Odds_Calculator_3-way'!B140-1)</f>
        <v>4.8429024360843282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2.3115700731182187E-2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1.0274634173370867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6.1017554286541991</v>
      </c>
      <c r="I140" s="6">
        <f>IF('Log_working_3-way'!$D140="","",'True_Odds_Calculator_3-way'!O141/'True_Odds_Calculator_3-way'!B141-1)</f>
        <v>5.9879774754563044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2.8562863446951026E-2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1.0270320538954438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22.372587848087885</v>
      </c>
      <c r="I141" s="6">
        <f>IF('Log_working_3-way'!$D141="","",'True_Odds_Calculator_3-way'!O142/'True_Odds_Calculator_3-way'!B142-1)</f>
        <v>5.2657735054112793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2.80940941212664E-2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1.0257565412443586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10.573167064930132</v>
      </c>
      <c r="I142" s="6">
        <f>IF('Log_working_3-way'!$D142="","",'True_Odds_Calculator_3-way'!O143/'True_Odds_Calculator_3-way'!B143-1)</f>
        <v>5.4320441324113915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2.7428909840873539E-2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1.0809548536365055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-0.63544149179533349</v>
      </c>
      <c r="I143" s="6">
        <f>IF('Log_working_3-way'!$D143="","",'True_Odds_Calculator_3-way'!O144/'True_Odds_Calculator_3-way'!B144-1)</f>
        <v>0.73990468511820318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4.3918831227119259E-2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1.0413613199117056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1.2675433375525373</v>
      </c>
      <c r="I144" s="6">
        <f>IF('Log_working_3-way'!$D144="","",'True_Odds_Calculator_3-way'!O145/'True_Odds_Calculator_3-way'!B145-1)</f>
        <v>5.2730486188497885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3.7407091555223815E-2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1.0427833140269713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2.5737363172236285</v>
      </c>
      <c r="I145" s="6">
        <f>IF('Log_working_3-way'!$D145="","",'True_Odds_Calculator_3-way'!O146/'True_Odds_Calculator_3-way'!B146-1)</f>
        <v>3.2130967076192372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3.8825923440045873E-2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1.134353452520245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72.749650740897735</v>
      </c>
      <c r="I146" s="6">
        <f>IF('Log_working_3-way'!$D146="","",'True_Odds_Calculator_3-way'!O147/'True_Odds_Calculator_3-way'!B147-1)</f>
        <v>0.47510622682377246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6.1898836816461467E-2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1.0642088803949583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34.528350375650554</v>
      </c>
      <c r="I147" s="6">
        <f>IF('Log_working_3-way'!$D147="","",'True_Odds_Calculator_3-way'!O148/'True_Odds_Calculator_3-way'!B148-1)</f>
        <v>5.7125528258180234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5.9375068716054136E-2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1.0719264364814356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42.011682867878477</v>
      </c>
      <c r="I148" s="6">
        <f>IF('Log_working_3-way'!$D148="","",'True_Odds_Calculator_3-way'!O149/'True_Odds_Calculator_3-way'!B149-1)</f>
        <v>3.8663631277789765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6.142700833667547E-2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1.0211056664003715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25.554813189735409</v>
      </c>
      <c r="I149" s="6">
        <f>IF('Log_working_3-way'!$D149="","",'True_Odds_Calculator_3-way'!O150/'True_Odds_Calculator_3-way'!B150-1)</f>
        <v>5.6042613150710485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2.1537448495279721E-2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1.0203675923922511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12.226632211528996</v>
      </c>
      <c r="I150" s="6">
        <f>IF('Log_working_3-way'!$D150="","",'True_Odds_Calculator_3-way'!O151/'True_Odds_Calculator_3-way'!B151-1)</f>
        <v>5.9586428980463024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2.1910624715002269E-2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1.0256803360727667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29.100711510464116</v>
      </c>
      <c r="I151" s="6">
        <f>IF('Log_working_3-way'!$D151="","",'True_Odds_Calculator_3-way'!O152/'True_Odds_Calculator_3-way'!B152-1)</f>
        <v>5.972340165139391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2.5364384497511328E-2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1.0206033605947158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17.822513137581122</v>
      </c>
      <c r="I152" s="6">
        <f>IF('Log_working_3-way'!$D152="","",'True_Odds_Calculator_3-way'!O153/'True_Odds_Calculator_3-way'!B153-1)</f>
        <v>7.7188195406016202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2.2004238814922195E-2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1.0207698279456943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17.175299997370665</v>
      </c>
      <c r="I153" s="6">
        <f>IF('Log_working_3-way'!$D153="","",'True_Odds_Calculator_3-way'!O154/'True_Odds_Calculator_3-way'!B154-1)</f>
        <v>6.3833726833902809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2.2215453686426967E-2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1.0248368326644999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8.4513589338454338</v>
      </c>
      <c r="I154" s="6">
        <f>IF('Log_working_3-way'!$D154="","",'True_Odds_Calculator_3-way'!O155/'True_Odds_Calculator_3-way'!B155-1)</f>
        <v>8.8774542162193928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2.6823214155793362E-2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1.028028033447596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20.21338847815813</v>
      </c>
      <c r="I155" s="6">
        <f>IF('Log_working_3-way'!$D155="","",'True_Odds_Calculator_3-way'!O156/'True_Odds_Calculator_3-way'!B156-1)</f>
        <v>8.9799508829073158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2.9348433858795486E-2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1.0272651784326743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19.266034129776166</v>
      </c>
      <c r="I156" s="6">
        <f>IF('Log_working_3-way'!$D156="","",'True_Odds_Calculator_3-way'!O157/'True_Odds_Calculator_3-way'!B157-1)</f>
        <v>7.8182180187454158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2.8828533870418838E-2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1.0269361636403447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22.842715677125941</v>
      </c>
      <c r="I157" s="6">
        <f>IF('Log_working_3-way'!$D157="","",'True_Odds_Calculator_3-way'!O158/'True_Odds_Calculator_3-way'!B158-1)</f>
        <v>7.2213203969159601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2.7877929974426729E-2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1.02684102926064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17.218636208392216</v>
      </c>
      <c r="I158" s="6">
        <f>IF('Log_working_3-way'!$D158="","",'True_Odds_Calculator_3-way'!O159/'True_Odds_Calculator_3-way'!B159-1)</f>
        <v>6.4186124257197354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2.8632344714458524E-2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1.0298046743393279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3.996333176081535</v>
      </c>
      <c r="I159" s="6">
        <f>IF('Log_working_3-way'!$D159="","",'True_Odds_Calculator_3-way'!O160/'True_Odds_Calculator_3-way'!B160-1)</f>
        <v>4.1826607023212716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2.9132823260173968E-2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1.0253259207244825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16.187134511982975</v>
      </c>
      <c r="I160" s="6">
        <f>IF('Log_working_3-way'!$D160="","",'True_Odds_Calculator_3-way'!O161/'True_Odds_Calculator_3-way'!B161-1)</f>
        <v>7.2750218641617312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2.7170669980475237E-2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1.06074222866649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-0.33455886048724648</v>
      </c>
      <c r="I161" s="6">
        <f>IF('Log_working_3-way'!$D161="","",'True_Odds_Calculator_3-way'!O162/'True_Odds_Calculator_3-way'!B162-1)</f>
        <v>1.1325653833464262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3.8386656247246798E-2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1.076642053641008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74.745785747363286</v>
      </c>
      <c r="I162" s="6">
        <f>IF('Log_working_3-way'!$D162="","",'True_Odds_Calculator_3-way'!O163/'True_Odds_Calculator_3-way'!B163-1)</f>
        <v>0.18091381607164814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3.3914528242988684E-2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1.02516600222056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14.330678258415258</v>
      </c>
      <c r="I163" s="6">
        <f>IF('Log_working_3-way'!$D163="","",'True_Odds_Calculator_3-way'!O164/'True_Odds_Calculator_3-way'!B164-1)</f>
        <v>7.779584919355413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2.7158700426027194E-2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1.0416829786694786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-0.18298565564954161</v>
      </c>
      <c r="I164" s="6">
        <f>IF('Log_working_3-way'!$D164="","",'True_Odds_Calculator_3-way'!O165/'True_Odds_Calculator_3-way'!B165-1)</f>
        <v>2.3787269663440478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3.018998269327966E-2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1.0692784498517034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68.251848711737935</v>
      </c>
      <c r="I165" s="6">
        <f>IF('Log_working_3-way'!$D165="","",'True_Odds_Calculator_3-way'!O166/'True_Odds_Calculator_3-way'!B166-1)</f>
        <v>0.7800809706223395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3.7061743652531787E-2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1.0194604290118872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13.827666948488908</v>
      </c>
      <c r="I166" s="6">
        <f>IF('Log_working_3-way'!$D166="","",'True_Odds_Calculator_3-way'!O167/'True_Odds_Calculator_3-way'!B167-1)</f>
        <v>9.5972188179616467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2.1082729817114343E-2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1.0216426012397402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17.638163278830369</v>
      </c>
      <c r="I167" s="6">
        <f>IF('Log_working_3-way'!$D167="","",'True_Odds_Calculator_3-way'!O168/'True_Odds_Calculator_3-way'!B168-1)</f>
        <v>8.0298862769666126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2.3118466194793408E-2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1.0199930384974925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14.292540900061516</v>
      </c>
      <c r="I168" s="6">
        <f>IF('Log_working_3-way'!$D168="","",'True_Odds_Calculator_3-way'!O169/'True_Odds_Calculator_3-way'!B169-1)</f>
        <v>10.248035052824333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2.1596289682585645E-2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1.0521587050254264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61.969509500662824</v>
      </c>
      <c r="I169" s="6">
        <f>IF('Log_working_3-way'!$D169="","",'True_Odds_Calculator_3-way'!O170/'True_Odds_Calculator_3-way'!B170-1)</f>
        <v>1.0816366777078619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3.2823995472552436E-2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1.0356407965432572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9.4885722769205216</v>
      </c>
      <c r="I170" s="6">
        <f>IF('Log_working_3-way'!$D170="","",'True_Odds_Calculator_3-way'!O171/'True_Odds_Calculator_3-way'!B171-1)</f>
        <v>9.9166335880896046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3.8480551896577619E-2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1.0411268743894222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28.338746396705606</v>
      </c>
      <c r="I171" s="6">
        <f>IF('Log_working_3-way'!$D171="","",'True_Odds_Calculator_3-way'!O172/'True_Odds_Calculator_3-way'!B172-1)</f>
        <v>7.3145905770110069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4.0402284516530385E-2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1.0363987917649991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14.903824772038513</v>
      </c>
      <c r="I172" s="6">
        <f>IF('Log_working_3-way'!$D172="","",'True_Odds_Calculator_3-way'!O173/'True_Odds_Calculator_3-way'!B173-1)</f>
        <v>9.6227951115846704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3.9030278962213227E-2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1.037899872850198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20.000772017748677</v>
      </c>
      <c r="I173" s="6">
        <f>IF('Log_working_3-way'!$D173="","",'True_Odds_Calculator_3-way'!O174/'True_Odds_Calculator_3-way'!B174-1)</f>
        <v>7.5698494571157813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3.9769785052461426E-2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1.0423176376110816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30.739554285973387</v>
      </c>
      <c r="I174" s="6">
        <f>IF('Log_working_3-way'!$D174="","",'True_Odds_Calculator_3-way'!O175/'True_Odds_Calculator_3-way'!B175-1)</f>
        <v>6.9348885714933468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4.0640394088669929E-2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1.0384890277558367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6.0585575658710615</v>
      </c>
      <c r="I175" s="6">
        <f>IF('Log_working_3-way'!$D175="","",'True_Odds_Calculator_3-way'!O176/'True_Odds_Calculator_3-way'!B176-1)</f>
        <v>8.1554284477077577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4.0474178423299811E-2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1.025691046647214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18.574940820546111</v>
      </c>
      <c r="I176" s="6">
        <f>IF('Log_working_3-way'!$D176="","",'True_Odds_Calculator_3-way'!O177/'True_Odds_Calculator_3-way'!B177-1)</f>
        <v>6.5530313394909845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2.7282325607269176E-2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1.0265986313081203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15.88040597970102</v>
      </c>
      <c r="I177" s="6">
        <f>IF('Log_working_3-way'!$D177="","",'True_Odds_Calculator_3-way'!O178/'True_Odds_Calculator_3-way'!B178-1)</f>
        <v>6.2982652237251155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2.8477107244230471E-2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1.0255802445873341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13.28538768705301</v>
      </c>
      <c r="I178" s="6">
        <f>IF('Log_working_3-way'!$D178="","",'True_Odds_Calculator_3-way'!O179/'True_Odds_Calculator_3-way'!B179-1)</f>
        <v>7.1758865333311324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2.7606763993889727E-2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1.0319625134825421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18.986154924523621</v>
      </c>
      <c r="I179" s="6">
        <f>IF('Log_working_3-way'!$D179="","",'True_Odds_Calculator_3-way'!O180/'True_Odds_Calculator_3-way'!B180-1)</f>
        <v>6.1819517432525553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3.3773484835820877E-2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1.036081132155364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29.137377718823981</v>
      </c>
      <c r="I180" s="6">
        <f>IF('Log_working_3-way'!$D180="","",'True_Odds_Calculator_3-way'!O181/'True_Odds_Calculator_3-way'!B181-1)</f>
        <v>5.4809237797581103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3.5591499137324956E-2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1.0830186352271751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50.610819791086094</v>
      </c>
      <c r="I181" s="6">
        <f>IF('Log_working_3-way'!$D181="","",'True_Odds_Calculator_3-way'!O182/'True_Odds_Calculator_3-way'!B182-1)</f>
        <v>2.4126337984309987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6.3143052588962911E-2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1.0808949740393077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49.162715851983599</v>
      </c>
      <c r="I182" s="6">
        <f>IF('Log_working_3-way'!$D182="","",'True_Odds_Calculator_3-way'!O183/'True_Odds_Calculator_3-way'!B183-1)</f>
        <v>3.373067840674608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6.2130363030972635E-2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1.0442572719807977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40.682846264824995</v>
      </c>
      <c r="I183" s="6">
        <f>IF('Log_working_3-way'!$D183="","",'True_Odds_Calculator_3-way'!O184/'True_Odds_Calculator_3-way'!B184-1)</f>
        <v>4.7011294042926375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3.8377950523480475E-2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1.0202275656141153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11.571042676485687</v>
      </c>
      <c r="I184" s="6">
        <f>IF('Log_working_3-way'!$D184="","",'True_Odds_Calculator_3-way'!O185/'True_Odds_Calculator_3-way'!B185-1)</f>
        <v>7.5653735249144152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2.1927986057310278E-2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1.0375340425460386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6.1074272711494109</v>
      </c>
      <c r="I185" s="6">
        <f>IF('Log_working_3-way'!$D185="","",'True_Odds_Calculator_3-way'!O186/'True_Odds_Calculator_3-way'!B186-1)</f>
        <v>6.3857339244491529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3.8943519115462566E-2</v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1.56</v>
      </c>
      <c r="B2" s="4">
        <f>IF('True_Odds_Calculator_3-way'!B3="","",'True_Odds_Calculator_3-way'!B3)</f>
        <v>4.3499999999999996</v>
      </c>
      <c r="C2" s="4">
        <f>IF('True_Odds_Calculator_3-way'!C3="","",'True_Odds_Calculator_3-way'!C3)</f>
        <v>5.94</v>
      </c>
      <c r="D2" s="9">
        <f>(K2/(AR2+K2-(AR2*K2)))</f>
        <v>0.62421186855578503</v>
      </c>
      <c r="E2" s="9">
        <f>(L2/(AR2+L2-(AR2*L2)))</f>
        <v>0.2173265493702051</v>
      </c>
      <c r="F2" s="9">
        <f>(M2/(AR2+M2-(AR2*M2)))</f>
        <v>0.15846158207400995</v>
      </c>
      <c r="G2" s="9">
        <f>AR2</f>
        <v>1.0750360070442038</v>
      </c>
      <c r="H2" s="9">
        <f>IF(A2="","",1/D2)</f>
        <v>1.602020163944754</v>
      </c>
      <c r="I2" s="9">
        <f>IF(B2="","",1/E2)</f>
        <v>4.6013706235980818</v>
      </c>
      <c r="J2" s="9">
        <f>IF(C2="","",1/F2)</f>
        <v>6.3106778747983663</v>
      </c>
      <c r="K2" s="11">
        <f>1/A2</f>
        <v>0.64102564102564097</v>
      </c>
      <c r="L2" s="11">
        <f>1/B2</f>
        <v>0.22988505747126439</v>
      </c>
      <c r="M2" s="11">
        <f>1/C2</f>
        <v>0.16835016835016833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-0.22991085826334867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0.21955481725596665</v>
      </c>
      <c r="Q2" s="11">
        <f>2*'OddsRatio_working_3-way'!K2*'OddsRatio_working_3-way'!L2*'OddsRatio_working_3-way'!M2</f>
        <v>4.9616907854455744E-2</v>
      </c>
      <c r="R2" s="11">
        <f>O2/N2</f>
        <v>0</v>
      </c>
      <c r="S2" s="11">
        <f>P2/N2</f>
        <v>-0.95495627703011832</v>
      </c>
      <c r="T2" s="11">
        <f>Q2/N2</f>
        <v>-0.21580932814239961</v>
      </c>
      <c r="U2" s="11">
        <f>'OddsRatio_working_3-way'!S2-'OddsRatio_working_3-way'!R2^2/3</f>
        <v>-0.95495627703011832</v>
      </c>
      <c r="V2" s="11">
        <f>'OddsRatio_working_3-way'!S2*'OddsRatio_working_3-way'!R2/3-2*'OddsRatio_working_3-way'!R2^3/27-'OddsRatio_working_3-way'!T2</f>
        <v>0.21580932814239961</v>
      </c>
      <c r="W2" s="11">
        <f>'OddsRatio_working_3-way'!V2^2+4*'OddsRatio_working_3-way'!U2^3/27</f>
        <v>-8.2443259983335335E-2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0.17959463111171312</v>
      </c>
      <c r="Y2" s="11">
        <f>IF('OddsRatio_working_3-way'!W2&gt;=0,IF('OddsRatio_working_3-way'!V2+SQRT('OddsRatio_working_3-way'!W2)&gt;0,0,PI()),ACOS('OddsRatio_working_3-way'!V2/(2*'OddsRatio_working_3-way'!X2)))</f>
        <v>0.92626552020774633</v>
      </c>
      <c r="Z2" s="11">
        <f>'OddsRatio_working_3-way'!X2^(1/3)*COS('OddsRatio_working_3-way'!Y2/3)</f>
        <v>0.53751800352210188</v>
      </c>
      <c r="AA2" s="11">
        <f>'OddsRatio_working_3-way'!X2^(1/3)*COS(('OddsRatio_working_3-way'!Y2+2*PI())/3)</f>
        <v>-0.41723413831508754</v>
      </c>
      <c r="AB2" s="11">
        <f>'OddsRatio_working_3-way'!X2^(1/3)*COS(('OddsRatio_working_3-way'!Y2+4*PI())/3)</f>
        <v>-0.1202838652070143</v>
      </c>
      <c r="AC2" s="11">
        <f>'OddsRatio_working_3-way'!X2^(1/3)*SIN('OddsRatio_working_3-way'!Y2/3)</f>
        <v>0.17144432011487898</v>
      </c>
      <c r="AD2" s="11">
        <f>'OddsRatio_working_3-way'!X2^(1/3)*SIN(('OddsRatio_working_3-way'!Y2+2*PI())/3)</f>
        <v>0.37978208598419416</v>
      </c>
      <c r="AE2" s="11">
        <f>'OddsRatio_working_3-way'!X2^(1/3)*SIN(('OddsRatio_working_3-way'!Y2+4*PI())/3)</f>
        <v>-0.55122640609907314</v>
      </c>
      <c r="AF2" s="11">
        <f>-'OddsRatio_working_3-way'!U2/(3*'OddsRatio_working_3-way'!X2^(1/3))*COS(('OddsRatio_working_3-way'!Y2)/3)</f>
        <v>0.53751800352210188</v>
      </c>
      <c r="AG2" s="11">
        <f>-'OddsRatio_working_3-way'!U2/(3*'OddsRatio_working_3-way'!X2^(1/3))*COS(('OddsRatio_working_3-way'!Y2+2*PI())/3)</f>
        <v>-0.41723413831508754</v>
      </c>
      <c r="AH2" s="11">
        <f>-'OddsRatio_working_3-way'!U2/(3*'OddsRatio_working_3-way'!X2^(1/3))*COS(('OddsRatio_working_3-way'!Y2+4*PI())/3)</f>
        <v>-0.1202838652070143</v>
      </c>
      <c r="AI2" s="11">
        <f>'OddsRatio_working_3-way'!U2/(3*'OddsRatio_working_3-way'!X2^(1/3))*SIN(('OddsRatio_working_3-way'!Y2)/3)</f>
        <v>-0.17144432011487898</v>
      </c>
      <c r="AJ2" s="11">
        <f>'OddsRatio_working_3-way'!U2/(3*'OddsRatio_working_3-way'!X2^(1/3))*SIN(('OddsRatio_working_3-way'!Y2+2*PI())/3)</f>
        <v>-0.37978208598419416</v>
      </c>
      <c r="AK2" s="11">
        <f>'OddsRatio_working_3-way'!U2/(3*'OddsRatio_working_3-way'!X2^(1/3))*SIN(('OddsRatio_working_3-way'!Y2+4*PI())/3)</f>
        <v>0.55122640609907314</v>
      </c>
      <c r="AL2" s="11">
        <f>'OddsRatio_working_3-way'!Z2+'OddsRatio_working_3-way'!AF2</f>
        <v>1.0750360070442038</v>
      </c>
      <c r="AM2" s="11">
        <f>'OddsRatio_working_3-way'!AA2+'OddsRatio_working_3-way'!AG2</f>
        <v>-0.83446827663017509</v>
      </c>
      <c r="AN2" s="11">
        <f>'OddsRatio_working_3-way'!AB2+'OddsRatio_working_3-way'!AH2</f>
        <v>-0.2405677304140286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1.0750360070442038</v>
      </c>
      <c r="AS2" s="11">
        <f>IF(('OddsRatio_working_3-way'!X2=0),IF(Q2&gt;0,-Q2^(1/3),(-Q2)^(1/3)),'OddsRatio_working_3-way'!AM2-'OddsRatio_working_3-way'!R2/3)</f>
        <v>-0.83446827663017509</v>
      </c>
      <c r="AT2" s="11">
        <f>IF(('OddsRatio_working_3-way'!X2=0),IF(Q2&gt;0,-Q2^(1/3),(-Q2)^(1/3)),'OddsRatio_working_3-way'!AN2-'OddsRatio_working_3-way'!R2/3)</f>
        <v>-0.2405677304140286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1.43</v>
      </c>
      <c r="B3" s="4">
        <f>IF('True_Odds_Calculator_3-way'!B4="","",'True_Odds_Calculator_3-way'!B4)</f>
        <v>4.6500000000000004</v>
      </c>
      <c r="C3" s="4">
        <f>IF('True_Odds_Calculator_3-way'!C4="","",'True_Odds_Calculator_3-way'!C4)</f>
        <v>7.96</v>
      </c>
      <c r="D3" s="9">
        <f t="shared" ref="D3" si="0">(K3/(AR3+K3-(AR3*K3)))</f>
        <v>0.68168647239642088</v>
      </c>
      <c r="E3" s="9">
        <f t="shared" ref="E3" si="1">(L3/(AR3+L3-(AR3*L3)))</f>
        <v>0.20146482195503199</v>
      </c>
      <c r="F3" s="9">
        <f t="shared" ref="F3" si="2">(M3/(AR3+M3-(AR3*M3)))</f>
        <v>0.11684870564854712</v>
      </c>
      <c r="G3" s="9">
        <f t="shared" ref="G3" si="3">AR3</f>
        <v>1.0859303325770815</v>
      </c>
      <c r="H3" s="9">
        <f t="shared" ref="H3" si="4">IF(A3="","",1/D3)</f>
        <v>1.4669500430081446</v>
      </c>
      <c r="I3" s="9">
        <f t="shared" ref="I3" si="5">IF(B3="","",1/E3)</f>
        <v>4.9636457139063479</v>
      </c>
      <c r="J3" s="9">
        <f t="shared" ref="J3" si="6">IF(C3="","",1/F3)</f>
        <v>8.5580751147364875</v>
      </c>
      <c r="K3" s="11">
        <f t="shared" ref="K3" si="7">1/A3</f>
        <v>0.69930069930069938</v>
      </c>
      <c r="L3" s="11">
        <f t="shared" ref="L3" si="8">1/B3</f>
        <v>0.21505376344086019</v>
      </c>
      <c r="M3" s="11">
        <f t="shared" ref="M3" si="9">1/C3</f>
        <v>0.12562814070351758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-0.2063804245681371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0.20857728752039012</v>
      </c>
      <c r="Q3" s="11">
        <f>2*'OddsRatio_working_3-way'!K3*'OddsRatio_working_3-way'!L3*'OddsRatio_working_3-way'!M3</f>
        <v>3.77857404928243E-2</v>
      </c>
      <c r="R3" s="11">
        <f t="shared" ref="R3" si="10">O3/N3</f>
        <v>0</v>
      </c>
      <c r="S3" s="11">
        <f t="shared" ref="S3" si="11">P3/N3</f>
        <v>-1.0106447254232085</v>
      </c>
      <c r="T3" s="11">
        <f t="shared" ref="T3" si="12">Q3/N3</f>
        <v>-0.18308781257666823</v>
      </c>
      <c r="U3" s="11">
        <f>'OddsRatio_working_3-way'!S3-'OddsRatio_working_3-way'!R3^2/3</f>
        <v>-1.0106447254232085</v>
      </c>
      <c r="V3" s="11">
        <f>'OddsRatio_working_3-way'!S3*'OddsRatio_working_3-way'!R3/3-2*'OddsRatio_working_3-way'!R3^3/27-'OddsRatio_working_3-way'!T3</f>
        <v>0.18308781257666823</v>
      </c>
      <c r="W3" s="11">
        <f>'OddsRatio_working_3-way'!V3^2+4*'OddsRatio_working_3-way'!U3^3/27</f>
        <v>-0.11940852888046544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0.19553112028176911</v>
      </c>
      <c r="Y3" s="11">
        <f>IF('OddsRatio_working_3-way'!W3&gt;=0,IF('OddsRatio_working_3-way'!V3+SQRT('OddsRatio_working_3-way'!W3)&gt;0,0,PI()),ACOS('OddsRatio_working_3-way'!V3/(2*'OddsRatio_working_3-way'!X3)))</f>
        <v>1.0835655063675296</v>
      </c>
      <c r="Z3" s="11">
        <f>'OddsRatio_working_3-way'!X3^(1/3)*COS('OddsRatio_working_3-way'!Y3/3)</f>
        <v>0.54296516628854075</v>
      </c>
      <c r="AA3" s="11">
        <f>'OddsRatio_working_3-way'!X3^(1/3)*COS(('OddsRatio_working_3-way'!Y3+2*PI())/3)</f>
        <v>-0.44911366855373652</v>
      </c>
      <c r="AB3" s="11">
        <f>'OddsRatio_working_3-way'!X3^(1/3)*COS(('OddsRatio_working_3-way'!Y3+4*PI())/3)</f>
        <v>-9.385149773480439E-2</v>
      </c>
      <c r="AC3" s="11">
        <f>'OddsRatio_working_3-way'!X3^(1/3)*SIN('OddsRatio_working_3-way'!Y3/3)</f>
        <v>0.20511070995520136</v>
      </c>
      <c r="AD3" s="11">
        <f>'OddsRatio_working_3-way'!X3^(1/3)*SIN(('OddsRatio_working_3-way'!Y3+2*PI())/3)</f>
        <v>0.36766627239831773</v>
      </c>
      <c r="AE3" s="11">
        <f>'OddsRatio_working_3-way'!X3^(1/3)*SIN(('OddsRatio_working_3-way'!Y3+4*PI())/3)</f>
        <v>-0.57277698235351904</v>
      </c>
      <c r="AF3" s="11">
        <f>-'OddsRatio_working_3-way'!U3/(3*'OddsRatio_working_3-way'!X3^(1/3))*COS(('OddsRatio_working_3-way'!Y3)/3)</f>
        <v>0.54296516628854075</v>
      </c>
      <c r="AG3" s="11">
        <f>-'OddsRatio_working_3-way'!U3/(3*'OddsRatio_working_3-way'!X3^(1/3))*COS(('OddsRatio_working_3-way'!Y3+2*PI())/3)</f>
        <v>-0.44911366855373652</v>
      </c>
      <c r="AH3" s="11">
        <f>-'OddsRatio_working_3-way'!U3/(3*'OddsRatio_working_3-way'!X3^(1/3))*COS(('OddsRatio_working_3-way'!Y3+4*PI())/3)</f>
        <v>-9.385149773480439E-2</v>
      </c>
      <c r="AI3" s="11">
        <f>'OddsRatio_working_3-way'!U3/(3*'OddsRatio_working_3-way'!X3^(1/3))*SIN(('OddsRatio_working_3-way'!Y3)/3)</f>
        <v>-0.20511070995520136</v>
      </c>
      <c r="AJ3" s="11">
        <f>'OddsRatio_working_3-way'!U3/(3*'OddsRatio_working_3-way'!X3^(1/3))*SIN(('OddsRatio_working_3-way'!Y3+2*PI())/3)</f>
        <v>-0.36766627239831773</v>
      </c>
      <c r="AK3" s="11">
        <f>'OddsRatio_working_3-way'!U3/(3*'OddsRatio_working_3-way'!X3^(1/3))*SIN(('OddsRatio_working_3-way'!Y3+4*PI())/3)</f>
        <v>0.57277698235351904</v>
      </c>
      <c r="AL3" s="11">
        <f>'OddsRatio_working_3-way'!Z3+'OddsRatio_working_3-way'!AF3</f>
        <v>1.0859303325770815</v>
      </c>
      <c r="AM3" s="11">
        <f>'OddsRatio_working_3-way'!AA3+'OddsRatio_working_3-way'!AG3</f>
        <v>-0.89822733710747305</v>
      </c>
      <c r="AN3" s="11">
        <f>'OddsRatio_working_3-way'!AB3+'OddsRatio_working_3-way'!AH3</f>
        <v>-0.18770299546960878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1.0859303325770815</v>
      </c>
      <c r="AS3" s="11">
        <f>IF(('OddsRatio_working_3-way'!X3=0),IF(Q3&gt;0,-Q3^(1/3),(-Q3)^(1/3)),'OddsRatio_working_3-way'!AM3-'OddsRatio_working_3-way'!R3/3)</f>
        <v>-0.89822733710747305</v>
      </c>
      <c r="AT3" s="11">
        <f>IF(('OddsRatio_working_3-way'!X3=0),IF(Q3&gt;0,-Q3^(1/3),(-Q3)^(1/3)),'OddsRatio_working_3-way'!AN3-'OddsRatio_working_3-way'!R3/3)</f>
        <v>-0.18770299546960878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2.4700000000000002</v>
      </c>
      <c r="B4" s="4">
        <f>IF('True_Odds_Calculator_3-way'!B5="","",'True_Odds_Calculator_3-way'!B5)</f>
        <v>3.71</v>
      </c>
      <c r="C4" s="4">
        <f>IF('True_Odds_Calculator_3-way'!C5="","",'True_Odds_Calculator_3-way'!C5)</f>
        <v>2.79</v>
      </c>
      <c r="D4" s="9">
        <f t="shared" ref="D4:D67" si="13">(K4/(AR4+K4-(AR4*K4)))</f>
        <v>0.39298281060036755</v>
      </c>
      <c r="E4" s="9">
        <f t="shared" ref="E4:E67" si="14">(L4/(AR4+L4-(AR4*L4)))</f>
        <v>0.25990209648122903</v>
      </c>
      <c r="F4" s="9">
        <f t="shared" ref="F4:F67" si="15">(M4/(AR4+M4-(AR4*M4)))</f>
        <v>0.34711509291840364</v>
      </c>
      <c r="G4" s="9">
        <f t="shared" ref="G4:G67" si="16">AR4</f>
        <v>1.0507758924781294</v>
      </c>
      <c r="H4" s="9">
        <f t="shared" ref="H4:H67" si="17">IF(A4="","",1/D4)</f>
        <v>2.5446405619428503</v>
      </c>
      <c r="I4" s="9">
        <f t="shared" ref="I4:I67" si="18">IF(B4="","",1/E4)</f>
        <v>3.847602668615731</v>
      </c>
      <c r="J4" s="9">
        <f t="shared" ref="J4:J67" si="19">IF(C4="","",1/F4)</f>
        <v>2.8808888475358518</v>
      </c>
      <c r="K4" s="11">
        <f t="shared" ref="K4:K67" si="20">1/A4</f>
        <v>0.40485829959514169</v>
      </c>
      <c r="L4" s="11">
        <f t="shared" ref="L4:L67" si="21">1/B4</f>
        <v>0.26954177897574122</v>
      </c>
      <c r="M4" s="11">
        <f t="shared" ref="M4:M67" si="22">1/C4</f>
        <v>0.35842293906810035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-0.27891032417412276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0.23350665628911449</v>
      </c>
      <c r="Q4" s="11">
        <f>2*'OddsRatio_working_3-way'!K4*'OddsRatio_working_3-way'!L4*'OddsRatio_working_3-way'!M4</f>
        <v>7.8226685523991465E-2</v>
      </c>
      <c r="R4" s="11">
        <f t="shared" ref="R4:R67" si="23">O4/N4</f>
        <v>0</v>
      </c>
      <c r="S4" s="11">
        <f t="shared" ref="S4:S67" si="24">P4/N4</f>
        <v>-0.83721051553235826</v>
      </c>
      <c r="T4" s="11">
        <f t="shared" ref="T4:T67" si="25">Q4/N4</f>
        <v>-0.28047253451670301</v>
      </c>
      <c r="U4" s="11">
        <f>'OddsRatio_working_3-way'!S4-'OddsRatio_working_3-way'!R4^2/3</f>
        <v>-0.83721051553235826</v>
      </c>
      <c r="V4" s="11">
        <f>'OddsRatio_working_3-way'!S4*'OddsRatio_working_3-way'!R4/3-2*'OddsRatio_working_3-way'!R4^3/27-'OddsRatio_working_3-way'!T4</f>
        <v>0.28047253451670301</v>
      </c>
      <c r="W4" s="11">
        <f>'OddsRatio_working_3-way'!V4^2+4*'OddsRatio_working_3-way'!U4^3/27</f>
        <v>-8.271276827221799E-3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0.14742465825417822</v>
      </c>
      <c r="Y4" s="11">
        <f>IF('OddsRatio_working_3-way'!W4&gt;=0,IF('OddsRatio_working_3-way'!V4+SQRT('OddsRatio_working_3-way'!W4)&gt;0,0,PI()),ACOS('OddsRatio_working_3-way'!V4/(2*'OddsRatio_working_3-way'!X4)))</f>
        <v>0.31356417888501431</v>
      </c>
      <c r="Z4" s="11">
        <f>'OddsRatio_working_3-way'!X4^(1/3)*COS('OddsRatio_working_3-way'!Y4/3)</f>
        <v>0.52538794623906482</v>
      </c>
      <c r="AA4" s="11">
        <f>'OddsRatio_working_3-way'!X4^(1/3)*COS(('OddsRatio_working_3-way'!Y4+2*PI())/3)</f>
        <v>-0.31042507768576566</v>
      </c>
      <c r="AB4" s="11">
        <f>'OddsRatio_working_3-way'!X4^(1/3)*COS(('OddsRatio_working_3-way'!Y4+4*PI())/3)</f>
        <v>-0.21496286855329913</v>
      </c>
      <c r="AC4" s="11">
        <f>'OddsRatio_working_3-way'!X4^(1/3)*SIN('OddsRatio_working_3-way'!Y4/3)</f>
        <v>5.5115132140065803E-2</v>
      </c>
      <c r="AD4" s="11">
        <f>'OddsRatio_working_3-way'!X4^(1/3)*SIN(('OddsRatio_working_3-way'!Y4+2*PI())/3)</f>
        <v>0.4274417422151302</v>
      </c>
      <c r="AE4" s="11">
        <f>'OddsRatio_working_3-way'!X4^(1/3)*SIN(('OddsRatio_working_3-way'!Y4+4*PI())/3)</f>
        <v>-0.48255687435519606</v>
      </c>
      <c r="AF4" s="11">
        <f>-'OddsRatio_working_3-way'!U4/(3*'OddsRatio_working_3-way'!X4^(1/3))*COS(('OddsRatio_working_3-way'!Y4)/3)</f>
        <v>0.52538794623906471</v>
      </c>
      <c r="AG4" s="11">
        <f>-'OddsRatio_working_3-way'!U4/(3*'OddsRatio_working_3-way'!X4^(1/3))*COS(('OddsRatio_working_3-way'!Y4+2*PI())/3)</f>
        <v>-0.3104250776857656</v>
      </c>
      <c r="AH4" s="11">
        <f>-'OddsRatio_working_3-way'!U4/(3*'OddsRatio_working_3-way'!X4^(1/3))*COS(('OddsRatio_working_3-way'!Y4+4*PI())/3)</f>
        <v>-0.21496286855329907</v>
      </c>
      <c r="AI4" s="11">
        <f>'OddsRatio_working_3-way'!U4/(3*'OddsRatio_working_3-way'!X4^(1/3))*SIN(('OddsRatio_working_3-way'!Y4)/3)</f>
        <v>-5.511513214006579E-2</v>
      </c>
      <c r="AJ4" s="11">
        <f>'OddsRatio_working_3-way'!U4/(3*'OddsRatio_working_3-way'!X4^(1/3))*SIN(('OddsRatio_working_3-way'!Y4+2*PI())/3)</f>
        <v>-0.42744174221513009</v>
      </c>
      <c r="AK4" s="11">
        <f>'OddsRatio_working_3-way'!U4/(3*'OddsRatio_working_3-way'!X4^(1/3))*SIN(('OddsRatio_working_3-way'!Y4+4*PI())/3)</f>
        <v>0.48255687435519601</v>
      </c>
      <c r="AL4" s="11">
        <f>'OddsRatio_working_3-way'!Z4+'OddsRatio_working_3-way'!AF4</f>
        <v>1.0507758924781294</v>
      </c>
      <c r="AM4" s="11">
        <f>'OddsRatio_working_3-way'!AA4+'OddsRatio_working_3-way'!AG4</f>
        <v>-0.62085015537153132</v>
      </c>
      <c r="AN4" s="11">
        <f>'OddsRatio_working_3-way'!AB4+'OddsRatio_working_3-way'!AH4</f>
        <v>-0.4299257371065982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1.0507758924781294</v>
      </c>
      <c r="AS4" s="11">
        <f>IF(('OddsRatio_working_3-way'!X4=0),IF(Q4&gt;0,-Q4^(1/3),(-Q4)^(1/3)),'OddsRatio_working_3-way'!AM4-'OddsRatio_working_3-way'!R4/3)</f>
        <v>-0.62085015537153132</v>
      </c>
      <c r="AT4" s="11">
        <f>IF(('OddsRatio_working_3-way'!X4=0),IF(Q4&gt;0,-Q4^(1/3),(-Q4)^(1/3)),'OddsRatio_working_3-way'!AN4-'OddsRatio_working_3-way'!R4/3)</f>
        <v>-0.4299257371065982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9.74</v>
      </c>
      <c r="B5" s="4">
        <f>IF('True_Odds_Calculator_3-way'!B6="","",'True_Odds_Calculator_3-way'!B6)</f>
        <v>6.72</v>
      </c>
      <c r="C5" s="4">
        <f>IF('True_Odds_Calculator_3-way'!C6="","",'True_Odds_Calculator_3-way'!C6)</f>
        <v>1.29</v>
      </c>
      <c r="D5" s="9">
        <f t="shared" si="13"/>
        <v>9.6550579868155323E-2</v>
      </c>
      <c r="E5" s="9">
        <f t="shared" si="14"/>
        <v>0.14037103088682856</v>
      </c>
      <c r="F5" s="9">
        <f t="shared" si="15"/>
        <v>0.76307838924501592</v>
      </c>
      <c r="G5" s="9">
        <f t="shared" si="16"/>
        <v>1.0706253552498253</v>
      </c>
      <c r="H5" s="9">
        <f t="shared" si="17"/>
        <v>10.357265604883475</v>
      </c>
      <c r="I5" s="9">
        <f t="shared" si="18"/>
        <v>7.1239770320289999</v>
      </c>
      <c r="J5" s="9">
        <f t="shared" si="19"/>
        <v>1.3104813530224497</v>
      </c>
      <c r="K5" s="11">
        <f t="shared" si="20"/>
        <v>0.10266940451745379</v>
      </c>
      <c r="L5" s="11">
        <f t="shared" si="21"/>
        <v>0.14880952380952381</v>
      </c>
      <c r="M5" s="11">
        <f t="shared" si="22"/>
        <v>0.77519379844961234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-0.17170680968374485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0.17469242762925011</v>
      </c>
      <c r="Q5" s="11">
        <f>2*'OddsRatio_working_3-way'!K5*'OddsRatio_working_3-way'!L5*'OddsRatio_working_3-way'!M5</f>
        <v>2.3687108831084758E-2</v>
      </c>
      <c r="R5" s="11">
        <f t="shared" si="23"/>
        <v>0</v>
      </c>
      <c r="S5" s="11">
        <f t="shared" si="24"/>
        <v>-1.0173878831655208</v>
      </c>
      <c r="T5" s="11">
        <f t="shared" si="25"/>
        <v>-0.13795089941227398</v>
      </c>
      <c r="U5" s="11">
        <f>'OddsRatio_working_3-way'!S5-'OddsRatio_working_3-way'!R5^2/3</f>
        <v>-1.0173878831655208</v>
      </c>
      <c r="V5" s="11">
        <f>'OddsRatio_working_3-way'!S5*'OddsRatio_working_3-way'!R5/3-2*'OddsRatio_working_3-way'!R5^3/27-'OddsRatio_working_3-way'!T5</f>
        <v>0.13795089941227398</v>
      </c>
      <c r="W5" s="11">
        <f>'OddsRatio_working_3-way'!V5^2+4*'OddsRatio_working_3-way'!U5^3/27</f>
        <v>-0.13698079704996383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0.19749129581997985</v>
      </c>
      <c r="Y5" s="11">
        <f>IF('OddsRatio_working_3-way'!W5&gt;=0,IF('OddsRatio_working_3-way'!V5+SQRT('OddsRatio_working_3-way'!W5)&gt;0,0,PI()),ACOS('OddsRatio_working_3-way'!V5/(2*'OddsRatio_working_3-way'!X5)))</f>
        <v>1.2140170190850805</v>
      </c>
      <c r="Z5" s="11">
        <f>'OddsRatio_working_3-way'!X5^(1/3)*COS('OddsRatio_working_3-way'!Y5/3)</f>
        <v>0.53531267762491264</v>
      </c>
      <c r="AA5" s="11">
        <f>'OddsRatio_working_3-way'!X5^(1/3)*COS(('OddsRatio_working_3-way'!Y5+2*PI())/3)</f>
        <v>-0.46621923482254901</v>
      </c>
      <c r="AB5" s="11">
        <f>'OddsRatio_working_3-way'!X5^(1/3)*COS(('OddsRatio_working_3-way'!Y5+4*PI())/3)</f>
        <v>-6.9093442802363556E-2</v>
      </c>
      <c r="AC5" s="11">
        <f>'OddsRatio_working_3-way'!X5^(1/3)*SIN('OddsRatio_working_3-way'!Y5/3)</f>
        <v>0.22928068292499745</v>
      </c>
      <c r="AD5" s="11">
        <f>'OddsRatio_working_3-way'!X5^(1/3)*SIN(('OddsRatio_working_3-way'!Y5+2*PI())/3)</f>
        <v>0.34895403632854538</v>
      </c>
      <c r="AE5" s="11">
        <f>'OddsRatio_working_3-way'!X5^(1/3)*SIN(('OddsRatio_working_3-way'!Y5+4*PI())/3)</f>
        <v>-0.57823471925354275</v>
      </c>
      <c r="AF5" s="11">
        <f>-'OddsRatio_working_3-way'!U5/(3*'OddsRatio_working_3-way'!X5^(1/3))*COS(('OddsRatio_working_3-way'!Y5)/3)</f>
        <v>0.53531267762491275</v>
      </c>
      <c r="AG5" s="11">
        <f>-'OddsRatio_working_3-way'!U5/(3*'OddsRatio_working_3-way'!X5^(1/3))*COS(('OddsRatio_working_3-way'!Y5+2*PI())/3)</f>
        <v>-0.46621923482254912</v>
      </c>
      <c r="AH5" s="11">
        <f>-'OddsRatio_working_3-way'!U5/(3*'OddsRatio_working_3-way'!X5^(1/3))*COS(('OddsRatio_working_3-way'!Y5+4*PI())/3)</f>
        <v>-6.9093442802363569E-2</v>
      </c>
      <c r="AI5" s="11">
        <f>'OddsRatio_working_3-way'!U5/(3*'OddsRatio_working_3-way'!X5^(1/3))*SIN(('OddsRatio_working_3-way'!Y5)/3)</f>
        <v>-0.22928068292499748</v>
      </c>
      <c r="AJ5" s="11">
        <f>'OddsRatio_working_3-way'!U5/(3*'OddsRatio_working_3-way'!X5^(1/3))*SIN(('OddsRatio_working_3-way'!Y5+2*PI())/3)</f>
        <v>-0.34895403632854544</v>
      </c>
      <c r="AK5" s="11">
        <f>'OddsRatio_working_3-way'!U5/(3*'OddsRatio_working_3-way'!X5^(1/3))*SIN(('OddsRatio_working_3-way'!Y5+4*PI())/3)</f>
        <v>0.57823471925354286</v>
      </c>
      <c r="AL5" s="11">
        <f>'OddsRatio_working_3-way'!Z5+'OddsRatio_working_3-way'!AF5</f>
        <v>1.0706253552498253</v>
      </c>
      <c r="AM5" s="11">
        <f>'OddsRatio_working_3-way'!AA5+'OddsRatio_working_3-way'!AG5</f>
        <v>-0.93243846964509813</v>
      </c>
      <c r="AN5" s="11">
        <f>'OddsRatio_working_3-way'!AB5+'OddsRatio_working_3-way'!AH5</f>
        <v>-0.13818688560472714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1.0706253552498253</v>
      </c>
      <c r="AS5" s="11">
        <f>IF(('OddsRatio_working_3-way'!X5=0),IF(Q5&gt;0,-Q5^(1/3),(-Q5)^(1/3)),'OddsRatio_working_3-way'!AM5-'OddsRatio_working_3-way'!R5/3)</f>
        <v>-0.93243846964509813</v>
      </c>
      <c r="AT5" s="11">
        <f>IF(('OddsRatio_working_3-way'!X5=0),IF(Q5&gt;0,-Q5^(1/3),(-Q5)^(1/3)),'OddsRatio_working_3-way'!AN5-'OddsRatio_working_3-way'!R5/3)</f>
        <v>-0.13818688560472714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3.39</v>
      </c>
      <c r="C6" s="4">
        <f>IF('True_Odds_Calculator_3-way'!C7="","",'True_Odds_Calculator_3-way'!C7)</f>
        <v>3.3</v>
      </c>
      <c r="D6" s="9">
        <f t="shared" si="13"/>
        <v>0.41570395561687479</v>
      </c>
      <c r="E6" s="9">
        <f t="shared" si="14"/>
        <v>0.28817932335782265</v>
      </c>
      <c r="F6" s="9">
        <f t="shared" si="15"/>
        <v>0.29611672102530234</v>
      </c>
      <c r="G6" s="9">
        <f t="shared" si="16"/>
        <v>1.0334985717463709</v>
      </c>
      <c r="H6" s="9">
        <f t="shared" si="17"/>
        <v>2.4055580575750644</v>
      </c>
      <c r="I6" s="9">
        <f t="shared" si="18"/>
        <v>3.4700615864738267</v>
      </c>
      <c r="J6" s="9">
        <f t="shared" si="19"/>
        <v>3.377046715016653</v>
      </c>
      <c r="K6" s="11">
        <f t="shared" si="20"/>
        <v>0.42372881355932207</v>
      </c>
      <c r="L6" s="11">
        <f t="shared" si="21"/>
        <v>0.29498525073746312</v>
      </c>
      <c r="M6" s="11">
        <f t="shared" si="22"/>
        <v>0.30303030303030304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-0.28316462964730538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0.22915520890622137</v>
      </c>
      <c r="Q6" s="11">
        <f>2*'OddsRatio_working_3-way'!K6*'OddsRatio_working_3-way'!L6*'OddsRatio_working_3-way'!M6</f>
        <v>7.5753788068172359E-2</v>
      </c>
      <c r="R6" s="11">
        <f t="shared" si="23"/>
        <v>0</v>
      </c>
      <c r="S6" s="11">
        <f t="shared" si="24"/>
        <v>-0.80926494665539539</v>
      </c>
      <c r="T6" s="11">
        <f t="shared" si="25"/>
        <v>-0.26752560220013072</v>
      </c>
      <c r="U6" s="11">
        <f>'OddsRatio_working_3-way'!S6-'OddsRatio_working_3-way'!R6^2/3</f>
        <v>-0.80926494665539539</v>
      </c>
      <c r="V6" s="11">
        <f>'OddsRatio_working_3-way'!S6*'OddsRatio_working_3-way'!R6/3-2*'OddsRatio_working_3-way'!R6^3/27-'OddsRatio_working_3-way'!T6</f>
        <v>0.26752560220013072</v>
      </c>
      <c r="W6" s="11">
        <f>'OddsRatio_working_3-way'!V6^2+4*'OddsRatio_working_3-way'!U6^3/27</f>
        <v>-6.9479050625643884E-3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0.14010518628436544</v>
      </c>
      <c r="Y6" s="11">
        <f>IF('OddsRatio_working_3-way'!W6&gt;=0,IF('OddsRatio_working_3-way'!V6+SQRT('OddsRatio_working_3-way'!W6)&gt;0,0,PI()),ACOS('OddsRatio_working_3-way'!V6/(2*'OddsRatio_working_3-way'!X6)))</f>
        <v>0.30204127739581055</v>
      </c>
      <c r="Z6" s="11">
        <f>'OddsRatio_working_3-way'!X6^(1/3)*COS('OddsRatio_working_3-way'!Y6/3)</f>
        <v>0.51674928587318536</v>
      </c>
      <c r="AA6" s="11">
        <f>'OddsRatio_working_3-way'!X6^(1/3)*COS(('OddsRatio_working_3-way'!Y6+2*PI())/3)</f>
        <v>-0.30358380490641373</v>
      </c>
      <c r="AB6" s="11">
        <f>'OddsRatio_working_3-way'!X6^(1/3)*COS(('OddsRatio_working_3-way'!Y6+4*PI())/3)</f>
        <v>-0.21316548096677154</v>
      </c>
      <c r="AC6" s="11">
        <f>'OddsRatio_working_3-way'!X6^(1/3)*SIN('OddsRatio_working_3-way'!Y6/3)</f>
        <v>5.2203043666227224E-2</v>
      </c>
      <c r="AD6" s="11">
        <f>'OddsRatio_working_3-way'!X6^(1/3)*SIN(('OddsRatio_working_3-way'!Y6+2*PI())/3)</f>
        <v>0.42141648712053209</v>
      </c>
      <c r="AE6" s="11">
        <f>'OddsRatio_working_3-way'!X6^(1/3)*SIN(('OddsRatio_working_3-way'!Y6+4*PI())/3)</f>
        <v>-0.47361953078675928</v>
      </c>
      <c r="AF6" s="11">
        <f>-'OddsRatio_working_3-way'!U6/(3*'OddsRatio_working_3-way'!X6^(1/3))*COS(('OddsRatio_working_3-way'!Y6)/3)</f>
        <v>0.51674928587318547</v>
      </c>
      <c r="AG6" s="11">
        <f>-'OddsRatio_working_3-way'!U6/(3*'OddsRatio_working_3-way'!X6^(1/3))*COS(('OddsRatio_working_3-way'!Y6+2*PI())/3)</f>
        <v>-0.30358380490641379</v>
      </c>
      <c r="AH6" s="11">
        <f>-'OddsRatio_working_3-way'!U6/(3*'OddsRatio_working_3-way'!X6^(1/3))*COS(('OddsRatio_working_3-way'!Y6+4*PI())/3)</f>
        <v>-0.21316548096677157</v>
      </c>
      <c r="AI6" s="11">
        <f>'OddsRatio_working_3-way'!U6/(3*'OddsRatio_working_3-way'!X6^(1/3))*SIN(('OddsRatio_working_3-way'!Y6)/3)</f>
        <v>-5.2203043666227238E-2</v>
      </c>
      <c r="AJ6" s="11">
        <f>'OddsRatio_working_3-way'!U6/(3*'OddsRatio_working_3-way'!X6^(1/3))*SIN(('OddsRatio_working_3-way'!Y6+2*PI())/3)</f>
        <v>-0.4214164871205322</v>
      </c>
      <c r="AK6" s="11">
        <f>'OddsRatio_working_3-way'!U6/(3*'OddsRatio_working_3-way'!X6^(1/3))*SIN(('OddsRatio_working_3-way'!Y6+4*PI())/3)</f>
        <v>0.47361953078675939</v>
      </c>
      <c r="AL6" s="11">
        <f>'OddsRatio_working_3-way'!Z6+'OddsRatio_working_3-way'!AF6</f>
        <v>1.0334985717463709</v>
      </c>
      <c r="AM6" s="11">
        <f>'OddsRatio_working_3-way'!AA6+'OddsRatio_working_3-way'!AG6</f>
        <v>-0.60716760981282758</v>
      </c>
      <c r="AN6" s="11">
        <f>'OddsRatio_working_3-way'!AB6+'OddsRatio_working_3-way'!AH6</f>
        <v>-0.42633096193354314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1.0334985717463709</v>
      </c>
      <c r="AS6" s="11">
        <f>IF(('OddsRatio_working_3-way'!X6=0),IF(Q6&gt;0,-Q6^(1/3),(-Q6)^(1/3)),'OddsRatio_working_3-way'!AM6-'OddsRatio_working_3-way'!R6/3)</f>
        <v>-0.60716760981282758</v>
      </c>
      <c r="AT6" s="11">
        <f>IF(('OddsRatio_working_3-way'!X6=0),IF(Q6&gt;0,-Q6^(1/3),(-Q6)^(1/3)),'OddsRatio_working_3-way'!AN6-'OddsRatio_working_3-way'!R6/3)</f>
        <v>-0.42633096193354314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1.96</v>
      </c>
      <c r="B7" s="4">
        <f>IF('True_Odds_Calculator_3-way'!B8="","",'True_Odds_Calculator_3-way'!B8)</f>
        <v>3.51</v>
      </c>
      <c r="C7" s="4">
        <f>IF('True_Odds_Calculator_3-way'!C8="","",'True_Odds_Calculator_3-way'!C8)</f>
        <v>4.37</v>
      </c>
      <c r="D7" s="9">
        <f t="shared" si="13"/>
        <v>0.50065576020595293</v>
      </c>
      <c r="E7" s="9">
        <f t="shared" si="14"/>
        <v>0.27718228571902459</v>
      </c>
      <c r="F7" s="9">
        <f t="shared" si="15"/>
        <v>0.22216195407502271</v>
      </c>
      <c r="G7" s="9">
        <f t="shared" si="16"/>
        <v>1.0389379112935675</v>
      </c>
      <c r="H7" s="9">
        <f t="shared" si="17"/>
        <v>1.9973803948418243</v>
      </c>
      <c r="I7" s="9">
        <f t="shared" si="18"/>
        <v>3.6077341573468535</v>
      </c>
      <c r="J7" s="9">
        <f t="shared" si="19"/>
        <v>4.5012207610593231</v>
      </c>
      <c r="K7" s="11">
        <f t="shared" si="20"/>
        <v>0.51020408163265307</v>
      </c>
      <c r="L7" s="11">
        <f t="shared" si="21"/>
        <v>0.28490028490028491</v>
      </c>
      <c r="M7" s="11">
        <f t="shared" si="22"/>
        <v>0.22883295194508008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-0.2701035116857281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0.22751575546606601</v>
      </c>
      <c r="Q7" s="11">
        <f>2*'OddsRatio_working_3-way'!K7*'OddsRatio_working_3-way'!L7*'OddsRatio_working_3-way'!M7</f>
        <v>6.6525074697680125E-2</v>
      </c>
      <c r="R7" s="11">
        <f t="shared" si="23"/>
        <v>0</v>
      </c>
      <c r="S7" s="11">
        <f t="shared" si="24"/>
        <v>-0.84232801730762397</v>
      </c>
      <c r="T7" s="11">
        <f t="shared" si="25"/>
        <v>-0.24629474190281406</v>
      </c>
      <c r="U7" s="11">
        <f>'OddsRatio_working_3-way'!S7-'OddsRatio_working_3-way'!R7^2/3</f>
        <v>-0.84232801730762397</v>
      </c>
      <c r="V7" s="11">
        <f>'OddsRatio_working_3-way'!S7*'OddsRatio_working_3-way'!R7/3-2*'OddsRatio_working_3-way'!R7^3/27-'OddsRatio_working_3-way'!T7</f>
        <v>0.24629474190281406</v>
      </c>
      <c r="W7" s="11">
        <f>'OddsRatio_working_3-way'!V7^2+4*'OddsRatio_working_3-way'!U7^3/27</f>
        <v>-2.7878991549337984E-2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0.14877843546555375</v>
      </c>
      <c r="Y7" s="11">
        <f>IF('OddsRatio_working_3-way'!W7&gt;=0,IF('OddsRatio_working_3-way'!V7+SQRT('OddsRatio_working_3-way'!W7)&gt;0,0,PI()),ACOS('OddsRatio_working_3-way'!V7/(2*'OddsRatio_working_3-way'!X7)))</f>
        <v>0.59575824919873643</v>
      </c>
      <c r="Z7" s="11">
        <f>'OddsRatio_working_3-way'!X7^(1/3)*COS('OddsRatio_working_3-way'!Y7/3)</f>
        <v>0.51946895564678375</v>
      </c>
      <c r="AA7" s="11">
        <f>'OddsRatio_working_3-way'!X7^(1/3)*COS(('OddsRatio_working_3-way'!Y7+2*PI())/3)</f>
        <v>-0.35026628116528841</v>
      </c>
      <c r="AB7" s="11">
        <f>'OddsRatio_working_3-way'!X7^(1/3)*COS(('OddsRatio_working_3-way'!Y7+4*PI())/3)</f>
        <v>-0.16920267448149529</v>
      </c>
      <c r="AC7" s="11">
        <f>'OddsRatio_working_3-way'!X7^(1/3)*SIN('OddsRatio_working_3-way'!Y7/3)</f>
        <v>0.10453712205933248</v>
      </c>
      <c r="AD7" s="11">
        <f>'OddsRatio_working_3-way'!X7^(1/3)*SIN(('OddsRatio_working_3-way'!Y7+2*PI())/3)</f>
        <v>0.39760475103782039</v>
      </c>
      <c r="AE7" s="11">
        <f>'OddsRatio_working_3-way'!X7^(1/3)*SIN(('OddsRatio_working_3-way'!Y7+4*PI())/3)</f>
        <v>-0.50214187309715286</v>
      </c>
      <c r="AF7" s="11">
        <f>-'OddsRatio_working_3-way'!U7/(3*'OddsRatio_working_3-way'!X7^(1/3))*COS(('OddsRatio_working_3-way'!Y7)/3)</f>
        <v>0.51946895564678375</v>
      </c>
      <c r="AG7" s="11">
        <f>-'OddsRatio_working_3-way'!U7/(3*'OddsRatio_working_3-way'!X7^(1/3))*COS(('OddsRatio_working_3-way'!Y7+2*PI())/3)</f>
        <v>-0.35026628116528841</v>
      </c>
      <c r="AH7" s="11">
        <f>-'OddsRatio_working_3-way'!U7/(3*'OddsRatio_working_3-way'!X7^(1/3))*COS(('OddsRatio_working_3-way'!Y7+4*PI())/3)</f>
        <v>-0.16920267448149529</v>
      </c>
      <c r="AI7" s="11">
        <f>'OddsRatio_working_3-way'!U7/(3*'OddsRatio_working_3-way'!X7^(1/3))*SIN(('OddsRatio_working_3-way'!Y7)/3)</f>
        <v>-0.10453712205933248</v>
      </c>
      <c r="AJ7" s="11">
        <f>'OddsRatio_working_3-way'!U7/(3*'OddsRatio_working_3-way'!X7^(1/3))*SIN(('OddsRatio_working_3-way'!Y7+2*PI())/3)</f>
        <v>-0.39760475103782039</v>
      </c>
      <c r="AK7" s="11">
        <f>'OddsRatio_working_3-way'!U7/(3*'OddsRatio_working_3-way'!X7^(1/3))*SIN(('OddsRatio_working_3-way'!Y7+4*PI())/3)</f>
        <v>0.50214187309715286</v>
      </c>
      <c r="AL7" s="11">
        <f>'OddsRatio_working_3-way'!Z7+'OddsRatio_working_3-way'!AF7</f>
        <v>1.0389379112935675</v>
      </c>
      <c r="AM7" s="11">
        <f>'OddsRatio_working_3-way'!AA7+'OddsRatio_working_3-way'!AG7</f>
        <v>-0.70053256233057681</v>
      </c>
      <c r="AN7" s="11">
        <f>'OddsRatio_working_3-way'!AB7+'OddsRatio_working_3-way'!AH7</f>
        <v>-0.33840534896299057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1.0389379112935675</v>
      </c>
      <c r="AS7" s="11">
        <f>IF(('OddsRatio_working_3-way'!X7=0),IF(Q7&gt;0,-Q7^(1/3),(-Q7)^(1/3)),'OddsRatio_working_3-way'!AM7-'OddsRatio_working_3-way'!R7/3)</f>
        <v>-0.70053256233057681</v>
      </c>
      <c r="AT7" s="11">
        <f>IF(('OddsRatio_working_3-way'!X7=0),IF(Q7&gt;0,-Q7^(1/3),(-Q7)^(1/3)),'OddsRatio_working_3-way'!AN7-'OddsRatio_working_3-way'!R7/3)</f>
        <v>-0.33840534896299057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2.23</v>
      </c>
      <c r="B8" s="4">
        <f>IF('True_Odds_Calculator_3-way'!B9="","",'True_Odds_Calculator_3-way'!B9)</f>
        <v>3.51</v>
      </c>
      <c r="C8" s="4">
        <f>IF('True_Odds_Calculator_3-way'!C9="","",'True_Odds_Calculator_3-way'!C9)</f>
        <v>3.45</v>
      </c>
      <c r="D8" s="9">
        <f t="shared" si="13"/>
        <v>0.43966957082734492</v>
      </c>
      <c r="E8" s="9">
        <f t="shared" si="14"/>
        <v>0.27772555387181314</v>
      </c>
      <c r="F8" s="9">
        <f t="shared" si="15"/>
        <v>0.282604875300842</v>
      </c>
      <c r="G8" s="9">
        <f t="shared" si="16"/>
        <v>1.0361262745385798</v>
      </c>
      <c r="H8" s="9">
        <f t="shared" si="17"/>
        <v>2.2744353176824528</v>
      </c>
      <c r="I8" s="9">
        <f t="shared" si="18"/>
        <v>3.6006769490918344</v>
      </c>
      <c r="J8" s="9">
        <f t="shared" si="19"/>
        <v>3.5385093726195196</v>
      </c>
      <c r="K8" s="11">
        <f t="shared" si="20"/>
        <v>0.44843049327354262</v>
      </c>
      <c r="L8" s="11">
        <f t="shared" si="21"/>
        <v>0.28490028490028491</v>
      </c>
      <c r="M8" s="11">
        <f t="shared" si="22"/>
        <v>0.28985507246376813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-0.2801004733155249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0.22922372958117415</v>
      </c>
      <c r="Q8" s="11">
        <f>2*'OddsRatio_working_3-way'!K8*'OddsRatio_working_3-way'!L8*'OddsRatio_working_3-way'!M8</f>
        <v>7.4062594371946441E-2</v>
      </c>
      <c r="R8" s="11">
        <f t="shared" si="23"/>
        <v>0</v>
      </c>
      <c r="S8" s="11">
        <f t="shared" si="24"/>
        <v>-0.81836252137625054</v>
      </c>
      <c r="T8" s="11">
        <f t="shared" si="25"/>
        <v>-0.26441438493578379</v>
      </c>
      <c r="U8" s="11">
        <f>'OddsRatio_working_3-way'!S8-'OddsRatio_working_3-way'!R8^2/3</f>
        <v>-0.81836252137625054</v>
      </c>
      <c r="V8" s="11">
        <f>'OddsRatio_working_3-way'!S8*'OddsRatio_working_3-way'!R8/3-2*'OddsRatio_working_3-way'!R8^3/27-'OddsRatio_working_3-way'!T8</f>
        <v>0.26441438493578379</v>
      </c>
      <c r="W8" s="11">
        <f>'OddsRatio_working_3-way'!V8^2+4*'OddsRatio_working_3-way'!U8^3/27</f>
        <v>-1.1280806345208949E-2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0.14247436024262206</v>
      </c>
      <c r="Y8" s="11">
        <f>IF('OddsRatio_working_3-way'!W8&gt;=0,IF('OddsRatio_working_3-way'!V8+SQRT('OddsRatio_working_3-way'!W8)&gt;0,0,PI()),ACOS('OddsRatio_working_3-way'!V8/(2*'OddsRatio_working_3-way'!X8)))</f>
        <v>0.38195762440961079</v>
      </c>
      <c r="Z8" s="11">
        <f>'OddsRatio_working_3-way'!X8^(1/3)*COS('OddsRatio_working_3-way'!Y8/3)</f>
        <v>0.51806313726928988</v>
      </c>
      <c r="AA8" s="11">
        <f>'OddsRatio_working_3-way'!X8^(1/3)*COS(('OddsRatio_working_3-way'!Y8+2*PI())/3)</f>
        <v>-0.31646474455317075</v>
      </c>
      <c r="AB8" s="11">
        <f>'OddsRatio_working_3-way'!X8^(1/3)*COS(('OddsRatio_working_3-way'!Y8+4*PI())/3)</f>
        <v>-0.20159839271611918</v>
      </c>
      <c r="AC8" s="11">
        <f>'OddsRatio_working_3-way'!X8^(1/3)*SIN('OddsRatio_working_3-way'!Y8/3)</f>
        <v>6.6318119153952013E-2</v>
      </c>
      <c r="AD8" s="11">
        <f>'OddsRatio_working_3-way'!X8^(1/3)*SIN(('OddsRatio_working_3-way'!Y8+2*PI())/3)</f>
        <v>0.4154967780624938</v>
      </c>
      <c r="AE8" s="11">
        <f>'OddsRatio_working_3-way'!X8^(1/3)*SIN(('OddsRatio_working_3-way'!Y8+4*PI())/3)</f>
        <v>-0.48181489721644583</v>
      </c>
      <c r="AF8" s="11">
        <f>-'OddsRatio_working_3-way'!U8/(3*'OddsRatio_working_3-way'!X8^(1/3))*COS(('OddsRatio_working_3-way'!Y8)/3)</f>
        <v>0.51806313726928988</v>
      </c>
      <c r="AG8" s="11">
        <f>-'OddsRatio_working_3-way'!U8/(3*'OddsRatio_working_3-way'!X8^(1/3))*COS(('OddsRatio_working_3-way'!Y8+2*PI())/3)</f>
        <v>-0.31646474455317075</v>
      </c>
      <c r="AH8" s="11">
        <f>-'OddsRatio_working_3-way'!U8/(3*'OddsRatio_working_3-way'!X8^(1/3))*COS(('OddsRatio_working_3-way'!Y8+4*PI())/3)</f>
        <v>-0.20159839271611918</v>
      </c>
      <c r="AI8" s="11">
        <f>'OddsRatio_working_3-way'!U8/(3*'OddsRatio_working_3-way'!X8^(1/3))*SIN(('OddsRatio_working_3-way'!Y8)/3)</f>
        <v>-6.6318119153952013E-2</v>
      </c>
      <c r="AJ8" s="11">
        <f>'OddsRatio_working_3-way'!U8/(3*'OddsRatio_working_3-way'!X8^(1/3))*SIN(('OddsRatio_working_3-way'!Y8+2*PI())/3)</f>
        <v>-0.4154967780624938</v>
      </c>
      <c r="AK8" s="11">
        <f>'OddsRatio_working_3-way'!U8/(3*'OddsRatio_working_3-way'!X8^(1/3))*SIN(('OddsRatio_working_3-way'!Y8+4*PI())/3)</f>
        <v>0.48181489721644583</v>
      </c>
      <c r="AL8" s="11">
        <f>'OddsRatio_working_3-way'!Z8+'OddsRatio_working_3-way'!AF8</f>
        <v>1.0361262745385798</v>
      </c>
      <c r="AM8" s="11">
        <f>'OddsRatio_working_3-way'!AA8+'OddsRatio_working_3-way'!AG8</f>
        <v>-0.6329294891063415</v>
      </c>
      <c r="AN8" s="11">
        <f>'OddsRatio_working_3-way'!AB8+'OddsRatio_working_3-way'!AH8</f>
        <v>-0.40319678543223836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1.0361262745385798</v>
      </c>
      <c r="AS8" s="11">
        <f>IF(('OddsRatio_working_3-way'!X8=0),IF(Q8&gt;0,-Q8^(1/3),(-Q8)^(1/3)),'OddsRatio_working_3-way'!AM8-'OddsRatio_working_3-way'!R8/3)</f>
        <v>-0.6329294891063415</v>
      </c>
      <c r="AT8" s="11">
        <f>IF(('OddsRatio_working_3-way'!X8=0),IF(Q8&gt;0,-Q8^(1/3),(-Q8)^(1/3)),'OddsRatio_working_3-way'!AN8-'OddsRatio_working_3-way'!R8/3)</f>
        <v>-0.40319678543223836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3.45</v>
      </c>
      <c r="B9" s="4">
        <f>IF('True_Odds_Calculator_3-way'!B10="","",'True_Odds_Calculator_3-way'!B10)</f>
        <v>3.3</v>
      </c>
      <c r="C9" s="4">
        <f>IF('True_Odds_Calculator_3-way'!C10="","",'True_Odds_Calculator_3-way'!C10)</f>
        <v>2.33</v>
      </c>
      <c r="D9" s="9">
        <f t="shared" si="13"/>
        <v>0.28300580179354073</v>
      </c>
      <c r="E9" s="9">
        <f t="shared" si="14"/>
        <v>0.29599946927149079</v>
      </c>
      <c r="F9" s="9">
        <f t="shared" si="15"/>
        <v>0.42099472893496864</v>
      </c>
      <c r="G9" s="9">
        <f t="shared" si="16"/>
        <v>1.0340801894902105</v>
      </c>
      <c r="H9" s="9">
        <f t="shared" si="17"/>
        <v>3.5334964642510158</v>
      </c>
      <c r="I9" s="9">
        <f t="shared" si="18"/>
        <v>3.3783844358274835</v>
      </c>
      <c r="J9" s="9">
        <f t="shared" si="19"/>
        <v>2.3753266520219798</v>
      </c>
      <c r="K9" s="11">
        <f t="shared" si="20"/>
        <v>0.28985507246376813</v>
      </c>
      <c r="L9" s="11">
        <f t="shared" si="21"/>
        <v>0.30303030303030304</v>
      </c>
      <c r="M9" s="11">
        <f t="shared" si="22"/>
        <v>0.42918454935622319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-0.28252481900550575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0.22920000527763168</v>
      </c>
      <c r="Q9" s="11">
        <f>2*'OddsRatio_working_3-way'!K9*'OddsRatio_working_3-way'!L9*'OddsRatio_working_3-way'!M9</f>
        <v>7.5394738578168322E-2</v>
      </c>
      <c r="R9" s="11">
        <f t="shared" si="23"/>
        <v>0</v>
      </c>
      <c r="S9" s="11">
        <f t="shared" si="24"/>
        <v>-0.8112561794904295</v>
      </c>
      <c r="T9" s="11">
        <f t="shared" si="25"/>
        <v>-0.26686058535869395</v>
      </c>
      <c r="U9" s="11">
        <f>'OddsRatio_working_3-way'!S9-'OddsRatio_working_3-way'!R9^2/3</f>
        <v>-0.8112561794904295</v>
      </c>
      <c r="V9" s="11">
        <f>'OddsRatio_working_3-way'!S9*'OddsRatio_working_3-way'!R9/3-2*'OddsRatio_working_3-way'!R9^3/27-'OddsRatio_working_3-way'!T9</f>
        <v>0.26686058535869395</v>
      </c>
      <c r="W9" s="11">
        <f>'OddsRatio_working_3-way'!V9^2+4*'OddsRatio_working_3-way'!U9^3/27</f>
        <v>-7.8842982903772618E-3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0.14062260692040421</v>
      </c>
      <c r="Y9" s="11">
        <f>IF('OddsRatio_working_3-way'!W9&gt;=0,IF('OddsRatio_working_3-way'!V9+SQRT('OddsRatio_working_3-way'!W9)&gt;0,0,PI()),ACOS('OddsRatio_working_3-way'!V9/(2*'OddsRatio_working_3-way'!X9)))</f>
        <v>0.32121099406587472</v>
      </c>
      <c r="Z9" s="11">
        <f>'OddsRatio_working_3-way'!X9^(1/3)*COS('OddsRatio_working_3-way'!Y9/3)</f>
        <v>0.51704009474510526</v>
      </c>
      <c r="AA9" s="11">
        <f>'OddsRatio_working_3-way'!X9^(1/3)*COS(('OddsRatio_working_3-way'!Y9+2*PI())/3)</f>
        <v>-0.3066469649144728</v>
      </c>
      <c r="AB9" s="11">
        <f>'OddsRatio_working_3-way'!X9^(1/3)*COS(('OddsRatio_working_3-way'!Y9+4*PI())/3)</f>
        <v>-0.21039312983063249</v>
      </c>
      <c r="AC9" s="11">
        <f>'OddsRatio_working_3-way'!X9^(1/3)*SIN('OddsRatio_working_3-way'!Y9/3)</f>
        <v>5.5572177596189098E-2</v>
      </c>
      <c r="AD9" s="11">
        <f>'OddsRatio_working_3-way'!X9^(1/3)*SIN(('OddsRatio_working_3-way'!Y9+2*PI())/3)</f>
        <v>0.41998376802627962</v>
      </c>
      <c r="AE9" s="11">
        <f>'OddsRatio_working_3-way'!X9^(1/3)*SIN(('OddsRatio_working_3-way'!Y9+4*PI())/3)</f>
        <v>-0.47555594562246872</v>
      </c>
      <c r="AF9" s="11">
        <f>-'OddsRatio_working_3-way'!U9/(3*'OddsRatio_working_3-way'!X9^(1/3))*COS(('OddsRatio_working_3-way'!Y9)/3)</f>
        <v>0.51704009474510537</v>
      </c>
      <c r="AG9" s="11">
        <f>-'OddsRatio_working_3-way'!U9/(3*'OddsRatio_working_3-way'!X9^(1/3))*COS(('OddsRatio_working_3-way'!Y9+2*PI())/3)</f>
        <v>-0.30664696491447291</v>
      </c>
      <c r="AH9" s="11">
        <f>-'OddsRatio_working_3-way'!U9/(3*'OddsRatio_working_3-way'!X9^(1/3))*COS(('OddsRatio_working_3-way'!Y9+4*PI())/3)</f>
        <v>-0.21039312983063255</v>
      </c>
      <c r="AI9" s="11">
        <f>'OddsRatio_working_3-way'!U9/(3*'OddsRatio_working_3-way'!X9^(1/3))*SIN(('OddsRatio_working_3-way'!Y9)/3)</f>
        <v>-5.5572177596189112E-2</v>
      </c>
      <c r="AJ9" s="11">
        <f>'OddsRatio_working_3-way'!U9/(3*'OddsRatio_working_3-way'!X9^(1/3))*SIN(('OddsRatio_working_3-way'!Y9+2*PI())/3)</f>
        <v>-0.41998376802627968</v>
      </c>
      <c r="AK9" s="11">
        <f>'OddsRatio_working_3-way'!U9/(3*'OddsRatio_working_3-way'!X9^(1/3))*SIN(('OddsRatio_working_3-way'!Y9+4*PI())/3)</f>
        <v>0.47555594562246878</v>
      </c>
      <c r="AL9" s="11">
        <f>'OddsRatio_working_3-way'!Z9+'OddsRatio_working_3-way'!AF9</f>
        <v>1.0340801894902105</v>
      </c>
      <c r="AM9" s="11">
        <f>'OddsRatio_working_3-way'!AA9+'OddsRatio_working_3-way'!AG9</f>
        <v>-0.61329392982894571</v>
      </c>
      <c r="AN9" s="11">
        <f>'OddsRatio_working_3-way'!AB9+'OddsRatio_working_3-way'!AH9</f>
        <v>-0.42078625966126504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1.0340801894902105</v>
      </c>
      <c r="AS9" s="11">
        <f>IF(('OddsRatio_working_3-way'!X9=0),IF(Q9&gt;0,-Q9^(1/3),(-Q9)^(1/3)),'OddsRatio_working_3-way'!AM9-'OddsRatio_working_3-way'!R9/3)</f>
        <v>-0.61329392982894571</v>
      </c>
      <c r="AT9" s="11">
        <f>IF(('OddsRatio_working_3-way'!X9=0),IF(Q9&gt;0,-Q9^(1/3),(-Q9)^(1/3)),'OddsRatio_working_3-way'!AN9-'OddsRatio_working_3-way'!R9/3)</f>
        <v>-0.42078625966126504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1.1599999999999999</v>
      </c>
      <c r="B10" s="4">
        <f>IF('True_Odds_Calculator_3-way'!B11="","",'True_Odds_Calculator_3-way'!B11)</f>
        <v>9</v>
      </c>
      <c r="C10" s="4">
        <f>IF('True_Odds_Calculator_3-way'!C11="","",'True_Odds_Calculator_3-way'!C11)</f>
        <v>19.75</v>
      </c>
      <c r="D10" s="9">
        <f t="shared" si="13"/>
        <v>0.85100472926934156</v>
      </c>
      <c r="E10" s="9">
        <f t="shared" si="14"/>
        <v>0.102521200691186</v>
      </c>
      <c r="F10" s="9">
        <f t="shared" si="15"/>
        <v>4.6474070039472411E-2</v>
      </c>
      <c r="G10" s="9">
        <f t="shared" si="16"/>
        <v>1.094260008244778</v>
      </c>
      <c r="H10" s="9">
        <f t="shared" si="17"/>
        <v>1.1750816013191645</v>
      </c>
      <c r="I10" s="9">
        <f t="shared" si="18"/>
        <v>9.7540800659582256</v>
      </c>
      <c r="J10" s="9">
        <f t="shared" si="19"/>
        <v>21.517375154589587</v>
      </c>
      <c r="K10" s="11">
        <f t="shared" si="20"/>
        <v>0.86206896551724144</v>
      </c>
      <c r="L10" s="11">
        <f t="shared" si="21"/>
        <v>0.1111111111111111</v>
      </c>
      <c r="M10" s="11">
        <f t="shared" si="22"/>
        <v>5.0632911392405063E-2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-0.11639749745380479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0.13051069402007859</v>
      </c>
      <c r="Q10" s="11">
        <f>2*'OddsRatio_working_3-way'!K10*'OddsRatio_working_3-way'!L10*'OddsRatio_working_3-way'!M10</f>
        <v>9.6997914544837294E-3</v>
      </c>
      <c r="R10" s="11">
        <f t="shared" si="23"/>
        <v>0</v>
      </c>
      <c r="S10" s="11">
        <f t="shared" si="24"/>
        <v>-1.1212499999999996</v>
      </c>
      <c r="T10" s="11">
        <f t="shared" si="25"/>
        <v>-8.3333333333333315E-2</v>
      </c>
      <c r="U10" s="11">
        <f>'OddsRatio_working_3-way'!S10-'OddsRatio_working_3-way'!R10^2/3</f>
        <v>-1.1212499999999996</v>
      </c>
      <c r="V10" s="11">
        <f>'OddsRatio_working_3-way'!S10*'OddsRatio_working_3-way'!R10/3-2*'OddsRatio_working_3-way'!R10^3/27-'OddsRatio_working_3-way'!T10</f>
        <v>8.3333333333333315E-2</v>
      </c>
      <c r="W10" s="11">
        <f>'OddsRatio_working_3-way'!V10^2+4*'OddsRatio_working_3-way'!U10^3/27</f>
        <v>-0.20189070399305536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0.22849242243316287</v>
      </c>
      <c r="Y10" s="11">
        <f>IF('OddsRatio_working_3-way'!W10&gt;=0,IF('OddsRatio_working_3-way'!V10+SQRT('OddsRatio_working_3-way'!W10)&gt;0,0,PI()),ACOS('OddsRatio_working_3-way'!V10/(2*'OddsRatio_working_3-way'!X10)))</f>
        <v>1.3874155520218654</v>
      </c>
      <c r="Z10" s="11">
        <f>'OddsRatio_working_3-way'!X10^(1/3)*COS('OddsRatio_working_3-way'!Y10/3)</f>
        <v>0.54713000412238899</v>
      </c>
      <c r="AA10" s="11">
        <f>'OddsRatio_working_3-way'!X10^(1/3)*COS(('OddsRatio_working_3-way'!Y10+2*PI())/3)</f>
        <v>-0.50978326753144931</v>
      </c>
      <c r="AB10" s="11">
        <f>'OddsRatio_working_3-way'!X10^(1/3)*COS(('OddsRatio_working_3-way'!Y10+4*PI())/3)</f>
        <v>-3.7346736590939865E-2</v>
      </c>
      <c r="AC10" s="11">
        <f>'OddsRatio_working_3-way'!X10^(1/3)*SIN('OddsRatio_working_3-way'!Y10/3)</f>
        <v>0.27276135831351633</v>
      </c>
      <c r="AD10" s="11">
        <f>'OddsRatio_working_3-way'!X10^(1/3)*SIN(('OddsRatio_working_3-way'!Y10+2*PI())/3)</f>
        <v>0.33744780358591547</v>
      </c>
      <c r="AE10" s="11">
        <f>'OddsRatio_working_3-way'!X10^(1/3)*SIN(('OddsRatio_working_3-way'!Y10+4*PI())/3)</f>
        <v>-0.61020916189943175</v>
      </c>
      <c r="AF10" s="11">
        <f>-'OddsRatio_working_3-way'!U10/(3*'OddsRatio_working_3-way'!X10^(1/3))*COS(('OddsRatio_working_3-way'!Y10)/3)</f>
        <v>0.54713000412238899</v>
      </c>
      <c r="AG10" s="11">
        <f>-'OddsRatio_working_3-way'!U10/(3*'OddsRatio_working_3-way'!X10^(1/3))*COS(('OddsRatio_working_3-way'!Y10+2*PI())/3)</f>
        <v>-0.50978326753144931</v>
      </c>
      <c r="AH10" s="11">
        <f>-'OddsRatio_working_3-way'!U10/(3*'OddsRatio_working_3-way'!X10^(1/3))*COS(('OddsRatio_working_3-way'!Y10+4*PI())/3)</f>
        <v>-3.7346736590939865E-2</v>
      </c>
      <c r="AI10" s="11">
        <f>'OddsRatio_working_3-way'!U10/(3*'OddsRatio_working_3-way'!X10^(1/3))*SIN(('OddsRatio_working_3-way'!Y10)/3)</f>
        <v>-0.27276135831351633</v>
      </c>
      <c r="AJ10" s="11">
        <f>'OddsRatio_working_3-way'!U10/(3*'OddsRatio_working_3-way'!X10^(1/3))*SIN(('OddsRatio_working_3-way'!Y10+2*PI())/3)</f>
        <v>-0.33744780358591547</v>
      </c>
      <c r="AK10" s="11">
        <f>'OddsRatio_working_3-way'!U10/(3*'OddsRatio_working_3-way'!X10^(1/3))*SIN(('OddsRatio_working_3-way'!Y10+4*PI())/3)</f>
        <v>0.61020916189943175</v>
      </c>
      <c r="AL10" s="11">
        <f>'OddsRatio_working_3-way'!Z10+'OddsRatio_working_3-way'!AF10</f>
        <v>1.094260008244778</v>
      </c>
      <c r="AM10" s="11">
        <f>'OddsRatio_working_3-way'!AA10+'OddsRatio_working_3-way'!AG10</f>
        <v>-1.0195665350628986</v>
      </c>
      <c r="AN10" s="11">
        <f>'OddsRatio_working_3-way'!AB10+'OddsRatio_working_3-way'!AH10</f>
        <v>-7.469347318187973E-2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1.094260008244778</v>
      </c>
      <c r="AS10" s="11">
        <f>IF(('OddsRatio_working_3-way'!X10=0),IF(Q10&gt;0,-Q10^(1/3),(-Q10)^(1/3)),'OddsRatio_working_3-way'!AM10-'OddsRatio_working_3-way'!R10/3)</f>
        <v>-1.0195665350628986</v>
      </c>
      <c r="AT10" s="11">
        <f>IF(('OddsRatio_working_3-way'!X10=0),IF(Q10&gt;0,-Q10^(1/3),(-Q10)^(1/3)),'OddsRatio_working_3-way'!AN10-'OddsRatio_working_3-way'!R10/3)</f>
        <v>-7.469347318187973E-2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2.5499999999999998</v>
      </c>
      <c r="B11" s="4">
        <f>IF('True_Odds_Calculator_3-way'!B12="","",'True_Odds_Calculator_3-way'!B12)</f>
        <v>3.2</v>
      </c>
      <c r="C11" s="4">
        <f>IF('True_Odds_Calculator_3-way'!C12="","",'True_Odds_Calculator_3-way'!C12)</f>
        <v>2.96</v>
      </c>
      <c r="D11" s="9">
        <f t="shared" si="13"/>
        <v>0.37715210354434775</v>
      </c>
      <c r="E11" s="9">
        <f t="shared" si="14"/>
        <v>0.2990436206195739</v>
      </c>
      <c r="F11" s="9">
        <f t="shared" si="15"/>
        <v>0.32380427583607846</v>
      </c>
      <c r="G11" s="9">
        <f t="shared" si="16"/>
        <v>1.065451707085026</v>
      </c>
      <c r="H11" s="9">
        <f t="shared" si="17"/>
        <v>2.6514501459817899</v>
      </c>
      <c r="I11" s="9">
        <f t="shared" si="18"/>
        <v>3.3439937555870571</v>
      </c>
      <c r="J11" s="9">
        <f t="shared" si="19"/>
        <v>3.0882853458866508</v>
      </c>
      <c r="K11" s="11">
        <f t="shared" si="20"/>
        <v>0.39215686274509809</v>
      </c>
      <c r="L11" s="11">
        <f t="shared" si="21"/>
        <v>0.3125</v>
      </c>
      <c r="M11" s="11">
        <f t="shared" si="22"/>
        <v>0.33783783783783783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-0.27671237413884475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0.23640368309485951</v>
      </c>
      <c r="Q11" s="11">
        <f>2*'OddsRatio_working_3-way'!K11*'OddsRatio_working_3-way'!L11*'OddsRatio_working_3-way'!M11</f>
        <v>8.2803391626921047E-2</v>
      </c>
      <c r="R11" s="11">
        <f t="shared" si="23"/>
        <v>0</v>
      </c>
      <c r="S11" s="11">
        <f t="shared" si="24"/>
        <v>-0.85433000179543928</v>
      </c>
      <c r="T11" s="11">
        <f t="shared" si="25"/>
        <v>-0.29923993057633613</v>
      </c>
      <c r="U11" s="11">
        <f>'OddsRatio_working_3-way'!S11-'OddsRatio_working_3-way'!R11^2/3</f>
        <v>-0.85433000179543928</v>
      </c>
      <c r="V11" s="11">
        <f>'OddsRatio_working_3-way'!S11*'OddsRatio_working_3-way'!R11/3-2*'OddsRatio_working_3-way'!R11^3/27-'OddsRatio_working_3-way'!T11</f>
        <v>0.29923993057633613</v>
      </c>
      <c r="W11" s="11">
        <f>'OddsRatio_working_3-way'!V11^2+4*'OddsRatio_working_3-way'!U11^3/27</f>
        <v>-2.8344520685364138E-3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0.15196955955047944</v>
      </c>
      <c r="Y11" s="11">
        <f>IF('OddsRatio_working_3-way'!W11&gt;=0,IF('OddsRatio_working_3-way'!V11+SQRT('OddsRatio_working_3-way'!W11)&gt;0,0,PI()),ACOS('OddsRatio_working_3-way'!V11/(2*'OddsRatio_working_3-way'!X11)))</f>
        <v>0.17607361274263122</v>
      </c>
      <c r="Z11" s="11">
        <f>'OddsRatio_working_3-way'!X11^(1/3)*COS('OddsRatio_working_3-way'!Y11/3)</f>
        <v>0.53272585354251301</v>
      </c>
      <c r="AA11" s="11">
        <f>'OddsRatio_working_3-way'!X11^(1/3)*COS(('OddsRatio_working_3-way'!Y11+2*PI())/3)</f>
        <v>-0.2934714895219927</v>
      </c>
      <c r="AB11" s="11">
        <f>'OddsRatio_working_3-way'!X11^(1/3)*COS(('OddsRatio_working_3-way'!Y11+4*PI())/3)</f>
        <v>-0.23925436402052042</v>
      </c>
      <c r="AC11" s="11">
        <f>'OddsRatio_working_3-way'!X11^(1/3)*SIN('OddsRatio_working_3-way'!Y11/3)</f>
        <v>3.1302272002962893E-2</v>
      </c>
      <c r="AD11" s="11">
        <f>'OddsRatio_working_3-way'!X11^(1/3)*SIN(('OddsRatio_working_3-way'!Y11+2*PI())/3)</f>
        <v>0.44570298641908312</v>
      </c>
      <c r="AE11" s="11">
        <f>'OddsRatio_working_3-way'!X11^(1/3)*SIN(('OddsRatio_working_3-way'!Y11+4*PI())/3)</f>
        <v>-0.47700525842204594</v>
      </c>
      <c r="AF11" s="11">
        <f>-'OddsRatio_working_3-way'!U11/(3*'OddsRatio_working_3-way'!X11^(1/3))*COS(('OddsRatio_working_3-way'!Y11)/3)</f>
        <v>0.53272585354251289</v>
      </c>
      <c r="AG11" s="11">
        <f>-'OddsRatio_working_3-way'!U11/(3*'OddsRatio_working_3-way'!X11^(1/3))*COS(('OddsRatio_working_3-way'!Y11+2*PI())/3)</f>
        <v>-0.29347148952199265</v>
      </c>
      <c r="AH11" s="11">
        <f>-'OddsRatio_working_3-way'!U11/(3*'OddsRatio_working_3-way'!X11^(1/3))*COS(('OddsRatio_working_3-way'!Y11+4*PI())/3)</f>
        <v>-0.23925436402052036</v>
      </c>
      <c r="AI11" s="11">
        <f>'OddsRatio_working_3-way'!U11/(3*'OddsRatio_working_3-way'!X11^(1/3))*SIN(('OddsRatio_working_3-way'!Y11)/3)</f>
        <v>-3.1302272002962886E-2</v>
      </c>
      <c r="AJ11" s="11">
        <f>'OddsRatio_working_3-way'!U11/(3*'OddsRatio_working_3-way'!X11^(1/3))*SIN(('OddsRatio_working_3-way'!Y11+2*PI())/3)</f>
        <v>-0.44570298641908301</v>
      </c>
      <c r="AK11" s="11">
        <f>'OddsRatio_working_3-way'!U11/(3*'OddsRatio_working_3-way'!X11^(1/3))*SIN(('OddsRatio_working_3-way'!Y11+4*PI())/3)</f>
        <v>0.47700525842204583</v>
      </c>
      <c r="AL11" s="11">
        <f>'OddsRatio_working_3-way'!Z11+'OddsRatio_working_3-way'!AF11</f>
        <v>1.065451707085026</v>
      </c>
      <c r="AM11" s="11">
        <f>'OddsRatio_working_3-way'!AA11+'OddsRatio_working_3-way'!AG11</f>
        <v>-0.58694297904398529</v>
      </c>
      <c r="AN11" s="11">
        <f>'OddsRatio_working_3-way'!AB11+'OddsRatio_working_3-way'!AH11</f>
        <v>-0.47850872804104078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1.065451707085026</v>
      </c>
      <c r="AS11" s="11">
        <f>IF(('OddsRatio_working_3-way'!X11=0),IF(Q11&gt;0,-Q11^(1/3),(-Q11)^(1/3)),'OddsRatio_working_3-way'!AM11-'OddsRatio_working_3-way'!R11/3)</f>
        <v>-0.58694297904398529</v>
      </c>
      <c r="AT11" s="11">
        <f>IF(('OddsRatio_working_3-way'!X11=0),IF(Q11&gt;0,-Q11^(1/3),(-Q11)^(1/3)),'OddsRatio_working_3-way'!AN11-'OddsRatio_working_3-way'!R11/3)</f>
        <v>-0.47850872804104078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1.33</v>
      </c>
      <c r="B12" s="4">
        <f>IF('True_Odds_Calculator_3-way'!B13="","",'True_Odds_Calculator_3-way'!B13)</f>
        <v>5.56</v>
      </c>
      <c r="C12" s="4">
        <f>IF('True_Odds_Calculator_3-way'!C13="","",'True_Odds_Calculator_3-way'!C13)</f>
        <v>8.23</v>
      </c>
      <c r="D12" s="9">
        <f t="shared" si="13"/>
        <v>0.72840111982463851</v>
      </c>
      <c r="E12" s="9">
        <f t="shared" si="14"/>
        <v>0.16253860348891913</v>
      </c>
      <c r="F12" s="9">
        <f t="shared" si="15"/>
        <v>0.10906027668644244</v>
      </c>
      <c r="G12" s="9">
        <f t="shared" si="16"/>
        <v>1.1299089021450848</v>
      </c>
      <c r="H12" s="9">
        <f t="shared" si="17"/>
        <v>1.3728699377078779</v>
      </c>
      <c r="I12" s="9">
        <f t="shared" si="18"/>
        <v>6.1523845937815862</v>
      </c>
      <c r="J12" s="9">
        <f t="shared" si="19"/>
        <v>9.1692413625089628</v>
      </c>
      <c r="K12" s="11">
        <f t="shared" si="20"/>
        <v>0.75187969924812026</v>
      </c>
      <c r="L12" s="11">
        <f t="shared" si="21"/>
        <v>0.17985611510791369</v>
      </c>
      <c r="M12" s="11">
        <f t="shared" si="22"/>
        <v>0.12150668286755771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-0.17876842424688966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0.19914818471828846</v>
      </c>
      <c r="Q12" s="11">
        <f>2*'OddsRatio_working_3-way'!K12*'OddsRatio_working_3-way'!L12*'OddsRatio_working_3-way'!M12</f>
        <v>3.2862736752192818E-2</v>
      </c>
      <c r="R12" s="11">
        <f t="shared" si="23"/>
        <v>0</v>
      </c>
      <c r="S12" s="11">
        <f t="shared" si="24"/>
        <v>-1.1140008956126008</v>
      </c>
      <c r="T12" s="11">
        <f t="shared" si="25"/>
        <v>-0.18382853062914206</v>
      </c>
      <c r="U12" s="11">
        <f>'OddsRatio_working_3-way'!S12-'OddsRatio_working_3-way'!R12^2/3</f>
        <v>-1.1140008956126008</v>
      </c>
      <c r="V12" s="11">
        <f>'OddsRatio_working_3-way'!S12*'OddsRatio_working_3-way'!R12/3-2*'OddsRatio_working_3-way'!R12^3/27-'OddsRatio_working_3-way'!T12</f>
        <v>0.18382853062914206</v>
      </c>
      <c r="W12" s="11">
        <f>'OddsRatio_working_3-way'!V12^2+4*'OddsRatio_working_3-way'!U12^3/27</f>
        <v>-0.17101786812045597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0.22628013434332087</v>
      </c>
      <c r="Y12" s="11">
        <f>IF('OddsRatio_working_3-way'!W12&gt;=0,IF('OddsRatio_working_3-way'!V12+SQRT('OddsRatio_working_3-way'!W12)&gt;0,0,PI()),ACOS('OddsRatio_working_3-way'!V12/(2*'OddsRatio_working_3-way'!X12)))</f>
        <v>1.1525081660559851</v>
      </c>
      <c r="Z12" s="11">
        <f>'OddsRatio_working_3-way'!X12^(1/3)*COS('OddsRatio_working_3-way'!Y12/3)</f>
        <v>0.56495445107254239</v>
      </c>
      <c r="AA12" s="11">
        <f>'OddsRatio_working_3-way'!X12^(1/3)*COS(('OddsRatio_working_3-way'!Y12+2*PI())/3)</f>
        <v>-0.48026518033418586</v>
      </c>
      <c r="AB12" s="11">
        <f>'OddsRatio_working_3-way'!X12^(1/3)*COS(('OddsRatio_working_3-way'!Y12+4*PI())/3)</f>
        <v>-8.468927073835672E-2</v>
      </c>
      <c r="AC12" s="11">
        <f>'OddsRatio_working_3-way'!X12^(1/3)*SIN('OddsRatio_working_3-way'!Y12/3)</f>
        <v>0.2283858578900832</v>
      </c>
      <c r="AD12" s="11">
        <f>'OddsRatio_working_3-way'!X12^(1/3)*SIN(('OddsRatio_working_3-way'!Y12+2*PI())/3)</f>
        <v>0.37507197766487294</v>
      </c>
      <c r="AE12" s="11">
        <f>'OddsRatio_working_3-way'!X12^(1/3)*SIN(('OddsRatio_working_3-way'!Y12+4*PI())/3)</f>
        <v>-0.60345783555495602</v>
      </c>
      <c r="AF12" s="11">
        <f>-'OddsRatio_working_3-way'!U12/(3*'OddsRatio_working_3-way'!X12^(1/3))*COS(('OddsRatio_working_3-way'!Y12)/3)</f>
        <v>0.56495445107254239</v>
      </c>
      <c r="AG12" s="11">
        <f>-'OddsRatio_working_3-way'!U12/(3*'OddsRatio_working_3-way'!X12^(1/3))*COS(('OddsRatio_working_3-way'!Y12+2*PI())/3)</f>
        <v>-0.48026518033418586</v>
      </c>
      <c r="AH12" s="11">
        <f>-'OddsRatio_working_3-way'!U12/(3*'OddsRatio_working_3-way'!X12^(1/3))*COS(('OddsRatio_working_3-way'!Y12+4*PI())/3)</f>
        <v>-8.468927073835672E-2</v>
      </c>
      <c r="AI12" s="11">
        <f>'OddsRatio_working_3-way'!U12/(3*'OddsRatio_working_3-way'!X12^(1/3))*SIN(('OddsRatio_working_3-way'!Y12)/3)</f>
        <v>-0.2283858578900832</v>
      </c>
      <c r="AJ12" s="11">
        <f>'OddsRatio_working_3-way'!U12/(3*'OddsRatio_working_3-way'!X12^(1/3))*SIN(('OddsRatio_working_3-way'!Y12+2*PI())/3)</f>
        <v>-0.37507197766487294</v>
      </c>
      <c r="AK12" s="11">
        <f>'OddsRatio_working_3-way'!U12/(3*'OddsRatio_working_3-way'!X12^(1/3))*SIN(('OddsRatio_working_3-way'!Y12+4*PI())/3)</f>
        <v>0.60345783555495602</v>
      </c>
      <c r="AL12" s="11">
        <f>'OddsRatio_working_3-way'!Z12+'OddsRatio_working_3-way'!AF12</f>
        <v>1.1299089021450848</v>
      </c>
      <c r="AM12" s="11">
        <f>'OddsRatio_working_3-way'!AA12+'OddsRatio_working_3-way'!AG12</f>
        <v>-0.96053036066837172</v>
      </c>
      <c r="AN12" s="11">
        <f>'OddsRatio_working_3-way'!AB12+'OddsRatio_working_3-way'!AH12</f>
        <v>-0.16937854147671344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1.1299089021450848</v>
      </c>
      <c r="AS12" s="11">
        <f>IF(('OddsRatio_working_3-way'!X12=0),IF(Q12&gt;0,-Q12^(1/3),(-Q12)^(1/3)),'OddsRatio_working_3-way'!AM12-'OddsRatio_working_3-way'!R12/3)</f>
        <v>-0.96053036066837172</v>
      </c>
      <c r="AT12" s="11">
        <f>IF(('OddsRatio_working_3-way'!X12=0),IF(Q12&gt;0,-Q12^(1/3),(-Q12)^(1/3)),'OddsRatio_working_3-way'!AN12-'OddsRatio_working_3-way'!R12/3)</f>
        <v>-0.16937854147671344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1.56</v>
      </c>
      <c r="B13" s="4">
        <f>IF('True_Odds_Calculator_3-way'!B14="","",'True_Odds_Calculator_3-way'!B14)</f>
        <v>3.76</v>
      </c>
      <c r="C13" s="4">
        <f>IF('True_Odds_Calculator_3-way'!C14="","",'True_Odds_Calculator_3-way'!C14)</f>
        <v>6.97</v>
      </c>
      <c r="D13" s="9">
        <f t="shared" si="13"/>
        <v>0.6193674157370086</v>
      </c>
      <c r="E13" s="9">
        <f t="shared" si="14"/>
        <v>0.24820940072987313</v>
      </c>
      <c r="F13" s="9">
        <f t="shared" si="15"/>
        <v>0.13242318353311827</v>
      </c>
      <c r="G13" s="9">
        <f t="shared" si="16"/>
        <v>1.0974116914399961</v>
      </c>
      <c r="H13" s="9">
        <f t="shared" si="17"/>
        <v>1.6145505472063983</v>
      </c>
      <c r="I13" s="9">
        <f t="shared" si="18"/>
        <v>4.0288562683743887</v>
      </c>
      <c r="J13" s="9">
        <f t="shared" si="19"/>
        <v>7.5515477978967764</v>
      </c>
      <c r="K13" s="11">
        <f t="shared" si="20"/>
        <v>0.64102564102564097</v>
      </c>
      <c r="L13" s="11">
        <f t="shared" si="21"/>
        <v>0.26595744680851063</v>
      </c>
      <c r="M13" s="11">
        <f t="shared" si="22"/>
        <v>0.14347202295552366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-0.225697224720394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0.2272325240822447</v>
      </c>
      <c r="Q13" s="11">
        <f>2*'OddsRatio_working_3-way'!K13*'OddsRatio_working_3-way'!L13*'OddsRatio_working_3-way'!M13</f>
        <v>4.8919811427824485E-2</v>
      </c>
      <c r="R13" s="11">
        <f t="shared" si="23"/>
        <v>0</v>
      </c>
      <c r="S13" s="11">
        <f t="shared" si="24"/>
        <v>-1.0068024733744632</v>
      </c>
      <c r="T13" s="11">
        <f t="shared" si="25"/>
        <v>-0.21674972516134838</v>
      </c>
      <c r="U13" s="11">
        <f>'OddsRatio_working_3-way'!S13-'OddsRatio_working_3-way'!R13^2/3</f>
        <v>-1.0068024733744632</v>
      </c>
      <c r="V13" s="11">
        <f>'OddsRatio_working_3-way'!S13*'OddsRatio_working_3-way'!R13/3-2*'OddsRatio_working_3-way'!R13^3/27-'OddsRatio_working_3-way'!T13</f>
        <v>0.21674972516134838</v>
      </c>
      <c r="W13" s="11">
        <f>'OddsRatio_working_3-way'!V13^2+4*'OddsRatio_working_3-way'!U13^3/27</f>
        <v>-0.10421163898776167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0.19441713038289715</v>
      </c>
      <c r="Y13" s="11">
        <f>IF('OddsRatio_working_3-way'!W13&gt;=0,IF('OddsRatio_working_3-way'!V13+SQRT('OddsRatio_working_3-way'!W13)&gt;0,0,PI()),ACOS('OddsRatio_working_3-way'!V13/(2*'OddsRatio_working_3-way'!X13)))</f>
        <v>0.9795035960694195</v>
      </c>
      <c r="Z13" s="11">
        <f>'OddsRatio_working_3-way'!X13^(1/3)*COS('OddsRatio_working_3-way'!Y13/3)</f>
        <v>0.54870584571999814</v>
      </c>
      <c r="AA13" s="11">
        <f>'OddsRatio_working_3-way'!X13^(1/3)*COS(('OddsRatio_working_3-way'!Y13+2*PI())/3)</f>
        <v>-0.43526295827775058</v>
      </c>
      <c r="AB13" s="11">
        <f>'OddsRatio_working_3-way'!X13^(1/3)*COS(('OddsRatio_working_3-way'!Y13+4*PI())/3)</f>
        <v>-0.11344288744224787</v>
      </c>
      <c r="AC13" s="11">
        <f>'OddsRatio_working_3-way'!X13^(1/3)*SIN('OddsRatio_working_3-way'!Y13/3)</f>
        <v>0.18580290452750212</v>
      </c>
      <c r="AD13" s="11">
        <f>'OddsRatio_working_3-way'!X13^(1/3)*SIN(('OddsRatio_working_3-way'!Y13+2*PI())/3)</f>
        <v>0.38229174933479215</v>
      </c>
      <c r="AE13" s="11">
        <f>'OddsRatio_working_3-way'!X13^(1/3)*SIN(('OddsRatio_working_3-way'!Y13+4*PI())/3)</f>
        <v>-0.56809465386229419</v>
      </c>
      <c r="AF13" s="11">
        <f>-'OddsRatio_working_3-way'!U13/(3*'OddsRatio_working_3-way'!X13^(1/3))*COS(('OddsRatio_working_3-way'!Y13)/3)</f>
        <v>0.54870584571999803</v>
      </c>
      <c r="AG13" s="11">
        <f>-'OddsRatio_working_3-way'!U13/(3*'OddsRatio_working_3-way'!X13^(1/3))*COS(('OddsRatio_working_3-way'!Y13+2*PI())/3)</f>
        <v>-0.43526295827775052</v>
      </c>
      <c r="AH13" s="11">
        <f>-'OddsRatio_working_3-way'!U13/(3*'OddsRatio_working_3-way'!X13^(1/3))*COS(('OddsRatio_working_3-way'!Y13+4*PI())/3)</f>
        <v>-0.11344288744224786</v>
      </c>
      <c r="AI13" s="11">
        <f>'OddsRatio_working_3-way'!U13/(3*'OddsRatio_working_3-way'!X13^(1/3))*SIN(('OddsRatio_working_3-way'!Y13)/3)</f>
        <v>-0.18580290452750209</v>
      </c>
      <c r="AJ13" s="11">
        <f>'OddsRatio_working_3-way'!U13/(3*'OddsRatio_working_3-way'!X13^(1/3))*SIN(('OddsRatio_working_3-way'!Y13+2*PI())/3)</f>
        <v>-0.3822917493347921</v>
      </c>
      <c r="AK13" s="11">
        <f>'OddsRatio_working_3-way'!U13/(3*'OddsRatio_working_3-way'!X13^(1/3))*SIN(('OddsRatio_working_3-way'!Y13+4*PI())/3)</f>
        <v>0.56809465386229407</v>
      </c>
      <c r="AL13" s="11">
        <f>'OddsRatio_working_3-way'!Z13+'OddsRatio_working_3-way'!AF13</f>
        <v>1.0974116914399961</v>
      </c>
      <c r="AM13" s="11">
        <f>'OddsRatio_working_3-way'!AA13+'OddsRatio_working_3-way'!AG13</f>
        <v>-0.87052591655550104</v>
      </c>
      <c r="AN13" s="11">
        <f>'OddsRatio_working_3-way'!AB13+'OddsRatio_working_3-way'!AH13</f>
        <v>-0.22688577488449574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1.0974116914399961</v>
      </c>
      <c r="AS13" s="11">
        <f>IF(('OddsRatio_working_3-way'!X13=0),IF(Q13&gt;0,-Q13^(1/3),(-Q13)^(1/3)),'OddsRatio_working_3-way'!AM13-'OddsRatio_working_3-way'!R13/3)</f>
        <v>-0.87052591655550104</v>
      </c>
      <c r="AT13" s="11">
        <f>IF(('OddsRatio_working_3-way'!X13=0),IF(Q13&gt;0,-Q13^(1/3),(-Q13)^(1/3)),'OddsRatio_working_3-way'!AN13-'OddsRatio_working_3-way'!R13/3)</f>
        <v>-0.22688577488449574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1.72</v>
      </c>
      <c r="B14" s="4">
        <f>IF('True_Odds_Calculator_3-way'!B15="","",'True_Odds_Calculator_3-way'!B15)</f>
        <v>3.83</v>
      </c>
      <c r="C14" s="4">
        <f>IF('True_Odds_Calculator_3-way'!C15="","",'True_Odds_Calculator_3-way'!C15)</f>
        <v>5.27</v>
      </c>
      <c r="D14" s="9">
        <f t="shared" si="13"/>
        <v>0.56794448614545601</v>
      </c>
      <c r="E14" s="9">
        <f t="shared" si="14"/>
        <v>0.25061946767773918</v>
      </c>
      <c r="F14" s="9">
        <f t="shared" si="15"/>
        <v>0.18143604617680462</v>
      </c>
      <c r="G14" s="9">
        <f t="shared" si="16"/>
        <v>1.0565770373938799</v>
      </c>
      <c r="H14" s="9">
        <f t="shared" si="17"/>
        <v>1.7607354669235937</v>
      </c>
      <c r="I14" s="9">
        <f t="shared" si="18"/>
        <v>3.9901130158246807</v>
      </c>
      <c r="J14" s="9">
        <f t="shared" si="19"/>
        <v>5.5115839496718673</v>
      </c>
      <c r="K14" s="11">
        <f t="shared" si="20"/>
        <v>0.58139534883720934</v>
      </c>
      <c r="L14" s="11">
        <f t="shared" si="21"/>
        <v>0.2610966057441253</v>
      </c>
      <c r="M14" s="11">
        <f t="shared" si="22"/>
        <v>0.18975332068311196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-0.25061610203656726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0.22525213548818013</v>
      </c>
      <c r="Q14" s="11">
        <f>2*'OddsRatio_working_3-way'!K14*'OddsRatio_working_3-way'!L14*'OddsRatio_working_3-way'!M14</f>
        <v>5.7609241812833792E-2</v>
      </c>
      <c r="R14" s="11">
        <f t="shared" si="23"/>
        <v>0</v>
      </c>
      <c r="S14" s="11">
        <f t="shared" si="24"/>
        <v>-0.89879354781167942</v>
      </c>
      <c r="T14" s="11">
        <f t="shared" si="25"/>
        <v>-0.22987047258610727</v>
      </c>
      <c r="U14" s="11">
        <f>'OddsRatio_working_3-way'!S14-'OddsRatio_working_3-way'!R14^2/3</f>
        <v>-0.89879354781167942</v>
      </c>
      <c r="V14" s="11">
        <f>'OddsRatio_working_3-way'!S14*'OddsRatio_working_3-way'!R14/3-2*'OddsRatio_working_3-way'!R14^3/27-'OddsRatio_working_3-way'!T14</f>
        <v>0.22987047258610727</v>
      </c>
      <c r="W14" s="11">
        <f>'OddsRatio_working_3-way'!V14^2+4*'OddsRatio_working_3-way'!U14^3/27</f>
        <v>-5.4725824995845739E-2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0.16398647746293446</v>
      </c>
      <c r="Y14" s="11">
        <f>IF('OddsRatio_working_3-way'!W14&gt;=0,IF('OddsRatio_working_3-way'!V14+SQRT('OddsRatio_working_3-way'!W14)&gt;0,0,PI()),ACOS('OddsRatio_working_3-way'!V14/(2*'OddsRatio_working_3-way'!X14)))</f>
        <v>0.79416247013946539</v>
      </c>
      <c r="Z14" s="11">
        <f>'OddsRatio_working_3-way'!X14^(1/3)*COS('OddsRatio_working_3-way'!Y14/3)</f>
        <v>0.52828851869694005</v>
      </c>
      <c r="AA14" s="11">
        <f>'OddsRatio_working_3-way'!X14^(1/3)*COS(('OddsRatio_working_3-way'!Y14+2*PI())/3)</f>
        <v>-0.38816771564873809</v>
      </c>
      <c r="AB14" s="11">
        <f>'OddsRatio_working_3-way'!X14^(1/3)*COS(('OddsRatio_working_3-way'!Y14+4*PI())/3)</f>
        <v>-0.14012080304820204</v>
      </c>
      <c r="AC14" s="11">
        <f>'OddsRatio_working_3-way'!X14^(1/3)*SIN('OddsRatio_working_3-way'!Y14/3)</f>
        <v>0.1432099517615753</v>
      </c>
      <c r="AD14" s="11">
        <f>'OddsRatio_working_3-way'!X14^(1/3)*SIN(('OddsRatio_working_3-way'!Y14+2*PI())/3)</f>
        <v>0.3859063018384129</v>
      </c>
      <c r="AE14" s="11">
        <f>'OddsRatio_working_3-way'!X14^(1/3)*SIN(('OddsRatio_working_3-way'!Y14+4*PI())/3)</f>
        <v>-0.52911625359998793</v>
      </c>
      <c r="AF14" s="11">
        <f>-'OddsRatio_working_3-way'!U14/(3*'OddsRatio_working_3-way'!X14^(1/3))*COS(('OddsRatio_working_3-way'!Y14)/3)</f>
        <v>0.52828851869693993</v>
      </c>
      <c r="AG14" s="11">
        <f>-'OddsRatio_working_3-way'!U14/(3*'OddsRatio_working_3-way'!X14^(1/3))*COS(('OddsRatio_working_3-way'!Y14+2*PI())/3)</f>
        <v>-0.38816771564873803</v>
      </c>
      <c r="AH14" s="11">
        <f>-'OddsRatio_working_3-way'!U14/(3*'OddsRatio_working_3-way'!X14^(1/3))*COS(('OddsRatio_working_3-way'!Y14+4*PI())/3)</f>
        <v>-0.14012080304820201</v>
      </c>
      <c r="AI14" s="11">
        <f>'OddsRatio_working_3-way'!U14/(3*'OddsRatio_working_3-way'!X14^(1/3))*SIN(('OddsRatio_working_3-way'!Y14)/3)</f>
        <v>-0.14320995176157528</v>
      </c>
      <c r="AJ14" s="11">
        <f>'OddsRatio_working_3-way'!U14/(3*'OddsRatio_working_3-way'!X14^(1/3))*SIN(('OddsRatio_working_3-way'!Y14+2*PI())/3)</f>
        <v>-0.38590630183841279</v>
      </c>
      <c r="AK14" s="11">
        <f>'OddsRatio_working_3-way'!U14/(3*'OddsRatio_working_3-way'!X14^(1/3))*SIN(('OddsRatio_working_3-way'!Y14+4*PI())/3)</f>
        <v>0.52911625359998793</v>
      </c>
      <c r="AL14" s="11">
        <f>'OddsRatio_working_3-way'!Z14+'OddsRatio_working_3-way'!AF14</f>
        <v>1.0565770373938799</v>
      </c>
      <c r="AM14" s="11">
        <f>'OddsRatio_working_3-way'!AA14+'OddsRatio_working_3-way'!AG14</f>
        <v>-0.77633543129747618</v>
      </c>
      <c r="AN14" s="11">
        <f>'OddsRatio_working_3-way'!AB14+'OddsRatio_working_3-way'!AH14</f>
        <v>-0.28024160609640403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1.0565770373938799</v>
      </c>
      <c r="AS14" s="11">
        <f>IF(('OddsRatio_working_3-way'!X14=0),IF(Q14&gt;0,-Q14^(1/3),(-Q14)^(1/3)),'OddsRatio_working_3-way'!AM14-'OddsRatio_working_3-way'!R14/3)</f>
        <v>-0.77633543129747618</v>
      </c>
      <c r="AT14" s="11">
        <f>IF(('OddsRatio_working_3-way'!X14=0),IF(Q14&gt;0,-Q14^(1/3),(-Q14)^(1/3)),'OddsRatio_working_3-way'!AN14-'OddsRatio_working_3-way'!R14/3)</f>
        <v>-0.28024160609640403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3.95</v>
      </c>
      <c r="B15" s="4">
        <f>IF('True_Odds_Calculator_3-way'!B16="","",'True_Odds_Calculator_3-way'!B16)</f>
        <v>3.86</v>
      </c>
      <c r="C15" s="4">
        <f>IF('True_Odds_Calculator_3-way'!C16="","",'True_Odds_Calculator_3-way'!C16)</f>
        <v>1.87</v>
      </c>
      <c r="D15" s="9">
        <f t="shared" si="13"/>
        <v>0.2391770715634722</v>
      </c>
      <c r="E15" s="9">
        <f t="shared" si="14"/>
        <v>0.2448606664230733</v>
      </c>
      <c r="F15" s="9">
        <f t="shared" si="15"/>
        <v>0.51596226201345452</v>
      </c>
      <c r="G15" s="9">
        <f t="shared" si="16"/>
        <v>1.0783060255325043</v>
      </c>
      <c r="H15" s="9">
        <f t="shared" si="17"/>
        <v>4.1810027753208887</v>
      </c>
      <c r="I15" s="9">
        <f t="shared" si="18"/>
        <v>4.0839552330229614</v>
      </c>
      <c r="J15" s="9">
        <f t="shared" si="19"/>
        <v>1.9381262422132792</v>
      </c>
      <c r="K15" s="11">
        <f t="shared" si="20"/>
        <v>0.25316455696202528</v>
      </c>
      <c r="L15" s="11">
        <f t="shared" si="21"/>
        <v>0.2590673575129534</v>
      </c>
      <c r="M15" s="11">
        <f t="shared" si="22"/>
        <v>0.53475935828876997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-0.25744312285155424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0.23428822151039441</v>
      </c>
      <c r="Q15" s="11">
        <f>2*'OddsRatio_working_3-way'!K15*'OddsRatio_working_3-way'!L15*'OddsRatio_working_3-way'!M15</f>
        <v>7.014617410490849E-2</v>
      </c>
      <c r="R15" s="11">
        <f t="shared" si="23"/>
        <v>0</v>
      </c>
      <c r="S15" s="11">
        <f t="shared" si="24"/>
        <v>-0.91005818650470882</v>
      </c>
      <c r="T15" s="11">
        <f t="shared" si="25"/>
        <v>-0.27247251092955349</v>
      </c>
      <c r="U15" s="11">
        <f>'OddsRatio_working_3-way'!S15-'OddsRatio_working_3-way'!R15^2/3</f>
        <v>-0.91005818650470882</v>
      </c>
      <c r="V15" s="11">
        <f>'OddsRatio_working_3-way'!S15*'OddsRatio_working_3-way'!R15/3-2*'OddsRatio_working_3-way'!R15^3/27-'OddsRatio_working_3-way'!T15</f>
        <v>0.27247251092955349</v>
      </c>
      <c r="W15" s="11">
        <f>'OddsRatio_working_3-way'!V15^2+4*'OddsRatio_working_3-way'!U15^3/27</f>
        <v>-3.7420295525036562E-2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0.16707899683779243</v>
      </c>
      <c r="Y15" s="11">
        <f>IF('OddsRatio_working_3-way'!W15&gt;=0,IF('OddsRatio_working_3-way'!V15+SQRT('OddsRatio_working_3-way'!W15)&gt;0,0,PI()),ACOS('OddsRatio_working_3-way'!V15/(2*'OddsRatio_working_3-way'!X15)))</f>
        <v>0.61737607117044146</v>
      </c>
      <c r="Z15" s="11">
        <f>'OddsRatio_working_3-way'!X15^(1/3)*COS('OddsRatio_working_3-way'!Y15/3)</f>
        <v>0.53915301276625216</v>
      </c>
      <c r="AA15" s="11">
        <f>'OddsRatio_working_3-way'!X15^(1/3)*COS(('OddsRatio_working_3-way'!Y15+2*PI())/3)</f>
        <v>-0.36704479991995942</v>
      </c>
      <c r="AB15" s="11">
        <f>'OddsRatio_working_3-way'!X15^(1/3)*COS(('OddsRatio_working_3-way'!Y15+4*PI())/3)</f>
        <v>-0.17210821284629291</v>
      </c>
      <c r="AC15" s="11">
        <f>'OddsRatio_working_3-way'!X15^(1/3)*SIN('OddsRatio_working_3-way'!Y15/3)</f>
        <v>0.11254669102188833</v>
      </c>
      <c r="AD15" s="11">
        <f>'OddsRatio_working_3-way'!X15^(1/3)*SIN(('OddsRatio_working_3-way'!Y15+2*PI())/3)</f>
        <v>0.41064686007154599</v>
      </c>
      <c r="AE15" s="11">
        <f>'OddsRatio_working_3-way'!X15^(1/3)*SIN(('OddsRatio_working_3-way'!Y15+4*PI())/3)</f>
        <v>-0.52319355109343435</v>
      </c>
      <c r="AF15" s="11">
        <f>-'OddsRatio_working_3-way'!U15/(3*'OddsRatio_working_3-way'!X15^(1/3))*COS(('OddsRatio_working_3-way'!Y15)/3)</f>
        <v>0.53915301276625216</v>
      </c>
      <c r="AG15" s="11">
        <f>-'OddsRatio_working_3-way'!U15/(3*'OddsRatio_working_3-way'!X15^(1/3))*COS(('OddsRatio_working_3-way'!Y15+2*PI())/3)</f>
        <v>-0.36704479991995942</v>
      </c>
      <c r="AH15" s="11">
        <f>-'OddsRatio_working_3-way'!U15/(3*'OddsRatio_working_3-way'!X15^(1/3))*COS(('OddsRatio_working_3-way'!Y15+4*PI())/3)</f>
        <v>-0.17210821284629291</v>
      </c>
      <c r="AI15" s="11">
        <f>'OddsRatio_working_3-way'!U15/(3*'OddsRatio_working_3-way'!X15^(1/3))*SIN(('OddsRatio_working_3-way'!Y15)/3)</f>
        <v>-0.11254669102188833</v>
      </c>
      <c r="AJ15" s="11">
        <f>'OddsRatio_working_3-way'!U15/(3*'OddsRatio_working_3-way'!X15^(1/3))*SIN(('OddsRatio_working_3-way'!Y15+2*PI())/3)</f>
        <v>-0.41064686007154599</v>
      </c>
      <c r="AK15" s="11">
        <f>'OddsRatio_working_3-way'!U15/(3*'OddsRatio_working_3-way'!X15^(1/3))*SIN(('OddsRatio_working_3-way'!Y15+4*PI())/3)</f>
        <v>0.52319355109343435</v>
      </c>
      <c r="AL15" s="11">
        <f>'OddsRatio_working_3-way'!Z15+'OddsRatio_working_3-way'!AF15</f>
        <v>1.0783060255325043</v>
      </c>
      <c r="AM15" s="11">
        <f>'OddsRatio_working_3-way'!AA15+'OddsRatio_working_3-way'!AG15</f>
        <v>-0.73408959983991884</v>
      </c>
      <c r="AN15" s="11">
        <f>'OddsRatio_working_3-way'!AB15+'OddsRatio_working_3-way'!AH15</f>
        <v>-0.34421642569258581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1.0783060255325043</v>
      </c>
      <c r="AS15" s="11">
        <f>IF(('OddsRatio_working_3-way'!X15=0),IF(Q15&gt;0,-Q15^(1/3),(-Q15)^(1/3)),'OddsRatio_working_3-way'!AM15-'OddsRatio_working_3-way'!R15/3)</f>
        <v>-0.73408959983991884</v>
      </c>
      <c r="AT15" s="11">
        <f>IF(('OddsRatio_working_3-way'!X15=0),IF(Q15&gt;0,-Q15^(1/3),(-Q15)^(1/3)),'OddsRatio_working_3-way'!AN15-'OddsRatio_working_3-way'!R15/3)</f>
        <v>-0.34421642569258581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6.77</v>
      </c>
      <c r="B16" s="4">
        <f>IF('True_Odds_Calculator_3-way'!B17="","",'True_Odds_Calculator_3-way'!B17)</f>
        <v>5.09</v>
      </c>
      <c r="C16" s="4">
        <f>IF('True_Odds_Calculator_3-way'!C17="","",'True_Odds_Calculator_3-way'!C17)</f>
        <v>1.41</v>
      </c>
      <c r="D16" s="9">
        <f t="shared" si="13"/>
        <v>0.13436951160853983</v>
      </c>
      <c r="E16" s="9">
        <f t="shared" si="14"/>
        <v>0.17964750933689697</v>
      </c>
      <c r="F16" s="9">
        <f t="shared" si="15"/>
        <v>0.68598297905456285</v>
      </c>
      <c r="G16" s="9">
        <f t="shared" si="16"/>
        <v>1.1164929691013983</v>
      </c>
      <c r="H16" s="9">
        <f t="shared" si="17"/>
        <v>7.4421644317150681</v>
      </c>
      <c r="I16" s="9">
        <f t="shared" si="18"/>
        <v>5.5664562436247182</v>
      </c>
      <c r="J16" s="9">
        <f t="shared" si="19"/>
        <v>1.4577621173315736</v>
      </c>
      <c r="K16" s="11">
        <f t="shared" si="20"/>
        <v>0.14771048744460857</v>
      </c>
      <c r="L16" s="11">
        <f t="shared" si="21"/>
        <v>0.19646365422396858</v>
      </c>
      <c r="M16" s="11">
        <f t="shared" si="22"/>
        <v>0.70921985815602839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-0.19913950084355847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0.21137074587302737</v>
      </c>
      <c r="Q16" s="11">
        <f>2*'OddsRatio_working_3-way'!K16*'OddsRatio_working_3-way'!L16*'OddsRatio_working_3-way'!M16</f>
        <v>4.1162754795136779E-2</v>
      </c>
      <c r="R16" s="11">
        <f t="shared" si="23"/>
        <v>0</v>
      </c>
      <c r="S16" s="11">
        <f t="shared" si="24"/>
        <v>-1.0614204865315877</v>
      </c>
      <c r="T16" s="11">
        <f t="shared" si="25"/>
        <v>-0.20670311324860521</v>
      </c>
      <c r="U16" s="11">
        <f>'OddsRatio_working_3-way'!S16-'OddsRatio_working_3-way'!R16^2/3</f>
        <v>-1.0614204865315877</v>
      </c>
      <c r="V16" s="11">
        <f>'OddsRatio_working_3-way'!S16*'OddsRatio_working_3-way'!R16/3-2*'OddsRatio_working_3-way'!R16^3/27-'OddsRatio_working_3-way'!T16</f>
        <v>0.20670311324860521</v>
      </c>
      <c r="W16" s="11">
        <f>'OddsRatio_working_3-way'!V16^2+4*'OddsRatio_working_3-way'!U16^3/27</f>
        <v>-0.13443094821979723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0.21045018724538056</v>
      </c>
      <c r="Y16" s="11">
        <f>IF('OddsRatio_working_3-way'!W16&gt;=0,IF('OddsRatio_working_3-way'!V16+SQRT('OddsRatio_working_3-way'!W16)&gt;0,0,PI()),ACOS('OddsRatio_working_3-way'!V16/(2*'OddsRatio_working_3-way'!X16)))</f>
        <v>1.0574471489934325</v>
      </c>
      <c r="Z16" s="11">
        <f>'OddsRatio_working_3-way'!X16^(1/3)*COS('OddsRatio_working_3-way'!Y16/3)</f>
        <v>0.55824648455069914</v>
      </c>
      <c r="AA16" s="11">
        <f>'OddsRatio_working_3-way'!X16^(1/3)*COS(('OddsRatio_working_3-way'!Y16+2*PI())/3)</f>
        <v>-0.4569595954149327</v>
      </c>
      <c r="AB16" s="11">
        <f>'OddsRatio_working_3-way'!X16^(1/3)*COS(('OddsRatio_working_3-way'!Y16+4*PI())/3)</f>
        <v>-0.10128688913576628</v>
      </c>
      <c r="AC16" s="11">
        <f>'OddsRatio_working_3-way'!X16^(1/3)*SIN('OddsRatio_working_3-way'!Y16/3)</f>
        <v>0.2053477327136794</v>
      </c>
      <c r="AD16" s="11">
        <f>'OddsRatio_working_3-way'!X16^(1/3)*SIN(('OddsRatio_working_3-way'!Y16+2*PI())/3)</f>
        <v>0.38078177083742287</v>
      </c>
      <c r="AE16" s="11">
        <f>'OddsRatio_working_3-way'!X16^(1/3)*SIN(('OddsRatio_working_3-way'!Y16+4*PI())/3)</f>
        <v>-0.58612950355110227</v>
      </c>
      <c r="AF16" s="11">
        <f>-'OddsRatio_working_3-way'!U16/(3*'OddsRatio_working_3-way'!X16^(1/3))*COS(('OddsRatio_working_3-way'!Y16)/3)</f>
        <v>0.55824648455069903</v>
      </c>
      <c r="AG16" s="11">
        <f>-'OddsRatio_working_3-way'!U16/(3*'OddsRatio_working_3-way'!X16^(1/3))*COS(('OddsRatio_working_3-way'!Y16+2*PI())/3)</f>
        <v>-0.45695959541493264</v>
      </c>
      <c r="AH16" s="11">
        <f>-'OddsRatio_working_3-way'!U16/(3*'OddsRatio_working_3-way'!X16^(1/3))*COS(('OddsRatio_working_3-way'!Y16+4*PI())/3)</f>
        <v>-0.10128688913576626</v>
      </c>
      <c r="AI16" s="11">
        <f>'OddsRatio_working_3-way'!U16/(3*'OddsRatio_working_3-way'!X16^(1/3))*SIN(('OddsRatio_working_3-way'!Y16)/3)</f>
        <v>-0.20534773271367937</v>
      </c>
      <c r="AJ16" s="11">
        <f>'OddsRatio_working_3-way'!U16/(3*'OddsRatio_working_3-way'!X16^(1/3))*SIN(('OddsRatio_working_3-way'!Y16+2*PI())/3)</f>
        <v>-0.38078177083742282</v>
      </c>
      <c r="AK16" s="11">
        <f>'OddsRatio_working_3-way'!U16/(3*'OddsRatio_working_3-way'!X16^(1/3))*SIN(('OddsRatio_working_3-way'!Y16+4*PI())/3)</f>
        <v>0.58612950355110216</v>
      </c>
      <c r="AL16" s="11">
        <f>'OddsRatio_working_3-way'!Z16+'OddsRatio_working_3-way'!AF16</f>
        <v>1.1164929691013983</v>
      </c>
      <c r="AM16" s="11">
        <f>'OddsRatio_working_3-way'!AA16+'OddsRatio_working_3-way'!AG16</f>
        <v>-0.91391919082986539</v>
      </c>
      <c r="AN16" s="11">
        <f>'OddsRatio_working_3-way'!AB16+'OddsRatio_working_3-way'!AH16</f>
        <v>-0.20257377827153256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1.1164929691013983</v>
      </c>
      <c r="AS16" s="11">
        <f>IF(('OddsRatio_working_3-way'!X16=0),IF(Q16&gt;0,-Q16^(1/3),(-Q16)^(1/3)),'OddsRatio_working_3-way'!AM16-'OddsRatio_working_3-way'!R16/3)</f>
        <v>-0.91391919082986539</v>
      </c>
      <c r="AT16" s="11">
        <f>IF(('OddsRatio_working_3-way'!X16=0),IF(Q16&gt;0,-Q16^(1/3),(-Q16)^(1/3)),'OddsRatio_working_3-way'!AN16-'OddsRatio_working_3-way'!R16/3)</f>
        <v>-0.20257377827153256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5.52</v>
      </c>
      <c r="B17" s="4">
        <f>IF('True_Odds_Calculator_3-way'!B18="","",'True_Odds_Calculator_3-way'!B18)</f>
        <v>4.3899999999999997</v>
      </c>
      <c r="C17" s="4">
        <f>IF('True_Odds_Calculator_3-way'!C18="","",'True_Odds_Calculator_3-way'!C18)</f>
        <v>1.56</v>
      </c>
      <c r="D17" s="9">
        <f t="shared" si="13"/>
        <v>0.1680347110085845</v>
      </c>
      <c r="E17" s="9">
        <f t="shared" si="14"/>
        <v>0.21216271453678417</v>
      </c>
      <c r="F17" s="9">
        <f t="shared" si="15"/>
        <v>0.61980257445463138</v>
      </c>
      <c r="G17" s="9">
        <f t="shared" si="16"/>
        <v>1.0953874704143463</v>
      </c>
      <c r="H17" s="9">
        <f t="shared" si="17"/>
        <v>5.9511513662728435</v>
      </c>
      <c r="I17" s="9">
        <f t="shared" si="18"/>
        <v>4.7133635247046337</v>
      </c>
      <c r="J17" s="9">
        <f t="shared" si="19"/>
        <v>1.613416983432034</v>
      </c>
      <c r="K17" s="11">
        <f t="shared" si="20"/>
        <v>0.1811594202898551</v>
      </c>
      <c r="L17" s="11">
        <f t="shared" si="21"/>
        <v>0.22779043280182235</v>
      </c>
      <c r="M17" s="11">
        <f t="shared" si="22"/>
        <v>0.64102564102564097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-0.22698542090440665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0.22405529610640035</v>
      </c>
      <c r="Q17" s="11">
        <f>2*'OddsRatio_working_3-way'!K17*'OddsRatio_working_3-way'!L17*'OddsRatio_working_3-way'!M17</f>
        <v>5.2905618915324776E-2</v>
      </c>
      <c r="R17" s="11">
        <f t="shared" si="23"/>
        <v>0</v>
      </c>
      <c r="S17" s="11">
        <f t="shared" si="24"/>
        <v>-0.98709113216905542</v>
      </c>
      <c r="T17" s="11">
        <f t="shared" si="25"/>
        <v>-0.2330793700517251</v>
      </c>
      <c r="U17" s="11">
        <f>'OddsRatio_working_3-way'!S17-'OddsRatio_working_3-way'!R17^2/3</f>
        <v>-0.98709113216905542</v>
      </c>
      <c r="V17" s="11">
        <f>'OddsRatio_working_3-way'!S17*'OddsRatio_working_3-way'!R17/3-2*'OddsRatio_working_3-way'!R17^3/27-'OddsRatio_working_3-way'!T17</f>
        <v>0.2330793700517251</v>
      </c>
      <c r="W17" s="11">
        <f>'OddsRatio_working_3-way'!V17^2+4*'OddsRatio_working_3-way'!U17^3/27</f>
        <v>-8.8158623848004408E-2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0.18873567269577934</v>
      </c>
      <c r="Y17" s="11">
        <f>IF('OddsRatio_working_3-way'!W17&gt;=0,IF('OddsRatio_working_3-way'!V17+SQRT('OddsRatio_working_3-way'!W17)&gt;0,0,PI()),ACOS('OddsRatio_working_3-way'!V17/(2*'OddsRatio_working_3-way'!X17)))</f>
        <v>0.90526689486612921</v>
      </c>
      <c r="Z17" s="11">
        <f>'OddsRatio_working_3-way'!X17^(1/3)*COS('OddsRatio_working_3-way'!Y17/3)</f>
        <v>0.54769373520717324</v>
      </c>
      <c r="AA17" s="11">
        <f>'OddsRatio_working_3-way'!X17^(1/3)*COS(('OddsRatio_working_3-way'!Y17+2*PI())/3)</f>
        <v>-0.42148311773672625</v>
      </c>
      <c r="AB17" s="11">
        <f>'OddsRatio_working_3-way'!X17^(1/3)*COS(('OddsRatio_working_3-way'!Y17+4*PI())/3)</f>
        <v>-0.1262106174704469</v>
      </c>
      <c r="AC17" s="11">
        <f>'OddsRatio_working_3-way'!X17^(1/3)*SIN('OddsRatio_working_3-way'!Y17/3)</f>
        <v>0.17047565751303026</v>
      </c>
      <c r="AD17" s="11">
        <f>'OddsRatio_working_3-way'!X17^(1/3)*SIN(('OddsRatio_working_3-way'!Y17+2*PI())/3)</f>
        <v>0.38907885942648457</v>
      </c>
      <c r="AE17" s="11">
        <f>'OddsRatio_working_3-way'!X17^(1/3)*SIN(('OddsRatio_working_3-way'!Y17+4*PI())/3)</f>
        <v>-0.55955451693951475</v>
      </c>
      <c r="AF17" s="11">
        <f>-'OddsRatio_working_3-way'!U17/(3*'OddsRatio_working_3-way'!X17^(1/3))*COS(('OddsRatio_working_3-way'!Y17)/3)</f>
        <v>0.54769373520717313</v>
      </c>
      <c r="AG17" s="11">
        <f>-'OddsRatio_working_3-way'!U17/(3*'OddsRatio_working_3-way'!X17^(1/3))*COS(('OddsRatio_working_3-way'!Y17+2*PI())/3)</f>
        <v>-0.4214831177367262</v>
      </c>
      <c r="AH17" s="11">
        <f>-'OddsRatio_working_3-way'!U17/(3*'OddsRatio_working_3-way'!X17^(1/3))*COS(('OddsRatio_working_3-way'!Y17+4*PI())/3)</f>
        <v>-0.12621061747044687</v>
      </c>
      <c r="AI17" s="11">
        <f>'OddsRatio_working_3-way'!U17/(3*'OddsRatio_working_3-way'!X17^(1/3))*SIN(('OddsRatio_working_3-way'!Y17)/3)</f>
        <v>-0.17047565751303023</v>
      </c>
      <c r="AJ17" s="11">
        <f>'OddsRatio_working_3-way'!U17/(3*'OddsRatio_working_3-way'!X17^(1/3))*SIN(('OddsRatio_working_3-way'!Y17+2*PI())/3)</f>
        <v>-0.38907885942648446</v>
      </c>
      <c r="AK17" s="11">
        <f>'OddsRatio_working_3-way'!U17/(3*'OddsRatio_working_3-way'!X17^(1/3))*SIN(('OddsRatio_working_3-way'!Y17+4*PI())/3)</f>
        <v>0.55955451693951463</v>
      </c>
      <c r="AL17" s="11">
        <f>'OddsRatio_working_3-way'!Z17+'OddsRatio_working_3-way'!AF17</f>
        <v>1.0953874704143463</v>
      </c>
      <c r="AM17" s="11">
        <f>'OddsRatio_working_3-way'!AA17+'OddsRatio_working_3-way'!AG17</f>
        <v>-0.8429662354734524</v>
      </c>
      <c r="AN17" s="11">
        <f>'OddsRatio_working_3-way'!AB17+'OddsRatio_working_3-way'!AH17</f>
        <v>-0.25242123494089375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1.0953874704143463</v>
      </c>
      <c r="AS17" s="11">
        <f>IF(('OddsRatio_working_3-way'!X17=0),IF(Q17&gt;0,-Q17^(1/3),(-Q17)^(1/3)),'OddsRatio_working_3-way'!AM17-'OddsRatio_working_3-way'!R17/3)</f>
        <v>-0.8429662354734524</v>
      </c>
      <c r="AT17" s="11">
        <f>IF(('OddsRatio_working_3-way'!X17=0),IF(Q17&gt;0,-Q17^(1/3),(-Q17)^(1/3)),'OddsRatio_working_3-way'!AN17-'OddsRatio_working_3-way'!R17/3)</f>
        <v>-0.25242123494089375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1.73</v>
      </c>
      <c r="B18" s="4">
        <f>IF('True_Odds_Calculator_3-way'!B19="","",'True_Odds_Calculator_3-way'!B19)</f>
        <v>4.17</v>
      </c>
      <c r="C18" s="4">
        <f>IF('True_Odds_Calculator_3-way'!C19="","",'True_Odds_Calculator_3-way'!C19)</f>
        <v>4.33</v>
      </c>
      <c r="D18" s="9">
        <f t="shared" si="13"/>
        <v>0.55799944624784747</v>
      </c>
      <c r="E18" s="9">
        <f t="shared" si="14"/>
        <v>0.22523848283020514</v>
      </c>
      <c r="F18" s="9">
        <f t="shared" si="15"/>
        <v>0.21676207092194746</v>
      </c>
      <c r="G18" s="9">
        <f t="shared" si="16"/>
        <v>1.0850910600195296</v>
      </c>
      <c r="H18" s="9">
        <f t="shared" si="17"/>
        <v>1.7921164738142561</v>
      </c>
      <c r="I18" s="9">
        <f t="shared" si="18"/>
        <v>4.4397386602619093</v>
      </c>
      <c r="J18" s="9">
        <f t="shared" si="19"/>
        <v>4.6133532298650346</v>
      </c>
      <c r="K18" s="11">
        <f t="shared" si="20"/>
        <v>0.5780346820809249</v>
      </c>
      <c r="L18" s="11">
        <f t="shared" si="21"/>
        <v>0.23980815347721823</v>
      </c>
      <c r="M18" s="11">
        <f t="shared" si="22"/>
        <v>0.23094688221709006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-0.24669270177311542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0.23145589310233589</v>
      </c>
      <c r="Q18" s="11">
        <f>2*'OddsRatio_working_3-way'!K18*'OddsRatio_working_3-way'!L18*'OddsRatio_working_3-way'!M18</f>
        <v>6.4026526446012699E-2</v>
      </c>
      <c r="R18" s="11">
        <f t="shared" si="23"/>
        <v>0</v>
      </c>
      <c r="S18" s="11">
        <f t="shared" si="24"/>
        <v>-0.938235673121806</v>
      </c>
      <c r="T18" s="11">
        <f t="shared" si="25"/>
        <v>-0.25953960528957293</v>
      </c>
      <c r="U18" s="11">
        <f>'OddsRatio_working_3-way'!S18-'OddsRatio_working_3-way'!R18^2/3</f>
        <v>-0.938235673121806</v>
      </c>
      <c r="V18" s="11">
        <f>'OddsRatio_working_3-way'!S18*'OddsRatio_working_3-way'!R18/3-2*'OddsRatio_working_3-way'!R18^3/27-'OddsRatio_working_3-way'!T18</f>
        <v>0.25953960528957293</v>
      </c>
      <c r="W18" s="11">
        <f>'OddsRatio_working_3-way'!V18^2+4*'OddsRatio_working_3-way'!U18^3/27</f>
        <v>-5.4997103664550337E-2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0.174898477965374</v>
      </c>
      <c r="Y18" s="11">
        <f>IF('OddsRatio_working_3-way'!W18&gt;=0,IF('OddsRatio_working_3-way'!V18+SQRT('OddsRatio_working_3-way'!W18)&gt;0,0,PI()),ACOS('OddsRatio_working_3-way'!V18/(2*'OddsRatio_working_3-way'!X18)))</f>
        <v>0.73478909560844397</v>
      </c>
      <c r="Z18" s="11">
        <f>'OddsRatio_working_3-way'!X18^(1/3)*COS('OddsRatio_working_3-way'!Y18/3)</f>
        <v>0.54254553000976491</v>
      </c>
      <c r="AA18" s="11">
        <f>'OddsRatio_working_3-way'!X18^(1/3)*COS(('OddsRatio_working_3-way'!Y18+2*PI())/3)</f>
        <v>-0.38871287391265302</v>
      </c>
      <c r="AB18" s="11">
        <f>'OddsRatio_working_3-way'!X18^(1/3)*COS(('OddsRatio_working_3-way'!Y18+4*PI())/3)</f>
        <v>-0.15383265609711153</v>
      </c>
      <c r="AC18" s="11">
        <f>'OddsRatio_working_3-way'!X18^(1/3)*SIN('OddsRatio_working_3-way'!Y18/3)</f>
        <v>0.13560815698312073</v>
      </c>
      <c r="AD18" s="11">
        <f>'OddsRatio_working_3-way'!X18^(1/3)*SIN(('OddsRatio_working_3-way'!Y18+2*PI())/3)</f>
        <v>0.40205413320658862</v>
      </c>
      <c r="AE18" s="11">
        <f>'OddsRatio_working_3-way'!X18^(1/3)*SIN(('OddsRatio_working_3-way'!Y18+4*PI())/3)</f>
        <v>-0.53766229018970935</v>
      </c>
      <c r="AF18" s="11">
        <f>-'OddsRatio_working_3-way'!U18/(3*'OddsRatio_working_3-way'!X18^(1/3))*COS(('OddsRatio_working_3-way'!Y18)/3)</f>
        <v>0.5425455300097648</v>
      </c>
      <c r="AG18" s="11">
        <f>-'OddsRatio_working_3-way'!U18/(3*'OddsRatio_working_3-way'!X18^(1/3))*COS(('OddsRatio_working_3-way'!Y18+2*PI())/3)</f>
        <v>-0.38871287391265297</v>
      </c>
      <c r="AH18" s="11">
        <f>-'OddsRatio_working_3-way'!U18/(3*'OddsRatio_working_3-way'!X18^(1/3))*COS(('OddsRatio_working_3-way'!Y18+4*PI())/3)</f>
        <v>-0.1538326560971115</v>
      </c>
      <c r="AI18" s="11">
        <f>'OddsRatio_working_3-way'!U18/(3*'OddsRatio_working_3-way'!X18^(1/3))*SIN(('OddsRatio_working_3-way'!Y18)/3)</f>
        <v>-0.1356081569831207</v>
      </c>
      <c r="AJ18" s="11">
        <f>'OddsRatio_working_3-way'!U18/(3*'OddsRatio_working_3-way'!X18^(1/3))*SIN(('OddsRatio_working_3-way'!Y18+2*PI())/3)</f>
        <v>-0.4020541332065885</v>
      </c>
      <c r="AK18" s="11">
        <f>'OddsRatio_working_3-way'!U18/(3*'OddsRatio_working_3-way'!X18^(1/3))*SIN(('OddsRatio_working_3-way'!Y18+4*PI())/3)</f>
        <v>0.53766229018970924</v>
      </c>
      <c r="AL18" s="11">
        <f>'OddsRatio_working_3-way'!Z18+'OddsRatio_working_3-way'!AF18</f>
        <v>1.0850910600195296</v>
      </c>
      <c r="AM18" s="11">
        <f>'OddsRatio_working_3-way'!AA18+'OddsRatio_working_3-way'!AG18</f>
        <v>-0.77742574782530594</v>
      </c>
      <c r="AN18" s="11">
        <f>'OddsRatio_working_3-way'!AB18+'OddsRatio_working_3-way'!AH18</f>
        <v>-0.307665312194223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1.0850910600195296</v>
      </c>
      <c r="AS18" s="11">
        <f>IF(('OddsRatio_working_3-way'!X18=0),IF(Q18&gt;0,-Q18^(1/3),(-Q18)^(1/3)),'OddsRatio_working_3-way'!AM18-'OddsRatio_working_3-way'!R18/3)</f>
        <v>-0.77742574782530594</v>
      </c>
      <c r="AT18" s="11">
        <f>IF(('OddsRatio_working_3-way'!X18=0),IF(Q18&gt;0,-Q18^(1/3),(-Q18)^(1/3)),'OddsRatio_working_3-way'!AN18-'OddsRatio_working_3-way'!R18/3)</f>
        <v>-0.307665312194223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2.0299999999999998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3.7</v>
      </c>
      <c r="D19" s="9">
        <f t="shared" si="13"/>
        <v>0.48319938562489362</v>
      </c>
      <c r="E19" s="9">
        <f t="shared" si="14"/>
        <v>0.25389497531806604</v>
      </c>
      <c r="F19" s="9">
        <f t="shared" si="15"/>
        <v>0.26290563905704045</v>
      </c>
      <c r="G19" s="9">
        <f t="shared" si="16"/>
        <v>1.0383874322342903</v>
      </c>
      <c r="H19" s="9">
        <f t="shared" si="17"/>
        <v>2.0695390552013189</v>
      </c>
      <c r="I19" s="9">
        <f t="shared" si="18"/>
        <v>3.9386364332230421</v>
      </c>
      <c r="J19" s="9">
        <f t="shared" si="19"/>
        <v>3.803646067032584</v>
      </c>
      <c r="K19" s="11">
        <f t="shared" si="20"/>
        <v>0.49261083743842371</v>
      </c>
      <c r="L19" s="11">
        <f t="shared" si="21"/>
        <v>0.2610966057441253</v>
      </c>
      <c r="M19" s="11">
        <f t="shared" si="22"/>
        <v>0.27027027027027023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-0.27358412187799064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0.22803804202921873</v>
      </c>
      <c r="Q19" s="11">
        <f>2*'OddsRatio_working_3-way'!K19*'OddsRatio_working_3-way'!L19*'OddsRatio_working_3-way'!M19</f>
        <v>6.9523793301591072E-2</v>
      </c>
      <c r="R19" s="11">
        <f t="shared" si="23"/>
        <v>0</v>
      </c>
      <c r="S19" s="11">
        <f t="shared" si="24"/>
        <v>-0.83352074844064261</v>
      </c>
      <c r="T19" s="11">
        <f t="shared" si="25"/>
        <v>-0.25412217940263493</v>
      </c>
      <c r="U19" s="11">
        <f>'OddsRatio_working_3-way'!S19-'OddsRatio_working_3-way'!R19^2/3</f>
        <v>-0.83352074844064261</v>
      </c>
      <c r="V19" s="11">
        <f>'OddsRatio_working_3-way'!S19*'OddsRatio_working_3-way'!R19/3-2*'OddsRatio_working_3-way'!R19^3/27-'OddsRatio_working_3-way'!T19</f>
        <v>0.25412217940263493</v>
      </c>
      <c r="W19" s="11">
        <f>'OddsRatio_working_3-way'!V19^2+4*'OddsRatio_working_3-way'!U19^3/27</f>
        <v>-2.1213657144776563E-2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0.14645113452029104</v>
      </c>
      <c r="Y19" s="11">
        <f>IF('OddsRatio_working_3-way'!W19&gt;=0,IF('OddsRatio_working_3-way'!V19+SQRT('OddsRatio_working_3-way'!W19)&gt;0,0,PI()),ACOS('OddsRatio_working_3-way'!V19/(2*'OddsRatio_working_3-way'!X19)))</f>
        <v>0.52043976943223469</v>
      </c>
      <c r="Z19" s="11">
        <f>'OddsRatio_working_3-way'!X19^(1/3)*COS('OddsRatio_working_3-way'!Y19/3)</f>
        <v>0.51919371611714515</v>
      </c>
      <c r="AA19" s="11">
        <f>'OddsRatio_working_3-way'!X19^(1/3)*COS(('OddsRatio_working_3-way'!Y19+2*PI())/3)</f>
        <v>-0.33839153407486566</v>
      </c>
      <c r="AB19" s="11">
        <f>'OddsRatio_working_3-way'!X19^(1/3)*COS(('OddsRatio_working_3-way'!Y19+4*PI())/3)</f>
        <v>-0.18080218204227938</v>
      </c>
      <c r="AC19" s="11">
        <f>'OddsRatio_working_3-way'!X19^(1/3)*SIN('OddsRatio_working_3-way'!Y19/3)</f>
        <v>9.0984254817432345E-2</v>
      </c>
      <c r="AD19" s="11">
        <f>'OddsRatio_working_3-way'!X19^(1/3)*SIN(('OddsRatio_working_3-way'!Y19+2*PI())/3)</f>
        <v>0.40414282023397768</v>
      </c>
      <c r="AE19" s="11">
        <f>'OddsRatio_working_3-way'!X19^(1/3)*SIN(('OddsRatio_working_3-way'!Y19+4*PI())/3)</f>
        <v>-0.49512707505141013</v>
      </c>
      <c r="AF19" s="11">
        <f>-'OddsRatio_working_3-way'!U19/(3*'OddsRatio_working_3-way'!X19^(1/3))*COS(('OddsRatio_working_3-way'!Y19)/3)</f>
        <v>0.51919371611714515</v>
      </c>
      <c r="AG19" s="11">
        <f>-'OddsRatio_working_3-way'!U19/(3*'OddsRatio_working_3-way'!X19^(1/3))*COS(('OddsRatio_working_3-way'!Y19+2*PI())/3)</f>
        <v>-0.33839153407486566</v>
      </c>
      <c r="AH19" s="11">
        <f>-'OddsRatio_working_3-way'!U19/(3*'OddsRatio_working_3-way'!X19^(1/3))*COS(('OddsRatio_working_3-way'!Y19+4*PI())/3)</f>
        <v>-0.18080218204227938</v>
      </c>
      <c r="AI19" s="11">
        <f>'OddsRatio_working_3-way'!U19/(3*'OddsRatio_working_3-way'!X19^(1/3))*SIN(('OddsRatio_working_3-way'!Y19)/3)</f>
        <v>-9.0984254817432345E-2</v>
      </c>
      <c r="AJ19" s="11">
        <f>'OddsRatio_working_3-way'!U19/(3*'OddsRatio_working_3-way'!X19^(1/3))*SIN(('OddsRatio_working_3-way'!Y19+2*PI())/3)</f>
        <v>-0.40414282023397768</v>
      </c>
      <c r="AK19" s="11">
        <f>'OddsRatio_working_3-way'!U19/(3*'OddsRatio_working_3-way'!X19^(1/3))*SIN(('OddsRatio_working_3-way'!Y19+4*PI())/3)</f>
        <v>0.49512707505141013</v>
      </c>
      <c r="AL19" s="11">
        <f>'OddsRatio_working_3-way'!Z19+'OddsRatio_working_3-way'!AF19</f>
        <v>1.0383874322342903</v>
      </c>
      <c r="AM19" s="11">
        <f>'OddsRatio_working_3-way'!AA19+'OddsRatio_working_3-way'!AG19</f>
        <v>-0.67678306814973133</v>
      </c>
      <c r="AN19" s="11">
        <f>'OddsRatio_working_3-way'!AB19+'OddsRatio_working_3-way'!AH19</f>
        <v>-0.36160436408455876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1.0383874322342903</v>
      </c>
      <c r="AS19" s="11">
        <f>IF(('OddsRatio_working_3-way'!X19=0),IF(Q19&gt;0,-Q19^(1/3),(-Q19)^(1/3)),'OddsRatio_working_3-way'!AM19-'OddsRatio_working_3-way'!R19/3)</f>
        <v>-0.67678306814973133</v>
      </c>
      <c r="AT19" s="11">
        <f>IF(('OddsRatio_working_3-way'!X19=0),IF(Q19&gt;0,-Q19^(1/3),(-Q19)^(1/3)),'OddsRatio_working_3-way'!AN19-'OddsRatio_working_3-way'!R19/3)</f>
        <v>-0.36160436408455876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6.4</v>
      </c>
      <c r="B20" s="4">
        <f>IF('True_Odds_Calculator_3-way'!B21="","",'True_Odds_Calculator_3-way'!B21)</f>
        <v>4.8</v>
      </c>
      <c r="C20" s="4">
        <f>IF('True_Odds_Calculator_3-way'!C21="","",'True_Odds_Calculator_3-way'!C21)</f>
        <v>1.51</v>
      </c>
      <c r="D20" s="9">
        <f t="shared" si="13"/>
        <v>0.14953429664291368</v>
      </c>
      <c r="E20" s="9">
        <f t="shared" si="14"/>
        <v>0.19990944541373315</v>
      </c>
      <c r="F20" s="9">
        <f t="shared" si="15"/>
        <v>0.65055625794335337</v>
      </c>
      <c r="G20" s="9">
        <f t="shared" si="16"/>
        <v>1.0532276026677945</v>
      </c>
      <c r="H20" s="9">
        <f t="shared" si="17"/>
        <v>6.6874290544060901</v>
      </c>
      <c r="I20" s="9">
        <f t="shared" si="18"/>
        <v>5.0022648901376181</v>
      </c>
      <c r="J20" s="9">
        <f t="shared" si="19"/>
        <v>1.537146077360575</v>
      </c>
      <c r="K20" s="11">
        <f t="shared" si="20"/>
        <v>0.15625</v>
      </c>
      <c r="L20" s="11">
        <f t="shared" si="21"/>
        <v>0.20833333333333334</v>
      </c>
      <c r="M20" s="11">
        <f t="shared" si="22"/>
        <v>0.66225165562913912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-0.22560533940397365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0.20932498620309054</v>
      </c>
      <c r="Q20" s="11">
        <f>2*'OddsRatio_working_3-way'!K20*'OddsRatio_working_3-way'!L20*'OddsRatio_working_3-way'!M20</f>
        <v>4.3115342163355413E-2</v>
      </c>
      <c r="R20" s="11">
        <f t="shared" si="23"/>
        <v>0</v>
      </c>
      <c r="S20" s="11">
        <f t="shared" si="24"/>
        <v>-0.92783702174826999</v>
      </c>
      <c r="T20" s="11">
        <f t="shared" si="25"/>
        <v>-0.19110958223445315</v>
      </c>
      <c r="U20" s="11">
        <f>'OddsRatio_working_3-way'!S20-'OddsRatio_working_3-way'!R20^2/3</f>
        <v>-0.92783702174826999</v>
      </c>
      <c r="V20" s="11">
        <f>'OddsRatio_working_3-way'!S20*'OddsRatio_working_3-way'!R20/3-2*'OddsRatio_working_3-way'!R20^3/27-'OddsRatio_working_3-way'!T20</f>
        <v>0.19110958223445315</v>
      </c>
      <c r="W20" s="11">
        <f>'OddsRatio_working_3-way'!V20^2+4*'OddsRatio_working_3-way'!U20^3/27</f>
        <v>-8.1811611008664104E-2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0.17199889783839556</v>
      </c>
      <c r="Y20" s="11">
        <f>IF('OddsRatio_working_3-way'!W20&gt;=0,IF('OddsRatio_working_3-way'!V20+SQRT('OddsRatio_working_3-way'!W20)&gt;0,0,PI()),ACOS('OddsRatio_working_3-way'!V20/(2*'OddsRatio_working_3-way'!X20)))</f>
        <v>0.98176642029796368</v>
      </c>
      <c r="Z20" s="11">
        <f>'OddsRatio_working_3-way'!X20^(1/3)*COS('OddsRatio_working_3-way'!Y20/3)</f>
        <v>0.52661380133389712</v>
      </c>
      <c r="AA20" s="11">
        <f>'OddsRatio_working_3-way'!X20^(1/3)*COS(('OddsRatio_working_3-way'!Y20+2*PI())/3)</f>
        <v>-0.41812189871482675</v>
      </c>
      <c r="AB20" s="11">
        <f>'OddsRatio_working_3-way'!X20^(1/3)*COS(('OddsRatio_working_3-way'!Y20+4*PI())/3)</f>
        <v>-0.1084919026190705</v>
      </c>
      <c r="AC20" s="11">
        <f>'OddsRatio_working_3-way'!X20^(1/3)*SIN('OddsRatio_working_3-way'!Y20/3)</f>
        <v>0.17876496159506763</v>
      </c>
      <c r="AD20" s="11">
        <f>'OddsRatio_working_3-way'!X20^(1/3)*SIN(('OddsRatio_working_3-way'!Y20+2*PI())/3)</f>
        <v>0.36667844914111253</v>
      </c>
      <c r="AE20" s="11">
        <f>'OddsRatio_working_3-way'!X20^(1/3)*SIN(('OddsRatio_working_3-way'!Y20+4*PI())/3)</f>
        <v>-0.5454434107361803</v>
      </c>
      <c r="AF20" s="11">
        <f>-'OddsRatio_working_3-way'!U20/(3*'OddsRatio_working_3-way'!X20^(1/3))*COS(('OddsRatio_working_3-way'!Y20)/3)</f>
        <v>0.52661380133389724</v>
      </c>
      <c r="AG20" s="11">
        <f>-'OddsRatio_working_3-way'!U20/(3*'OddsRatio_working_3-way'!X20^(1/3))*COS(('OddsRatio_working_3-way'!Y20+2*PI())/3)</f>
        <v>-0.4181218987148268</v>
      </c>
      <c r="AH20" s="11">
        <f>-'OddsRatio_working_3-way'!U20/(3*'OddsRatio_working_3-way'!X20^(1/3))*COS(('OddsRatio_working_3-way'!Y20+4*PI())/3)</f>
        <v>-0.10849190261907053</v>
      </c>
      <c r="AI20" s="11">
        <f>'OddsRatio_working_3-way'!U20/(3*'OddsRatio_working_3-way'!X20^(1/3))*SIN(('OddsRatio_working_3-way'!Y20)/3)</f>
        <v>-0.17876496159506766</v>
      </c>
      <c r="AJ20" s="11">
        <f>'OddsRatio_working_3-way'!U20/(3*'OddsRatio_working_3-way'!X20^(1/3))*SIN(('OddsRatio_working_3-way'!Y20+2*PI())/3)</f>
        <v>-0.36667844914111258</v>
      </c>
      <c r="AK20" s="11">
        <f>'OddsRatio_working_3-way'!U20/(3*'OddsRatio_working_3-way'!X20^(1/3))*SIN(('OddsRatio_working_3-way'!Y20+4*PI())/3)</f>
        <v>0.54544341073618041</v>
      </c>
      <c r="AL20" s="11">
        <f>'OddsRatio_working_3-way'!Z20+'OddsRatio_working_3-way'!AF20</f>
        <v>1.0532276026677945</v>
      </c>
      <c r="AM20" s="11">
        <f>'OddsRatio_working_3-way'!AA20+'OddsRatio_working_3-way'!AG20</f>
        <v>-0.83624379742965349</v>
      </c>
      <c r="AN20" s="11">
        <f>'OddsRatio_working_3-way'!AB20+'OddsRatio_working_3-way'!AH20</f>
        <v>-0.21698380523814104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1.0532276026677945</v>
      </c>
      <c r="AS20" s="11">
        <f>IF(('OddsRatio_working_3-way'!X20=0),IF(Q20&gt;0,-Q20^(1/3),(-Q20)^(1/3)),'OddsRatio_working_3-way'!AM20-'OddsRatio_working_3-way'!R20/3)</f>
        <v>-0.83624379742965349</v>
      </c>
      <c r="AT20" s="11">
        <f>IF(('OddsRatio_working_3-way'!X20=0),IF(Q20&gt;0,-Q20^(1/3),(-Q20)^(1/3)),'OddsRatio_working_3-way'!AN20-'OddsRatio_working_3-way'!R20/3)</f>
        <v>-0.21698380523814104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1.1399999999999999</v>
      </c>
      <c r="B21" s="4">
        <f>IF('True_Odds_Calculator_3-way'!B22="","",'True_Odds_Calculator_3-way'!B22)</f>
        <v>9.77</v>
      </c>
      <c r="C21" s="4">
        <f>IF('True_Odds_Calculator_3-way'!C22="","",'True_Odds_Calculator_3-way'!C22)</f>
        <v>22.3</v>
      </c>
      <c r="D21" s="9">
        <f t="shared" si="13"/>
        <v>0.86587127957205656</v>
      </c>
      <c r="E21" s="9">
        <f t="shared" si="14"/>
        <v>9.3425122384353493E-2</v>
      </c>
      <c r="F21" s="9">
        <f t="shared" si="15"/>
        <v>4.0703598043589924E-2</v>
      </c>
      <c r="G21" s="9">
        <f t="shared" si="16"/>
        <v>1.1064719564835697</v>
      </c>
      <c r="H21" s="9">
        <f t="shared" si="17"/>
        <v>1.1549060739076997</v>
      </c>
      <c r="I21" s="9">
        <f t="shared" si="18"/>
        <v>10.703759058360907</v>
      </c>
      <c r="J21" s="9">
        <f t="shared" si="19"/>
        <v>24.567852673100035</v>
      </c>
      <c r="K21" s="11">
        <f t="shared" si="20"/>
        <v>0.87719298245614041</v>
      </c>
      <c r="L21" s="11">
        <f t="shared" si="21"/>
        <v>0.10235414534288639</v>
      </c>
      <c r="M21" s="11">
        <f t="shared" si="22"/>
        <v>4.4843049327354258E-2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-0.10529383756539656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0.12163160769446142</v>
      </c>
      <c r="Q21" s="11">
        <f>2*'OddsRatio_working_3-way'!K21*'OddsRatio_working_3-way'!L21*'OddsRatio_working_3-way'!M21</f>
        <v>8.0524069973162138E-3</v>
      </c>
      <c r="R21" s="11">
        <f t="shared" si="23"/>
        <v>0</v>
      </c>
      <c r="S21" s="11">
        <f t="shared" si="24"/>
        <v>-1.1551635927308441</v>
      </c>
      <c r="T21" s="11">
        <f t="shared" si="25"/>
        <v>-7.6475577142061837E-2</v>
      </c>
      <c r="U21" s="11">
        <f>'OddsRatio_working_3-way'!S21-'OddsRatio_working_3-way'!R21^2/3</f>
        <v>-1.1551635927308441</v>
      </c>
      <c r="V21" s="11">
        <f>'OddsRatio_working_3-way'!S21*'OddsRatio_working_3-way'!R21/3-2*'OddsRatio_working_3-way'!R21^3/27-'OddsRatio_working_3-way'!T21</f>
        <v>7.6475577142061837E-2</v>
      </c>
      <c r="W21" s="11">
        <f>'OddsRatio_working_3-way'!V21^2+4*'OddsRatio_working_3-way'!U21^3/27</f>
        <v>-0.22251499396967986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0.23893697279245593</v>
      </c>
      <c r="Y21" s="11">
        <f>IF('OddsRatio_working_3-way'!W21&gt;=0,IF('OddsRatio_working_3-way'!V21+SQRT('OddsRatio_working_3-way'!W21)&gt;0,0,PI()),ACOS('OddsRatio_working_3-way'!V21/(2*'OddsRatio_working_3-way'!X21)))</f>
        <v>1.4100722939259904</v>
      </c>
      <c r="Z21" s="11">
        <f>'OddsRatio_working_3-way'!X21^(1/3)*COS('OddsRatio_working_3-way'!Y21/3)</f>
        <v>0.55323597824178483</v>
      </c>
      <c r="AA21" s="11">
        <f>'OddsRatio_working_3-way'!X21^(1/3)*COS(('OddsRatio_working_3-way'!Y21+2*PI())/3)</f>
        <v>-0.52000731194926275</v>
      </c>
      <c r="AB21" s="11">
        <f>'OddsRatio_working_3-way'!X21^(1/3)*COS(('OddsRatio_working_3-way'!Y21+4*PI())/3)</f>
        <v>-3.3228666292522142E-2</v>
      </c>
      <c r="AC21" s="11">
        <f>'OddsRatio_working_3-way'!X21^(1/3)*SIN('OddsRatio_working_3-way'!Y21/3)</f>
        <v>0.28104178210568065</v>
      </c>
      <c r="AD21" s="11">
        <f>'OddsRatio_working_3-way'!X21^(1/3)*SIN(('OddsRatio_working_3-way'!Y21+2*PI())/3)</f>
        <v>0.33859552039208018</v>
      </c>
      <c r="AE21" s="11">
        <f>'OddsRatio_working_3-way'!X21^(1/3)*SIN(('OddsRatio_working_3-way'!Y21+4*PI())/3)</f>
        <v>-0.61963730249776094</v>
      </c>
      <c r="AF21" s="11">
        <f>-'OddsRatio_working_3-way'!U21/(3*'OddsRatio_working_3-way'!X21^(1/3))*COS(('OddsRatio_working_3-way'!Y21)/3)</f>
        <v>0.55323597824178472</v>
      </c>
      <c r="AG21" s="11">
        <f>-'OddsRatio_working_3-way'!U21/(3*'OddsRatio_working_3-way'!X21^(1/3))*COS(('OddsRatio_working_3-way'!Y21+2*PI())/3)</f>
        <v>-0.52000731194926264</v>
      </c>
      <c r="AH21" s="11">
        <f>-'OddsRatio_working_3-way'!U21/(3*'OddsRatio_working_3-way'!X21^(1/3))*COS(('OddsRatio_working_3-way'!Y21+4*PI())/3)</f>
        <v>-3.3228666292522135E-2</v>
      </c>
      <c r="AI21" s="11">
        <f>'OddsRatio_working_3-way'!U21/(3*'OddsRatio_working_3-way'!X21^(1/3))*SIN(('OddsRatio_working_3-way'!Y21)/3)</f>
        <v>-0.28104178210568059</v>
      </c>
      <c r="AJ21" s="11">
        <f>'OddsRatio_working_3-way'!U21/(3*'OddsRatio_working_3-way'!X21^(1/3))*SIN(('OddsRatio_working_3-way'!Y21+2*PI())/3)</f>
        <v>-0.33859552039208013</v>
      </c>
      <c r="AK21" s="11">
        <f>'OddsRatio_working_3-way'!U21/(3*'OddsRatio_working_3-way'!X21^(1/3))*SIN(('OddsRatio_working_3-way'!Y21+4*PI())/3)</f>
        <v>0.61963730249776083</v>
      </c>
      <c r="AL21" s="11">
        <f>'OddsRatio_working_3-way'!Z21+'OddsRatio_working_3-way'!AF21</f>
        <v>1.1064719564835697</v>
      </c>
      <c r="AM21" s="11">
        <f>'OddsRatio_working_3-way'!AA21+'OddsRatio_working_3-way'!AG21</f>
        <v>-1.0400146238985255</v>
      </c>
      <c r="AN21" s="11">
        <f>'OddsRatio_working_3-way'!AB21+'OddsRatio_working_3-way'!AH21</f>
        <v>-6.6457332585044271E-2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1.1064719564835697</v>
      </c>
      <c r="AS21" s="11">
        <f>IF(('OddsRatio_working_3-way'!X21=0),IF(Q21&gt;0,-Q21^(1/3),(-Q21)^(1/3)),'OddsRatio_working_3-way'!AM21-'OddsRatio_working_3-way'!R21/3)</f>
        <v>-1.0400146238985255</v>
      </c>
      <c r="AT21" s="11">
        <f>IF(('OddsRatio_working_3-way'!X21=0),IF(Q21&gt;0,-Q21^(1/3),(-Q21)^(1/3)),'OddsRatio_working_3-way'!AN21-'OddsRatio_working_3-way'!R21/3)</f>
        <v>-6.6457332585044271E-2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1.88</v>
      </c>
      <c r="B22" s="4">
        <f>IF('True_Odds_Calculator_3-way'!B23="","",'True_Odds_Calculator_3-way'!B23)</f>
        <v>4.2</v>
      </c>
      <c r="C22" s="4">
        <f>IF('True_Odds_Calculator_3-way'!C23="","",'True_Odds_Calculator_3-way'!C23)</f>
        <v>3.97</v>
      </c>
      <c r="D22" s="9">
        <f t="shared" si="13"/>
        <v>0.52305030757187454</v>
      </c>
      <c r="E22" s="9">
        <f t="shared" si="14"/>
        <v>0.2317034357496395</v>
      </c>
      <c r="F22" s="9">
        <f t="shared" si="15"/>
        <v>0.24524625667848607</v>
      </c>
      <c r="G22" s="9">
        <f t="shared" si="16"/>
        <v>1.0362068026805733</v>
      </c>
      <c r="H22" s="9">
        <f t="shared" si="17"/>
        <v>1.9118619863589046</v>
      </c>
      <c r="I22" s="9">
        <f t="shared" si="18"/>
        <v>4.3158617685778351</v>
      </c>
      <c r="J22" s="9">
        <f t="shared" si="19"/>
        <v>4.0775342039613029</v>
      </c>
      <c r="K22" s="11">
        <f t="shared" si="20"/>
        <v>0.53191489361702127</v>
      </c>
      <c r="L22" s="11">
        <f t="shared" si="21"/>
        <v>0.23809523809523808</v>
      </c>
      <c r="M22" s="11">
        <f t="shared" si="22"/>
        <v>0.25188916876574308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-0.26680345754251122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0.224901043540842</v>
      </c>
      <c r="Q22" s="11">
        <f>2*'OddsRatio_working_3-way'!K22*'OddsRatio_working_3-way'!L22*'OddsRatio_working_3-way'!M22</f>
        <v>6.3801714479671492E-2</v>
      </c>
      <c r="R22" s="11">
        <f t="shared" si="23"/>
        <v>0</v>
      </c>
      <c r="S22" s="11">
        <f t="shared" si="24"/>
        <v>-0.84294651056014636</v>
      </c>
      <c r="T22" s="11">
        <f t="shared" si="25"/>
        <v>-0.23913376186103444</v>
      </c>
      <c r="U22" s="11">
        <f>'OddsRatio_working_3-way'!S22-'OddsRatio_working_3-way'!R22^2/3</f>
        <v>-0.84294651056014636</v>
      </c>
      <c r="V22" s="11">
        <f>'OddsRatio_working_3-way'!S22*'OddsRatio_working_3-way'!R22/3-2*'OddsRatio_working_3-way'!R22^3/27-'OddsRatio_working_3-way'!T22</f>
        <v>0.23913376186103444</v>
      </c>
      <c r="W22" s="11">
        <f>'OddsRatio_working_3-way'!V22^2+4*'OddsRatio_working_3-way'!U22^3/27</f>
        <v>-3.1550314691492623E-2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0.14894233007552163</v>
      </c>
      <c r="Y22" s="11">
        <f>IF('OddsRatio_working_3-way'!W22&gt;=0,IF('OddsRatio_working_3-way'!V22+SQRT('OddsRatio_working_3-way'!W22)&gt;0,0,PI()),ACOS('OddsRatio_working_3-way'!V22/(2*'OddsRatio_working_3-way'!X22)))</f>
        <v>0.63886509952100701</v>
      </c>
      <c r="Z22" s="11">
        <f>'OddsRatio_working_3-way'!X22^(1/3)*COS('OddsRatio_working_3-way'!Y22/3)</f>
        <v>0.51810340134028665</v>
      </c>
      <c r="AA22" s="11">
        <f>'OddsRatio_working_3-way'!X22^(1/3)*COS(('OddsRatio_working_3-way'!Y22+2*PI())/3)</f>
        <v>-0.35607374342206638</v>
      </c>
      <c r="AB22" s="11">
        <f>'OddsRatio_working_3-way'!X22^(1/3)*COS(('OddsRatio_working_3-way'!Y22+4*PI())/3)</f>
        <v>-0.16202965791822033</v>
      </c>
      <c r="AC22" s="11">
        <f>'OddsRatio_working_3-way'!X22^(1/3)*SIN('OddsRatio_working_3-way'!Y22/3)</f>
        <v>0.1120314050003004</v>
      </c>
      <c r="AD22" s="11">
        <f>'OddsRatio_working_3-way'!X22^(1/3)*SIN(('OddsRatio_working_3-way'!Y22+2*PI())/3)</f>
        <v>0.3926750048476626</v>
      </c>
      <c r="AE22" s="11">
        <f>'OddsRatio_working_3-way'!X22^(1/3)*SIN(('OddsRatio_working_3-way'!Y22+4*PI())/3)</f>
        <v>-0.50470640984796289</v>
      </c>
      <c r="AF22" s="11">
        <f>-'OddsRatio_working_3-way'!U22/(3*'OddsRatio_working_3-way'!X22^(1/3))*COS(('OddsRatio_working_3-way'!Y22)/3)</f>
        <v>0.51810340134028665</v>
      </c>
      <c r="AG22" s="11">
        <f>-'OddsRatio_working_3-way'!U22/(3*'OddsRatio_working_3-way'!X22^(1/3))*COS(('OddsRatio_working_3-way'!Y22+2*PI())/3)</f>
        <v>-0.35607374342206638</v>
      </c>
      <c r="AH22" s="11">
        <f>-'OddsRatio_working_3-way'!U22/(3*'OddsRatio_working_3-way'!X22^(1/3))*COS(('OddsRatio_working_3-way'!Y22+4*PI())/3)</f>
        <v>-0.16202965791822033</v>
      </c>
      <c r="AI22" s="11">
        <f>'OddsRatio_working_3-way'!U22/(3*'OddsRatio_working_3-way'!X22^(1/3))*SIN(('OddsRatio_working_3-way'!Y22)/3)</f>
        <v>-0.1120314050003004</v>
      </c>
      <c r="AJ22" s="11">
        <f>'OddsRatio_working_3-way'!U22/(3*'OddsRatio_working_3-way'!X22^(1/3))*SIN(('OddsRatio_working_3-way'!Y22+2*PI())/3)</f>
        <v>-0.3926750048476626</v>
      </c>
      <c r="AK22" s="11">
        <f>'OddsRatio_working_3-way'!U22/(3*'OddsRatio_working_3-way'!X22^(1/3))*SIN(('OddsRatio_working_3-way'!Y22+4*PI())/3)</f>
        <v>0.50470640984796289</v>
      </c>
      <c r="AL22" s="11">
        <f>'OddsRatio_working_3-way'!Z22+'OddsRatio_working_3-way'!AF22</f>
        <v>1.0362068026805733</v>
      </c>
      <c r="AM22" s="11">
        <f>'OddsRatio_working_3-way'!AA22+'OddsRatio_working_3-way'!AG22</f>
        <v>-0.71214748684413276</v>
      </c>
      <c r="AN22" s="11">
        <f>'OddsRatio_working_3-way'!AB22+'OddsRatio_working_3-way'!AH22</f>
        <v>-0.32405931583644065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1.0362068026805733</v>
      </c>
      <c r="AS22" s="11">
        <f>IF(('OddsRatio_working_3-way'!X22=0),IF(Q22&gt;0,-Q22^(1/3),(-Q22)^(1/3)),'OddsRatio_working_3-way'!AM22-'OddsRatio_working_3-way'!R22/3)</f>
        <v>-0.71214748684413276</v>
      </c>
      <c r="AT22" s="11">
        <f>IF(('OddsRatio_working_3-way'!X22=0),IF(Q22&gt;0,-Q22^(1/3),(-Q22)^(1/3)),'OddsRatio_working_3-way'!AN22-'OddsRatio_working_3-way'!R22/3)</f>
        <v>-0.32405931583644065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2.52</v>
      </c>
      <c r="B23" s="4">
        <f>IF('True_Odds_Calculator_3-way'!B24="","",'True_Odds_Calculator_3-way'!B24)</f>
        <v>3.29</v>
      </c>
      <c r="C23" s="4">
        <f>IF('True_Odds_Calculator_3-way'!C24="","",'True_Odds_Calculator_3-way'!C24)</f>
        <v>3.11</v>
      </c>
      <c r="D23" s="9">
        <f t="shared" si="13"/>
        <v>0.38882618071407865</v>
      </c>
      <c r="E23" s="9">
        <f t="shared" si="14"/>
        <v>0.29690277018303401</v>
      </c>
      <c r="F23" s="9">
        <f t="shared" si="15"/>
        <v>0.31427104910288733</v>
      </c>
      <c r="G23" s="9">
        <f t="shared" si="16"/>
        <v>1.0341074211244252</v>
      </c>
      <c r="H23" s="9">
        <f t="shared" si="17"/>
        <v>2.5718432801091264</v>
      </c>
      <c r="I23" s="9">
        <f t="shared" si="18"/>
        <v>3.368105994374933</v>
      </c>
      <c r="J23" s="9">
        <f t="shared" si="19"/>
        <v>3.1819666585725366</v>
      </c>
      <c r="K23" s="11">
        <f t="shared" si="20"/>
        <v>0.3968253968253968</v>
      </c>
      <c r="L23" s="11">
        <f t="shared" si="21"/>
        <v>0.303951367781155</v>
      </c>
      <c r="M23" s="11">
        <f t="shared" si="22"/>
        <v>0.32154340836012862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-0.28484244031698558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0.22959629679789179</v>
      </c>
      <c r="Q23" s="11">
        <f>2*'OddsRatio_working_3-way'!K23*'OddsRatio_working_3-way'!L23*'OddsRatio_working_3-way'!M23</f>
        <v>7.756631648577425E-2</v>
      </c>
      <c r="R23" s="11">
        <f t="shared" si="23"/>
        <v>0</v>
      </c>
      <c r="S23" s="11">
        <f t="shared" si="24"/>
        <v>-0.80604665703041523</v>
      </c>
      <c r="T23" s="11">
        <f t="shared" si="25"/>
        <v>-0.2723130598075727</v>
      </c>
      <c r="U23" s="11">
        <f>'OddsRatio_working_3-way'!S23-'OddsRatio_working_3-way'!R23^2/3</f>
        <v>-0.80604665703041523</v>
      </c>
      <c r="V23" s="11">
        <f>'OddsRatio_working_3-way'!S23*'OddsRatio_working_3-way'!R23/3-2*'OddsRatio_working_3-way'!R23^3/27-'OddsRatio_working_3-way'!T23</f>
        <v>0.2723130598075727</v>
      </c>
      <c r="W23" s="11">
        <f>'OddsRatio_working_3-way'!V23^2+4*'OddsRatio_working_3-way'!U23^3/27</f>
        <v>-3.4304199061819529E-3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0.13927026104659299</v>
      </c>
      <c r="Y23" s="11">
        <f>IF('OddsRatio_working_3-way'!W23&gt;=0,IF('OddsRatio_working_3-way'!V23+SQRT('OddsRatio_working_3-way'!W23)&gt;0,0,PI()),ACOS('OddsRatio_working_3-way'!V23/(2*'OddsRatio_working_3-way'!X23)))</f>
        <v>0.21185505905433888</v>
      </c>
      <c r="Z23" s="11">
        <f>'OddsRatio_working_3-way'!X23^(1/3)*COS('OddsRatio_working_3-way'!Y23/3)</f>
        <v>0.51705371056221261</v>
      </c>
      <c r="AA23" s="11">
        <f>'OddsRatio_working_3-way'!X23^(1/3)*COS(('OddsRatio_working_3-way'!Y23+2*PI())/3)</f>
        <v>-0.29020112801134601</v>
      </c>
      <c r="AB23" s="11">
        <f>'OddsRatio_working_3-way'!X23^(1/3)*COS(('OddsRatio_working_3-way'!Y23+4*PI())/3)</f>
        <v>-0.22685258255086663</v>
      </c>
      <c r="AC23" s="11">
        <f>'OddsRatio_working_3-way'!X23^(1/3)*SIN('OddsRatio_working_3-way'!Y23/3)</f>
        <v>3.657429977437917E-2</v>
      </c>
      <c r="AD23" s="11">
        <f>'OddsRatio_working_3-way'!X23^(1/3)*SIN(('OddsRatio_working_3-way'!Y23+2*PI())/3)</f>
        <v>0.42949449858069288</v>
      </c>
      <c r="AE23" s="11">
        <f>'OddsRatio_working_3-way'!X23^(1/3)*SIN(('OddsRatio_working_3-way'!Y23+4*PI())/3)</f>
        <v>-0.46606879835507192</v>
      </c>
      <c r="AF23" s="11">
        <f>-'OddsRatio_working_3-way'!U23/(3*'OddsRatio_working_3-way'!X23^(1/3))*COS(('OddsRatio_working_3-way'!Y23)/3)</f>
        <v>0.5170537105622125</v>
      </c>
      <c r="AG23" s="11">
        <f>-'OddsRatio_working_3-way'!U23/(3*'OddsRatio_working_3-way'!X23^(1/3))*COS(('OddsRatio_working_3-way'!Y23+2*PI())/3)</f>
        <v>-0.29020112801134595</v>
      </c>
      <c r="AH23" s="11">
        <f>-'OddsRatio_working_3-way'!U23/(3*'OddsRatio_working_3-way'!X23^(1/3))*COS(('OddsRatio_working_3-way'!Y23+4*PI())/3)</f>
        <v>-0.2268525825508666</v>
      </c>
      <c r="AI23" s="11">
        <f>'OddsRatio_working_3-way'!U23/(3*'OddsRatio_working_3-way'!X23^(1/3))*SIN(('OddsRatio_working_3-way'!Y23)/3)</f>
        <v>-3.6574299774379163E-2</v>
      </c>
      <c r="AJ23" s="11">
        <f>'OddsRatio_working_3-way'!U23/(3*'OddsRatio_working_3-way'!X23^(1/3))*SIN(('OddsRatio_working_3-way'!Y23+2*PI())/3)</f>
        <v>-0.42949449858069283</v>
      </c>
      <c r="AK23" s="11">
        <f>'OddsRatio_working_3-way'!U23/(3*'OddsRatio_working_3-way'!X23^(1/3))*SIN(('OddsRatio_working_3-way'!Y23+4*PI())/3)</f>
        <v>0.46606879835507181</v>
      </c>
      <c r="AL23" s="11">
        <f>'OddsRatio_working_3-way'!Z23+'OddsRatio_working_3-way'!AF23</f>
        <v>1.0341074211244252</v>
      </c>
      <c r="AM23" s="11">
        <f>'OddsRatio_working_3-way'!AA23+'OddsRatio_working_3-way'!AG23</f>
        <v>-0.58040225602269202</v>
      </c>
      <c r="AN23" s="11">
        <f>'OddsRatio_working_3-way'!AB23+'OddsRatio_working_3-way'!AH23</f>
        <v>-0.4537051651017332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1.0341074211244252</v>
      </c>
      <c r="AS23" s="11">
        <f>IF(('OddsRatio_working_3-way'!X23=0),IF(Q23&gt;0,-Q23^(1/3),(-Q23)^(1/3)),'OddsRatio_working_3-way'!AM23-'OddsRatio_working_3-way'!R23/3)</f>
        <v>-0.58040225602269202</v>
      </c>
      <c r="AT23" s="11">
        <f>IF(('OddsRatio_working_3-way'!X23=0),IF(Q23&gt;0,-Q23^(1/3),(-Q23)^(1/3)),'OddsRatio_working_3-way'!AN23-'OddsRatio_working_3-way'!R23/3)</f>
        <v>-0.4537051651017332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2.37</v>
      </c>
      <c r="B24" s="4">
        <f>IF('True_Odds_Calculator_3-way'!B25="","",'True_Odds_Calculator_3-way'!B25)</f>
        <v>3.05</v>
      </c>
      <c r="C24" s="4">
        <f>IF('True_Odds_Calculator_3-way'!C25="","",'True_Odds_Calculator_3-way'!C25)</f>
        <v>3.66</v>
      </c>
      <c r="D24" s="9">
        <f t="shared" si="13"/>
        <v>0.41344289728803707</v>
      </c>
      <c r="E24" s="9">
        <f t="shared" si="14"/>
        <v>0.32021592663475656</v>
      </c>
      <c r="F24" s="9">
        <f t="shared" si="15"/>
        <v>0.2663411760772062</v>
      </c>
      <c r="G24" s="9">
        <f t="shared" si="16"/>
        <v>1.0355574455410095</v>
      </c>
      <c r="H24" s="9">
        <f t="shared" si="17"/>
        <v>2.4187137003911832</v>
      </c>
      <c r="I24" s="9">
        <f t="shared" si="18"/>
        <v>3.1228927633590695</v>
      </c>
      <c r="J24" s="9">
        <f t="shared" si="19"/>
        <v>3.7545828051390857</v>
      </c>
      <c r="K24" s="11">
        <f t="shared" si="20"/>
        <v>0.42194092827004215</v>
      </c>
      <c r="L24" s="11">
        <f t="shared" si="21"/>
        <v>0.32786885245901642</v>
      </c>
      <c r="M24" s="11">
        <f t="shared" si="22"/>
        <v>0.27322404371584696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-0.28237535771239441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0.22981284994014656</v>
      </c>
      <c r="Q24" s="11">
        <f>2*'OddsRatio_working_3-way'!K24*'OddsRatio_working_3-way'!L24*'OddsRatio_working_3-way'!M24</f>
        <v>7.5596332217153478E-2</v>
      </c>
      <c r="R24" s="11">
        <f t="shared" si="23"/>
        <v>0</v>
      </c>
      <c r="S24" s="11">
        <f t="shared" si="24"/>
        <v>-0.81385589664030122</v>
      </c>
      <c r="T24" s="11">
        <f t="shared" si="25"/>
        <v>-0.26771575547378335</v>
      </c>
      <c r="U24" s="11">
        <f>'OddsRatio_working_3-way'!S24-'OddsRatio_working_3-way'!R24^2/3</f>
        <v>-0.81385589664030122</v>
      </c>
      <c r="V24" s="11">
        <f>'OddsRatio_working_3-way'!S24*'OddsRatio_working_3-way'!R24/3-2*'OddsRatio_working_3-way'!R24^3/27-'OddsRatio_working_3-way'!T24</f>
        <v>0.26771575547378335</v>
      </c>
      <c r="W24" s="11">
        <f>'OddsRatio_working_3-way'!V24^2+4*'OddsRatio_working_3-way'!U24^3/27</f>
        <v>-8.1900146826376224E-3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0.14129909802572713</v>
      </c>
      <c r="Y24" s="11">
        <f>IF('OddsRatio_working_3-way'!W24&gt;=0,IF('OddsRatio_working_3-way'!V24+SQRT('OddsRatio_working_3-way'!W24)&gt;0,0,PI()),ACOS('OddsRatio_working_3-way'!V24/(2*'OddsRatio_working_3-way'!X24)))</f>
        <v>0.3259807773298915</v>
      </c>
      <c r="Z24" s="11">
        <f>'OddsRatio_working_3-way'!X24^(1/3)*COS('OddsRatio_working_3-way'!Y24/3)</f>
        <v>0.51777872277050474</v>
      </c>
      <c r="AA24" s="11">
        <f>'OddsRatio_working_3-way'!X24^(1/3)*COS(('OddsRatio_working_3-way'!Y24+2*PI())/3)</f>
        <v>-0.30780633026808413</v>
      </c>
      <c r="AB24" s="11">
        <f>'OddsRatio_working_3-way'!X24^(1/3)*COS(('OddsRatio_working_3-way'!Y24+4*PI())/3)</f>
        <v>-0.2099723925024207</v>
      </c>
      <c r="AC24" s="11">
        <f>'OddsRatio_working_3-way'!X24^(1/3)*SIN('OddsRatio_working_3-way'!Y24/3)</f>
        <v>5.6484450304886892E-2</v>
      </c>
      <c r="AD24" s="11">
        <f>'OddsRatio_working_3-way'!X24^(1/3)*SIN(('OddsRatio_working_3-way'!Y24+2*PI())/3)</f>
        <v>0.42016730230587379</v>
      </c>
      <c r="AE24" s="11">
        <f>'OddsRatio_working_3-way'!X24^(1/3)*SIN(('OddsRatio_working_3-way'!Y24+4*PI())/3)</f>
        <v>-0.47665175261076065</v>
      </c>
      <c r="AF24" s="11">
        <f>-'OddsRatio_working_3-way'!U24/(3*'OddsRatio_working_3-way'!X24^(1/3))*COS(('OddsRatio_working_3-way'!Y24)/3)</f>
        <v>0.51777872277050474</v>
      </c>
      <c r="AG24" s="11">
        <f>-'OddsRatio_working_3-way'!U24/(3*'OddsRatio_working_3-way'!X24^(1/3))*COS(('OddsRatio_working_3-way'!Y24+2*PI())/3)</f>
        <v>-0.30780633026808413</v>
      </c>
      <c r="AH24" s="11">
        <f>-'OddsRatio_working_3-way'!U24/(3*'OddsRatio_working_3-way'!X24^(1/3))*COS(('OddsRatio_working_3-way'!Y24+4*PI())/3)</f>
        <v>-0.2099723925024207</v>
      </c>
      <c r="AI24" s="11">
        <f>'OddsRatio_working_3-way'!U24/(3*'OddsRatio_working_3-way'!X24^(1/3))*SIN(('OddsRatio_working_3-way'!Y24)/3)</f>
        <v>-5.6484450304886892E-2</v>
      </c>
      <c r="AJ24" s="11">
        <f>'OddsRatio_working_3-way'!U24/(3*'OddsRatio_working_3-way'!X24^(1/3))*SIN(('OddsRatio_working_3-way'!Y24+2*PI())/3)</f>
        <v>-0.42016730230587379</v>
      </c>
      <c r="AK24" s="11">
        <f>'OddsRatio_working_3-way'!U24/(3*'OddsRatio_working_3-way'!X24^(1/3))*SIN(('OddsRatio_working_3-way'!Y24+4*PI())/3)</f>
        <v>0.47665175261076065</v>
      </c>
      <c r="AL24" s="11">
        <f>'OddsRatio_working_3-way'!Z24+'OddsRatio_working_3-way'!AF24</f>
        <v>1.0355574455410095</v>
      </c>
      <c r="AM24" s="11">
        <f>'OddsRatio_working_3-way'!AA24+'OddsRatio_working_3-way'!AG24</f>
        <v>-0.61561266053616825</v>
      </c>
      <c r="AN24" s="11">
        <f>'OddsRatio_working_3-way'!AB24+'OddsRatio_working_3-way'!AH24</f>
        <v>-0.41994478500484139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1.0355574455410095</v>
      </c>
      <c r="AS24" s="11">
        <f>IF(('OddsRatio_working_3-way'!X24=0),IF(Q24&gt;0,-Q24^(1/3),(-Q24)^(1/3)),'OddsRatio_working_3-way'!AM24-'OddsRatio_working_3-way'!R24/3)</f>
        <v>-0.61561266053616825</v>
      </c>
      <c r="AT24" s="11">
        <f>IF(('OddsRatio_working_3-way'!X24=0),IF(Q24&gt;0,-Q24^(1/3),(-Q24)^(1/3)),'OddsRatio_working_3-way'!AN24-'OddsRatio_working_3-way'!R24/3)</f>
        <v>-0.41994478500484139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2.17</v>
      </c>
      <c r="B25" s="4">
        <f>IF('True_Odds_Calculator_3-way'!B26="","",'True_Odds_Calculator_3-way'!B26)</f>
        <v>3.46</v>
      </c>
      <c r="C25" s="4">
        <f>IF('True_Odds_Calculator_3-way'!C26="","",'True_Odds_Calculator_3-way'!C26)</f>
        <v>3.66</v>
      </c>
      <c r="D25" s="9">
        <f t="shared" si="13"/>
        <v>0.4520100693577917</v>
      </c>
      <c r="E25" s="9">
        <f t="shared" si="14"/>
        <v>0.2817677051564299</v>
      </c>
      <c r="F25" s="9">
        <f t="shared" si="15"/>
        <v>0.2662222254857784</v>
      </c>
      <c r="G25" s="9">
        <f t="shared" si="16"/>
        <v>1.0361881157930979</v>
      </c>
      <c r="H25" s="9">
        <f t="shared" si="17"/>
        <v>2.212340095477924</v>
      </c>
      <c r="I25" s="9">
        <f t="shared" si="18"/>
        <v>3.5490227648510206</v>
      </c>
      <c r="J25" s="9">
        <f t="shared" si="19"/>
        <v>3.7562603880096406</v>
      </c>
      <c r="K25" s="11">
        <f t="shared" si="20"/>
        <v>0.46082949308755761</v>
      </c>
      <c r="L25" s="11">
        <f t="shared" si="21"/>
        <v>0.28901734104046245</v>
      </c>
      <c r="M25" s="11">
        <f t="shared" si="22"/>
        <v>0.27322404371584696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-0.27860293510788858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0.22889364094891954</v>
      </c>
      <c r="Q25" s="11">
        <f>2*'OddsRatio_working_3-way'!K25*'OddsRatio_working_3-way'!L25*'OddsRatio_working_3-way'!M25</f>
        <v>7.2780172002836097E-2</v>
      </c>
      <c r="R25" s="11">
        <f t="shared" si="23"/>
        <v>0</v>
      </c>
      <c r="S25" s="11">
        <f t="shared" si="24"/>
        <v>-0.8215765597023621</v>
      </c>
      <c r="T25" s="11">
        <f t="shared" si="25"/>
        <v>-0.26123261039820733</v>
      </c>
      <c r="U25" s="11">
        <f>'OddsRatio_working_3-way'!S25-'OddsRatio_working_3-way'!R25^2/3</f>
        <v>-0.8215765597023621</v>
      </c>
      <c r="V25" s="11">
        <f>'OddsRatio_working_3-way'!S25*'OddsRatio_working_3-way'!R25/3-2*'OddsRatio_working_3-way'!R25^3/27-'OddsRatio_working_3-way'!T25</f>
        <v>0.26123261039820733</v>
      </c>
      <c r="W25" s="11">
        <f>'OddsRatio_working_3-way'!V25^2+4*'OddsRatio_working_3-way'!U25^3/27</f>
        <v>-1.3913723943031142E-2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0.14331451486023034</v>
      </c>
      <c r="Y25" s="11">
        <f>IF('OddsRatio_working_3-way'!W25&gt;=0,IF('OddsRatio_working_3-way'!V25+SQRT('OddsRatio_working_3-way'!W25)&gt;0,0,PI()),ACOS('OddsRatio_working_3-way'!V25/(2*'OddsRatio_working_3-way'!X25)))</f>
        <v>0.42413218835849409</v>
      </c>
      <c r="Z25" s="11">
        <f>'OddsRatio_working_3-way'!X25^(1/3)*COS('OddsRatio_working_3-way'!Y25/3)</f>
        <v>0.51809405789654894</v>
      </c>
      <c r="AA25" s="11">
        <f>'OddsRatio_working_3-way'!X25^(1/3)*COS(('OddsRatio_working_3-way'!Y25+2*PI())/3)</f>
        <v>-0.32290664298411187</v>
      </c>
      <c r="AB25" s="11">
        <f>'OddsRatio_working_3-way'!X25^(1/3)*COS(('OddsRatio_working_3-way'!Y25+4*PI())/3)</f>
        <v>-0.19518741491243718</v>
      </c>
      <c r="AC25" s="11">
        <f>'OddsRatio_working_3-way'!X25^(1/3)*SIN('OddsRatio_working_3-way'!Y25/3)</f>
        <v>7.3738730707872568E-2</v>
      </c>
      <c r="AD25" s="11">
        <f>'OddsRatio_working_3-way'!X25^(1/3)*SIN(('OddsRatio_working_3-way'!Y25+2*PI())/3)</f>
        <v>0.41181325033424077</v>
      </c>
      <c r="AE25" s="11">
        <f>'OddsRatio_working_3-way'!X25^(1/3)*SIN(('OddsRatio_working_3-way'!Y25+4*PI())/3)</f>
        <v>-0.48555198104211339</v>
      </c>
      <c r="AF25" s="11">
        <f>-'OddsRatio_working_3-way'!U25/(3*'OddsRatio_working_3-way'!X25^(1/3))*COS(('OddsRatio_working_3-way'!Y25)/3)</f>
        <v>0.51809405789654894</v>
      </c>
      <c r="AG25" s="11">
        <f>-'OddsRatio_working_3-way'!U25/(3*'OddsRatio_working_3-way'!X25^(1/3))*COS(('OddsRatio_working_3-way'!Y25+2*PI())/3)</f>
        <v>-0.32290664298411187</v>
      </c>
      <c r="AH25" s="11">
        <f>-'OddsRatio_working_3-way'!U25/(3*'OddsRatio_working_3-way'!X25^(1/3))*COS(('OddsRatio_working_3-way'!Y25+4*PI())/3)</f>
        <v>-0.19518741491243718</v>
      </c>
      <c r="AI25" s="11">
        <f>'OddsRatio_working_3-way'!U25/(3*'OddsRatio_working_3-way'!X25^(1/3))*SIN(('OddsRatio_working_3-way'!Y25)/3)</f>
        <v>-7.3738730707872568E-2</v>
      </c>
      <c r="AJ25" s="11">
        <f>'OddsRatio_working_3-way'!U25/(3*'OddsRatio_working_3-way'!X25^(1/3))*SIN(('OddsRatio_working_3-way'!Y25+2*PI())/3)</f>
        <v>-0.41181325033424077</v>
      </c>
      <c r="AK25" s="11">
        <f>'OddsRatio_working_3-way'!U25/(3*'OddsRatio_working_3-way'!X25^(1/3))*SIN(('OddsRatio_working_3-way'!Y25+4*PI())/3)</f>
        <v>0.48555198104211339</v>
      </c>
      <c r="AL25" s="11">
        <f>'OddsRatio_working_3-way'!Z25+'OddsRatio_working_3-way'!AF25</f>
        <v>1.0361881157930979</v>
      </c>
      <c r="AM25" s="11">
        <f>'OddsRatio_working_3-way'!AA25+'OddsRatio_working_3-way'!AG25</f>
        <v>-0.64581328596822374</v>
      </c>
      <c r="AN25" s="11">
        <f>'OddsRatio_working_3-way'!AB25+'OddsRatio_working_3-way'!AH25</f>
        <v>-0.39037482982487437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1.0361881157930979</v>
      </c>
      <c r="AS25" s="11">
        <f>IF(('OddsRatio_working_3-way'!X25=0),IF(Q25&gt;0,-Q25^(1/3),(-Q25)^(1/3)),'OddsRatio_working_3-way'!AM25-'OddsRatio_working_3-way'!R25/3)</f>
        <v>-0.64581328596822374</v>
      </c>
      <c r="AT25" s="11">
        <f>IF(('OddsRatio_working_3-way'!X25=0),IF(Q25&gt;0,-Q25^(1/3),(-Q25)^(1/3)),'OddsRatio_working_3-way'!AN25-'OddsRatio_working_3-way'!R25/3)</f>
        <v>-0.39037482982487437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2.17</v>
      </c>
      <c r="B26" s="4">
        <f>IF('True_Odds_Calculator_3-way'!B27="","",'True_Odds_Calculator_3-way'!B27)</f>
        <v>3.41</v>
      </c>
      <c r="C26" s="4">
        <f>IF('True_Odds_Calculator_3-way'!C27="","",'True_Odds_Calculator_3-way'!C27)</f>
        <v>3.71</v>
      </c>
      <c r="D26" s="9">
        <f t="shared" si="13"/>
        <v>0.45179814245346106</v>
      </c>
      <c r="E26" s="9">
        <f t="shared" si="14"/>
        <v>0.28576727916489209</v>
      </c>
      <c r="F26" s="9">
        <f t="shared" si="15"/>
        <v>0.26243457838164669</v>
      </c>
      <c r="G26" s="9">
        <f t="shared" si="16"/>
        <v>1.0370750832422633</v>
      </c>
      <c r="H26" s="9">
        <f t="shared" si="17"/>
        <v>2.2133778473934478</v>
      </c>
      <c r="I26" s="9">
        <f t="shared" si="18"/>
        <v>3.4993509506138549</v>
      </c>
      <c r="J26" s="9">
        <f t="shared" si="19"/>
        <v>3.8104734755865342</v>
      </c>
      <c r="K26" s="11">
        <f t="shared" si="20"/>
        <v>0.46082949308755761</v>
      </c>
      <c r="L26" s="11">
        <f t="shared" si="21"/>
        <v>0.29325513196480935</v>
      </c>
      <c r="M26" s="11">
        <f t="shared" si="22"/>
        <v>0.26954177897574122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-0.27834547965756751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0.22911980076995184</v>
      </c>
      <c r="Q26" s="11">
        <f>2*'OddsRatio_working_3-way'!K26*'OddsRatio_working_3-way'!L26*'OddsRatio_working_3-way'!M26</f>
        <v>7.2852082915723926E-2</v>
      </c>
      <c r="R26" s="11">
        <f t="shared" si="23"/>
        <v>0</v>
      </c>
      <c r="S26" s="11">
        <f t="shared" si="24"/>
        <v>-0.82314899114519413</v>
      </c>
      <c r="T26" s="11">
        <f t="shared" si="25"/>
        <v>-0.26173258859942566</v>
      </c>
      <c r="U26" s="11">
        <f>'OddsRatio_working_3-way'!S26-'OddsRatio_working_3-way'!R26^2/3</f>
        <v>-0.82314899114519413</v>
      </c>
      <c r="V26" s="11">
        <f>'OddsRatio_working_3-way'!S26*'OddsRatio_working_3-way'!R26/3-2*'OddsRatio_working_3-way'!R26^3/27-'OddsRatio_working_3-way'!T26</f>
        <v>0.26173258859942566</v>
      </c>
      <c r="W26" s="11">
        <f>'OddsRatio_working_3-way'!V26^2+4*'OddsRatio_working_3-way'!U26^3/27</f>
        <v>-1.4124877232630631E-2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0.1437261503411843</v>
      </c>
      <c r="Y26" s="11">
        <f>IF('OddsRatio_working_3-way'!W26&gt;=0,IF('OddsRatio_working_3-way'!V26+SQRT('OddsRatio_working_3-way'!W26)&gt;0,0,PI()),ACOS('OddsRatio_working_3-way'!V26/(2*'OddsRatio_working_3-way'!X26)))</f>
        <v>0.42624355019248528</v>
      </c>
      <c r="Z26" s="11">
        <f>'OddsRatio_working_3-way'!X26^(1/3)*COS('OddsRatio_working_3-way'!Y26/3)</f>
        <v>0.51853754162113164</v>
      </c>
      <c r="AA26" s="11">
        <f>'OddsRatio_working_3-way'!X26^(1/3)*COS(('OddsRatio_working_3-way'!Y26+2*PI())/3)</f>
        <v>-0.32350553001768517</v>
      </c>
      <c r="AB26" s="11">
        <f>'OddsRatio_working_3-way'!X26^(1/3)*COS(('OddsRatio_working_3-way'!Y26+4*PI())/3)</f>
        <v>-0.19503201160344638</v>
      </c>
      <c r="AC26" s="11">
        <f>'OddsRatio_working_3-way'!X26^(1/3)*SIN('OddsRatio_working_3-way'!Y26/3)</f>
        <v>7.4174220440199168E-2</v>
      </c>
      <c r="AD26" s="11">
        <f>'OddsRatio_working_3-way'!X26^(1/3)*SIN(('OddsRatio_working_3-way'!Y26+2*PI())/3)</f>
        <v>0.41197957363973114</v>
      </c>
      <c r="AE26" s="11">
        <f>'OddsRatio_working_3-way'!X26^(1/3)*SIN(('OddsRatio_working_3-way'!Y26+4*PI())/3)</f>
        <v>-0.48615379407993026</v>
      </c>
      <c r="AF26" s="11">
        <f>-'OddsRatio_working_3-way'!U26/(3*'OddsRatio_working_3-way'!X26^(1/3))*COS(('OddsRatio_working_3-way'!Y26)/3)</f>
        <v>0.51853754162113164</v>
      </c>
      <c r="AG26" s="11">
        <f>-'OddsRatio_working_3-way'!U26/(3*'OddsRatio_working_3-way'!X26^(1/3))*COS(('OddsRatio_working_3-way'!Y26+2*PI())/3)</f>
        <v>-0.32350553001768517</v>
      </c>
      <c r="AH26" s="11">
        <f>-'OddsRatio_working_3-way'!U26/(3*'OddsRatio_working_3-way'!X26^(1/3))*COS(('OddsRatio_working_3-way'!Y26+4*PI())/3)</f>
        <v>-0.19503201160344638</v>
      </c>
      <c r="AI26" s="11">
        <f>'OddsRatio_working_3-way'!U26/(3*'OddsRatio_working_3-way'!X26^(1/3))*SIN(('OddsRatio_working_3-way'!Y26)/3)</f>
        <v>-7.4174220440199168E-2</v>
      </c>
      <c r="AJ26" s="11">
        <f>'OddsRatio_working_3-way'!U26/(3*'OddsRatio_working_3-way'!X26^(1/3))*SIN(('OddsRatio_working_3-way'!Y26+2*PI())/3)</f>
        <v>-0.41197957363973114</v>
      </c>
      <c r="AK26" s="11">
        <f>'OddsRatio_working_3-way'!U26/(3*'OddsRatio_working_3-way'!X26^(1/3))*SIN(('OddsRatio_working_3-way'!Y26+4*PI())/3)</f>
        <v>0.48615379407993026</v>
      </c>
      <c r="AL26" s="11">
        <f>'OddsRatio_working_3-way'!Z26+'OddsRatio_working_3-way'!AF26</f>
        <v>1.0370750832422633</v>
      </c>
      <c r="AM26" s="11">
        <f>'OddsRatio_working_3-way'!AA26+'OddsRatio_working_3-way'!AG26</f>
        <v>-0.64701106003537034</v>
      </c>
      <c r="AN26" s="11">
        <f>'OddsRatio_working_3-way'!AB26+'OddsRatio_working_3-way'!AH26</f>
        <v>-0.39006402320689276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1.0370750832422633</v>
      </c>
      <c r="AS26" s="11">
        <f>IF(('OddsRatio_working_3-way'!X26=0),IF(Q26&gt;0,-Q26^(1/3),(-Q26)^(1/3)),'OddsRatio_working_3-way'!AM26-'OddsRatio_working_3-way'!R26/3)</f>
        <v>-0.64701106003537034</v>
      </c>
      <c r="AT26" s="11">
        <f>IF(('OddsRatio_working_3-way'!X26=0),IF(Q26&gt;0,-Q26^(1/3),(-Q26)^(1/3)),'OddsRatio_working_3-way'!AN26-'OddsRatio_working_3-way'!R26/3)</f>
        <v>-0.39006402320689276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2.27</v>
      </c>
      <c r="B27" s="4">
        <f>IF('True_Odds_Calculator_3-way'!B28="","",'True_Odds_Calculator_3-way'!B28)</f>
        <v>3.58</v>
      </c>
      <c r="C27" s="4">
        <f>IF('True_Odds_Calculator_3-way'!C28="","",'True_Odds_Calculator_3-way'!C28)</f>
        <v>3.32</v>
      </c>
      <c r="D27" s="9">
        <f t="shared" si="13"/>
        <v>0.43261843192684979</v>
      </c>
      <c r="E27" s="9">
        <f t="shared" si="14"/>
        <v>0.27290201927352542</v>
      </c>
      <c r="F27" s="9">
        <f t="shared" si="15"/>
        <v>0.29447954879962512</v>
      </c>
      <c r="G27" s="9">
        <f t="shared" si="16"/>
        <v>1.0326817057360604</v>
      </c>
      <c r="H27" s="9">
        <f t="shared" si="17"/>
        <v>2.3115057662847964</v>
      </c>
      <c r="I27" s="9">
        <f t="shared" si="18"/>
        <v>3.6643188007990357</v>
      </c>
      <c r="J27" s="9">
        <f t="shared" si="19"/>
        <v>3.3958215573076598</v>
      </c>
      <c r="K27" s="11">
        <f t="shared" si="20"/>
        <v>0.44052863436123346</v>
      </c>
      <c r="L27" s="11">
        <f t="shared" si="21"/>
        <v>0.27932960893854747</v>
      </c>
      <c r="M27" s="11">
        <f t="shared" si="22"/>
        <v>0.30120481927710846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-0.2817503370605946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0.2286852724312454</v>
      </c>
      <c r="Q27" s="11">
        <f>2*'OddsRatio_working_3-way'!K27*'OddsRatio_working_3-way'!L27*'OddsRatio_working_3-way'!M27</f>
        <v>7.4128127206238376E-2</v>
      </c>
      <c r="R27" s="11">
        <f t="shared" si="23"/>
        <v>0</v>
      </c>
      <c r="S27" s="11">
        <f t="shared" si="24"/>
        <v>-0.81165926833323798</v>
      </c>
      <c r="T27" s="11">
        <f t="shared" si="25"/>
        <v>-0.26309862830899122</v>
      </c>
      <c r="U27" s="11">
        <f>'OddsRatio_working_3-way'!S27-'OddsRatio_working_3-way'!R27^2/3</f>
        <v>-0.81165926833323798</v>
      </c>
      <c r="V27" s="11">
        <f>'OddsRatio_working_3-way'!S27*'OddsRatio_working_3-way'!R27/3-2*'OddsRatio_working_3-way'!R27^3/27-'OddsRatio_working_3-way'!T27</f>
        <v>0.26309862830899122</v>
      </c>
      <c r="W27" s="11">
        <f>'OddsRatio_working_3-way'!V27^2+4*'OddsRatio_working_3-way'!U27^3/27</f>
        <v>-9.9959462463818788E-3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0.14072742666628155</v>
      </c>
      <c r="Y27" s="11">
        <f>IF('OddsRatio_working_3-way'!W27&gt;=0,IF('OddsRatio_working_3-way'!V27+SQRT('OddsRatio_working_3-way'!W27)&gt;0,0,PI()),ACOS('OddsRatio_working_3-way'!V27/(2*'OddsRatio_working_3-way'!X27)))</f>
        <v>0.36315448416665785</v>
      </c>
      <c r="Z27" s="11">
        <f>'OddsRatio_working_3-way'!X27^(1/3)*COS('OddsRatio_working_3-way'!Y27/3)</f>
        <v>0.51634085286803022</v>
      </c>
      <c r="AA27" s="11">
        <f>'OddsRatio_working_3-way'!X27^(1/3)*COS(('OddsRatio_working_3-way'!Y27+2*PI())/3)</f>
        <v>-0.31256628866586006</v>
      </c>
      <c r="AB27" s="11">
        <f>'OddsRatio_working_3-way'!X27^(1/3)*COS(('OddsRatio_working_3-way'!Y27+4*PI())/3)</f>
        <v>-0.20377456420216991</v>
      </c>
      <c r="AC27" s="11">
        <f>'OddsRatio_working_3-way'!X27^(1/3)*SIN('OddsRatio_working_3-way'!Y27/3)</f>
        <v>6.2810931404715081E-2</v>
      </c>
      <c r="AD27" s="11">
        <f>'OddsRatio_working_3-way'!X27^(1/3)*SIN(('OddsRatio_working_3-way'!Y27+2*PI())/3)</f>
        <v>0.41575882989307988</v>
      </c>
      <c r="AE27" s="11">
        <f>'OddsRatio_working_3-way'!X27^(1/3)*SIN(('OddsRatio_working_3-way'!Y27+4*PI())/3)</f>
        <v>-0.47856976129779494</v>
      </c>
      <c r="AF27" s="11">
        <f>-'OddsRatio_working_3-way'!U27/(3*'OddsRatio_working_3-way'!X27^(1/3))*COS(('OddsRatio_working_3-way'!Y27)/3)</f>
        <v>0.51634085286803022</v>
      </c>
      <c r="AG27" s="11">
        <f>-'OddsRatio_working_3-way'!U27/(3*'OddsRatio_working_3-way'!X27^(1/3))*COS(('OddsRatio_working_3-way'!Y27+2*PI())/3)</f>
        <v>-0.31256628866586006</v>
      </c>
      <c r="AH27" s="11">
        <f>-'OddsRatio_working_3-way'!U27/(3*'OddsRatio_working_3-way'!X27^(1/3))*COS(('OddsRatio_working_3-way'!Y27+4*PI())/3)</f>
        <v>-0.20377456420216991</v>
      </c>
      <c r="AI27" s="11">
        <f>'OddsRatio_working_3-way'!U27/(3*'OddsRatio_working_3-way'!X27^(1/3))*SIN(('OddsRatio_working_3-way'!Y27)/3)</f>
        <v>-6.2810931404715081E-2</v>
      </c>
      <c r="AJ27" s="11">
        <f>'OddsRatio_working_3-way'!U27/(3*'OddsRatio_working_3-way'!X27^(1/3))*SIN(('OddsRatio_working_3-way'!Y27+2*PI())/3)</f>
        <v>-0.41575882989307988</v>
      </c>
      <c r="AK27" s="11">
        <f>'OddsRatio_working_3-way'!U27/(3*'OddsRatio_working_3-way'!X27^(1/3))*SIN(('OddsRatio_working_3-way'!Y27+4*PI())/3)</f>
        <v>0.47856976129779494</v>
      </c>
      <c r="AL27" s="11">
        <f>'OddsRatio_working_3-way'!Z27+'OddsRatio_working_3-way'!AF27</f>
        <v>1.0326817057360604</v>
      </c>
      <c r="AM27" s="11">
        <f>'OddsRatio_working_3-way'!AA27+'OddsRatio_working_3-way'!AG27</f>
        <v>-0.62513257733172012</v>
      </c>
      <c r="AN27" s="11">
        <f>'OddsRatio_working_3-way'!AB27+'OddsRatio_working_3-way'!AH27</f>
        <v>-0.40754912840433982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1.0326817057360604</v>
      </c>
      <c r="AS27" s="11">
        <f>IF(('OddsRatio_working_3-way'!X27=0),IF(Q27&gt;0,-Q27^(1/3),(-Q27)^(1/3)),'OddsRatio_working_3-way'!AM27-'OddsRatio_working_3-way'!R27/3)</f>
        <v>-0.62513257733172012</v>
      </c>
      <c r="AT27" s="11">
        <f>IF(('OddsRatio_working_3-way'!X27=0),IF(Q27&gt;0,-Q27^(1/3),(-Q27)^(1/3)),'OddsRatio_working_3-way'!AN27-'OddsRatio_working_3-way'!R27/3)</f>
        <v>-0.40754912840433982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4.1100000000000003</v>
      </c>
      <c r="B28" s="4">
        <f>IF('True_Odds_Calculator_3-way'!B29="","",'True_Odds_Calculator_3-way'!B29)</f>
        <v>3.51</v>
      </c>
      <c r="C28" s="4">
        <f>IF('True_Odds_Calculator_3-way'!C29="","",'True_Odds_Calculator_3-way'!C29)</f>
        <v>1.88</v>
      </c>
      <c r="D28" s="9">
        <f t="shared" si="13"/>
        <v>0.22613390692579402</v>
      </c>
      <c r="E28" s="9">
        <f t="shared" si="14"/>
        <v>0.26582064310709891</v>
      </c>
      <c r="F28" s="9">
        <f t="shared" si="15"/>
        <v>0.50804544996710721</v>
      </c>
      <c r="G28" s="9">
        <f t="shared" si="16"/>
        <v>1.1003725383963359</v>
      </c>
      <c r="H28" s="9">
        <f t="shared" si="17"/>
        <v>4.4221585944126041</v>
      </c>
      <c r="I28" s="9">
        <f t="shared" si="18"/>
        <v>3.7619350713748023</v>
      </c>
      <c r="J28" s="9">
        <f t="shared" si="19"/>
        <v>1.9683278337887757</v>
      </c>
      <c r="K28" s="11">
        <f t="shared" si="20"/>
        <v>0.24330900243309</v>
      </c>
      <c r="L28" s="11">
        <f t="shared" si="21"/>
        <v>0.28490028490028491</v>
      </c>
      <c r="M28" s="11">
        <f t="shared" si="22"/>
        <v>0.53191489361702127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-0.25328530572616104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0.23966607804677892</v>
      </c>
      <c r="Q28" s="11">
        <f>2*'OddsRatio_working_3-way'!K28*'OddsRatio_working_3-way'!L28*'OddsRatio_working_3-way'!M28</f>
        <v>7.3743408629778143E-2</v>
      </c>
      <c r="R28" s="11">
        <f t="shared" si="23"/>
        <v>0</v>
      </c>
      <c r="S28" s="11">
        <f t="shared" si="24"/>
        <v>-0.9462296968221815</v>
      </c>
      <c r="T28" s="11">
        <f t="shared" si="25"/>
        <v>-0.29114759902220977</v>
      </c>
      <c r="U28" s="11">
        <f>'OddsRatio_working_3-way'!S28-'OddsRatio_working_3-way'!R28^2/3</f>
        <v>-0.9462296968221815</v>
      </c>
      <c r="V28" s="11">
        <f>'OddsRatio_working_3-way'!S28*'OddsRatio_working_3-way'!R28/3-2*'OddsRatio_working_3-way'!R28^3/27-'OddsRatio_working_3-way'!T28</f>
        <v>0.29114759902220977</v>
      </c>
      <c r="W28" s="11">
        <f>'OddsRatio_working_3-way'!V28^2+4*'OddsRatio_working_3-way'!U28^3/27</f>
        <v>-4.0745277632601884E-2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0.17713850657677407</v>
      </c>
      <c r="Y28" s="11">
        <f>IF('OddsRatio_working_3-way'!W28&gt;=0,IF('OddsRatio_working_3-way'!V28+SQRT('OddsRatio_working_3-way'!W28)&gt;0,0,PI()),ACOS('OddsRatio_working_3-way'!V28/(2*'OddsRatio_working_3-way'!X28)))</f>
        <v>0.60621971000587915</v>
      </c>
      <c r="Z28" s="11">
        <f>'OddsRatio_working_3-way'!X28^(1/3)*COS('OddsRatio_working_3-way'!Y28/3)</f>
        <v>0.55018626919816793</v>
      </c>
      <c r="AA28" s="11">
        <f>'OddsRatio_working_3-way'!X28^(1/3)*COS(('OddsRatio_working_3-way'!Y28+2*PI())/3)</f>
        <v>-0.37270832857469516</v>
      </c>
      <c r="AB28" s="11">
        <f>'OddsRatio_working_3-way'!X28^(1/3)*COS(('OddsRatio_working_3-way'!Y28+4*PI())/3)</f>
        <v>-0.17747794062347289</v>
      </c>
      <c r="AC28" s="11">
        <f>'OddsRatio_working_3-way'!X28^(1/3)*SIN('OddsRatio_working_3-way'!Y28/3)</f>
        <v>0.11271631703763345</v>
      </c>
      <c r="AD28" s="11">
        <f>'OddsRatio_working_3-way'!X28^(1/3)*SIN(('OddsRatio_working_3-way'!Y28+2*PI())/3)</f>
        <v>0.42011712742018054</v>
      </c>
      <c r="AE28" s="11">
        <f>'OddsRatio_working_3-way'!X28^(1/3)*SIN(('OddsRatio_working_3-way'!Y28+4*PI())/3)</f>
        <v>-0.53283344445781389</v>
      </c>
      <c r="AF28" s="11">
        <f>-'OddsRatio_working_3-way'!U28/(3*'OddsRatio_working_3-way'!X28^(1/3))*COS(('OddsRatio_working_3-way'!Y28)/3)</f>
        <v>0.55018626919816793</v>
      </c>
      <c r="AG28" s="11">
        <f>-'OddsRatio_working_3-way'!U28/(3*'OddsRatio_working_3-way'!X28^(1/3))*COS(('OddsRatio_working_3-way'!Y28+2*PI())/3)</f>
        <v>-0.37270832857469516</v>
      </c>
      <c r="AH28" s="11">
        <f>-'OddsRatio_working_3-way'!U28/(3*'OddsRatio_working_3-way'!X28^(1/3))*COS(('OddsRatio_working_3-way'!Y28+4*PI())/3)</f>
        <v>-0.17747794062347289</v>
      </c>
      <c r="AI28" s="11">
        <f>'OddsRatio_working_3-way'!U28/(3*'OddsRatio_working_3-way'!X28^(1/3))*SIN(('OddsRatio_working_3-way'!Y28)/3)</f>
        <v>-0.11271631703763345</v>
      </c>
      <c r="AJ28" s="11">
        <f>'OddsRatio_working_3-way'!U28/(3*'OddsRatio_working_3-way'!X28^(1/3))*SIN(('OddsRatio_working_3-way'!Y28+2*PI())/3)</f>
        <v>-0.42011712742018054</v>
      </c>
      <c r="AK28" s="11">
        <f>'OddsRatio_working_3-way'!U28/(3*'OddsRatio_working_3-way'!X28^(1/3))*SIN(('OddsRatio_working_3-way'!Y28+4*PI())/3)</f>
        <v>0.53283344445781389</v>
      </c>
      <c r="AL28" s="11">
        <f>'OddsRatio_working_3-way'!Z28+'OddsRatio_working_3-way'!AF28</f>
        <v>1.1003725383963359</v>
      </c>
      <c r="AM28" s="11">
        <f>'OddsRatio_working_3-way'!AA28+'OddsRatio_working_3-way'!AG28</f>
        <v>-0.74541665714939032</v>
      </c>
      <c r="AN28" s="11">
        <f>'OddsRatio_working_3-way'!AB28+'OddsRatio_working_3-way'!AH28</f>
        <v>-0.35495588124694577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1.1003725383963359</v>
      </c>
      <c r="AS28" s="11">
        <f>IF(('OddsRatio_working_3-way'!X28=0),IF(Q28&gt;0,-Q28^(1/3),(-Q28)^(1/3)),'OddsRatio_working_3-way'!AM28-'OddsRatio_working_3-way'!R28/3)</f>
        <v>-0.74541665714939032</v>
      </c>
      <c r="AT28" s="11">
        <f>IF(('OddsRatio_working_3-way'!X28=0),IF(Q28&gt;0,-Q28^(1/3),(-Q28)^(1/3)),'OddsRatio_working_3-way'!AN28-'OddsRatio_working_3-way'!R28/3)</f>
        <v>-0.35495588124694577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2.5499999999999998</v>
      </c>
      <c r="B29" s="4">
        <f>IF('True_Odds_Calculator_3-way'!B30="","",'True_Odds_Calculator_3-way'!B30)</f>
        <v>3.06</v>
      </c>
      <c r="C29" s="4">
        <f>IF('True_Odds_Calculator_3-way'!C30="","",'True_Odds_Calculator_3-way'!C30)</f>
        <v>2.98</v>
      </c>
      <c r="D29" s="9">
        <f t="shared" si="13"/>
        <v>0.37302039442176749</v>
      </c>
      <c r="E29" s="9">
        <f t="shared" si="14"/>
        <v>0.30922778078579127</v>
      </c>
      <c r="F29" s="9">
        <f t="shared" si="15"/>
        <v>0.31775182479244135</v>
      </c>
      <c r="G29" s="9">
        <f t="shared" si="16"/>
        <v>1.0843990768060556</v>
      </c>
      <c r="H29" s="9">
        <f t="shared" si="17"/>
        <v>2.6808185690493853</v>
      </c>
      <c r="I29" s="9">
        <f t="shared" si="18"/>
        <v>3.2338620982204747</v>
      </c>
      <c r="J29" s="9">
        <f t="shared" si="19"/>
        <v>3.1471101720759904</v>
      </c>
      <c r="K29" s="11">
        <f t="shared" si="20"/>
        <v>0.39215686274509809</v>
      </c>
      <c r="L29" s="11">
        <f t="shared" si="21"/>
        <v>0.32679738562091504</v>
      </c>
      <c r="M29" s="11">
        <f t="shared" si="22"/>
        <v>0.33557046979865773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-0.27188561962487323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0.2403997085959883</v>
      </c>
      <c r="Q29" s="11">
        <f>2*'OddsRatio_working_3-way'!K29*'OddsRatio_working_3-way'!L29*'OddsRatio_working_3-way'!M29</f>
        <v>8.601062919355576E-2</v>
      </c>
      <c r="R29" s="11">
        <f t="shared" si="23"/>
        <v>0</v>
      </c>
      <c r="S29" s="11">
        <f t="shared" si="24"/>
        <v>-0.88419427598882661</v>
      </c>
      <c r="T29" s="11">
        <f t="shared" si="25"/>
        <v>-0.31634857817131551</v>
      </c>
      <c r="U29" s="11">
        <f>'OddsRatio_working_3-way'!S29-'OddsRatio_working_3-way'!R29^2/3</f>
        <v>-0.88419427598882661</v>
      </c>
      <c r="V29" s="11">
        <f>'OddsRatio_working_3-way'!S29*'OddsRatio_working_3-way'!R29/3-2*'OddsRatio_working_3-way'!R29^3/27-'OddsRatio_working_3-way'!T29</f>
        <v>0.31634857817131551</v>
      </c>
      <c r="W29" s="11">
        <f>'OddsRatio_working_3-way'!V29^2+4*'OddsRatio_working_3-way'!U29^3/27</f>
        <v>-2.3328598317375882E-3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0.16000725197842636</v>
      </c>
      <c r="Y29" s="11">
        <f>IF('OddsRatio_working_3-way'!W29&gt;=0,IF('OddsRatio_working_3-way'!V29+SQRT('OddsRatio_working_3-way'!W29)&gt;0,0,PI()),ACOS('OddsRatio_working_3-way'!V29/(2*'OddsRatio_working_3-way'!X29)))</f>
        <v>0.15150866199449253</v>
      </c>
      <c r="Z29" s="11">
        <f>'OddsRatio_working_3-way'!X29^(1/3)*COS('OddsRatio_working_3-way'!Y29/3)</f>
        <v>0.54219953840302793</v>
      </c>
      <c r="AA29" s="11">
        <f>'OddsRatio_working_3-way'!X29^(1/3)*COS(('OddsRatio_working_3-way'!Y29+2*PI())/3)</f>
        <v>-0.29483401479441834</v>
      </c>
      <c r="AB29" s="11">
        <f>'OddsRatio_working_3-way'!X29^(1/3)*COS(('OddsRatio_working_3-way'!Y29+4*PI())/3)</f>
        <v>-0.24736552360860969</v>
      </c>
      <c r="AC29" s="11">
        <f>'OddsRatio_working_3-way'!X29^(1/3)*SIN('OddsRatio_working_3-way'!Y29/3)</f>
        <v>2.7405946164151995E-2</v>
      </c>
      <c r="AD29" s="11">
        <f>'OddsRatio_working_3-way'!X29^(1/3)*SIN(('OddsRatio_working_3-way'!Y29+2*PI())/3)</f>
        <v>0.4558556010951425</v>
      </c>
      <c r="AE29" s="11">
        <f>'OddsRatio_working_3-way'!X29^(1/3)*SIN(('OddsRatio_working_3-way'!Y29+4*PI())/3)</f>
        <v>-0.48326154725929449</v>
      </c>
      <c r="AF29" s="11">
        <f>-'OddsRatio_working_3-way'!U29/(3*'OddsRatio_working_3-way'!X29^(1/3))*COS(('OddsRatio_working_3-way'!Y29)/3)</f>
        <v>0.5421995384030277</v>
      </c>
      <c r="AG29" s="11">
        <f>-'OddsRatio_working_3-way'!U29/(3*'OddsRatio_working_3-way'!X29^(1/3))*COS(('OddsRatio_working_3-way'!Y29+2*PI())/3)</f>
        <v>-0.29483401479441823</v>
      </c>
      <c r="AH29" s="11">
        <f>-'OddsRatio_working_3-way'!U29/(3*'OddsRatio_working_3-way'!X29^(1/3))*COS(('OddsRatio_working_3-way'!Y29+4*PI())/3)</f>
        <v>-0.24736552360860958</v>
      </c>
      <c r="AI29" s="11">
        <f>'OddsRatio_working_3-way'!U29/(3*'OddsRatio_working_3-way'!X29^(1/3))*SIN(('OddsRatio_working_3-way'!Y29)/3)</f>
        <v>-2.7405946164151984E-2</v>
      </c>
      <c r="AJ29" s="11">
        <f>'OddsRatio_working_3-way'!U29/(3*'OddsRatio_working_3-way'!X29^(1/3))*SIN(('OddsRatio_working_3-way'!Y29+2*PI())/3)</f>
        <v>-0.45585560109514228</v>
      </c>
      <c r="AK29" s="11">
        <f>'OddsRatio_working_3-way'!U29/(3*'OddsRatio_working_3-way'!X29^(1/3))*SIN(('OddsRatio_working_3-way'!Y29+4*PI())/3)</f>
        <v>0.48326154725929427</v>
      </c>
      <c r="AL29" s="11">
        <f>'OddsRatio_working_3-way'!Z29+'OddsRatio_working_3-way'!AF29</f>
        <v>1.0843990768060556</v>
      </c>
      <c r="AM29" s="11">
        <f>'OddsRatio_working_3-way'!AA29+'OddsRatio_working_3-way'!AG29</f>
        <v>-0.58966802958883657</v>
      </c>
      <c r="AN29" s="11">
        <f>'OddsRatio_working_3-way'!AB29+'OddsRatio_working_3-way'!AH29</f>
        <v>-0.49473104721721928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1.0843990768060556</v>
      </c>
      <c r="AS29" s="11">
        <f>IF(('OddsRatio_working_3-way'!X29=0),IF(Q29&gt;0,-Q29^(1/3),(-Q29)^(1/3)),'OddsRatio_working_3-way'!AM29-'OddsRatio_working_3-way'!R29/3)</f>
        <v>-0.58966802958883657</v>
      </c>
      <c r="AT29" s="11">
        <f>IF(('OddsRatio_working_3-way'!X29=0),IF(Q29&gt;0,-Q29^(1/3),(-Q29)^(1/3)),'OddsRatio_working_3-way'!AN29-'OddsRatio_working_3-way'!R29/3)</f>
        <v>-0.49473104721721928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5.48</v>
      </c>
      <c r="B30" s="4">
        <f>IF('True_Odds_Calculator_3-way'!B31="","",'True_Odds_Calculator_3-way'!B31)</f>
        <v>3.63</v>
      </c>
      <c r="C30" s="4">
        <f>IF('True_Odds_Calculator_3-way'!C31="","",'True_Odds_Calculator_3-way'!C31)</f>
        <v>1.66</v>
      </c>
      <c r="D30" s="9">
        <f t="shared" si="13"/>
        <v>0.16748873701734704</v>
      </c>
      <c r="E30" s="9">
        <f t="shared" si="14"/>
        <v>0.2552335932708199</v>
      </c>
      <c r="F30" s="9">
        <f t="shared" si="15"/>
        <v>0.57727766971183292</v>
      </c>
      <c r="G30" s="9">
        <f t="shared" si="16"/>
        <v>1.1094979293833007</v>
      </c>
      <c r="H30" s="9">
        <f t="shared" si="17"/>
        <v>5.9705507236371878</v>
      </c>
      <c r="I30" s="9">
        <f t="shared" si="18"/>
        <v>3.9179795542780811</v>
      </c>
      <c r="J30" s="9">
        <f t="shared" si="19"/>
        <v>1.7322686333929784</v>
      </c>
      <c r="K30" s="11">
        <f t="shared" si="20"/>
        <v>0.18248175182481752</v>
      </c>
      <c r="L30" s="11">
        <f t="shared" si="21"/>
        <v>0.27548209366391185</v>
      </c>
      <c r="M30" s="11">
        <f t="shared" si="22"/>
        <v>0.60240963855421692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-0.23549539898145988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0.23530206971337123</v>
      </c>
      <c r="Q30" s="11">
        <f>2*'OddsRatio_working_3-way'!K30*'OddsRatio_working_3-way'!L30*'OddsRatio_working_3-way'!M30</f>
        <v>6.0566813311035063E-2</v>
      </c>
      <c r="R30" s="11">
        <f t="shared" si="23"/>
        <v>0</v>
      </c>
      <c r="S30" s="11">
        <f t="shared" si="24"/>
        <v>-0.99917905288627795</v>
      </c>
      <c r="T30" s="11">
        <f t="shared" si="25"/>
        <v>-0.25718894540187331</v>
      </c>
      <c r="U30" s="11">
        <f>'OddsRatio_working_3-way'!S30-'OddsRatio_working_3-way'!R30^2/3</f>
        <v>-0.99917905288627795</v>
      </c>
      <c r="V30" s="11">
        <f>'OddsRatio_working_3-way'!S30*'OddsRatio_working_3-way'!R30/3-2*'OddsRatio_working_3-way'!R30^3/27-'OddsRatio_working_3-way'!T30</f>
        <v>0.25718894540187331</v>
      </c>
      <c r="W30" s="11">
        <f>'OddsRatio_working_3-way'!V30^2+4*'OddsRatio_working_3-way'!U30^3/27</f>
        <v>-8.1637428580560167E-2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0.19221315135643552</v>
      </c>
      <c r="Y30" s="11">
        <f>IF('OddsRatio_working_3-way'!W30&gt;=0,IF('OddsRatio_working_3-way'!V30+SQRT('OddsRatio_working_3-way'!W30)&gt;0,0,PI()),ACOS('OddsRatio_working_3-way'!V30/(2*'OddsRatio_working_3-way'!X30)))</f>
        <v>0.83790665526588326</v>
      </c>
      <c r="Z30" s="11">
        <f>'OddsRatio_working_3-way'!X30^(1/3)*COS('OddsRatio_working_3-way'!Y30/3)</f>
        <v>0.55474896469165047</v>
      </c>
      <c r="AA30" s="11">
        <f>'OddsRatio_working_3-way'!X30^(1/3)*COS(('OddsRatio_working_3-way'!Y30+2*PI())/3)</f>
        <v>-0.41516037731234923</v>
      </c>
      <c r="AB30" s="11">
        <f>'OddsRatio_working_3-way'!X30^(1/3)*COS(('OddsRatio_working_3-way'!Y30+4*PI())/3)</f>
        <v>-0.1395885873793016</v>
      </c>
      <c r="AC30" s="11">
        <f>'OddsRatio_working_3-way'!X30^(1/3)*SIN('OddsRatio_working_3-way'!Y30/3)</f>
        <v>0.15910144709891227</v>
      </c>
      <c r="AD30" s="11">
        <f>'OddsRatio_working_3-way'!X30^(1/3)*SIN(('OddsRatio_working_3-way'!Y30+2*PI())/3)</f>
        <v>0.40087597259662983</v>
      </c>
      <c r="AE30" s="11">
        <f>'OddsRatio_working_3-way'!X30^(1/3)*SIN(('OddsRatio_working_3-way'!Y30+4*PI())/3)</f>
        <v>-0.55997741969554193</v>
      </c>
      <c r="AF30" s="11">
        <f>-'OddsRatio_working_3-way'!U30/(3*'OddsRatio_working_3-way'!X30^(1/3))*COS(('OddsRatio_working_3-way'!Y30)/3)</f>
        <v>0.55474896469165025</v>
      </c>
      <c r="AG30" s="11">
        <f>-'OddsRatio_working_3-way'!U30/(3*'OddsRatio_working_3-way'!X30^(1/3))*COS(('OddsRatio_working_3-way'!Y30+2*PI())/3)</f>
        <v>-0.41516037731234906</v>
      </c>
      <c r="AH30" s="11">
        <f>-'OddsRatio_working_3-way'!U30/(3*'OddsRatio_working_3-way'!X30^(1/3))*COS(('OddsRatio_working_3-way'!Y30+4*PI())/3)</f>
        <v>-0.13958858737930155</v>
      </c>
      <c r="AI30" s="11">
        <f>'OddsRatio_working_3-way'!U30/(3*'OddsRatio_working_3-way'!X30^(1/3))*SIN(('OddsRatio_working_3-way'!Y30)/3)</f>
        <v>-0.15910144709891222</v>
      </c>
      <c r="AJ30" s="11">
        <f>'OddsRatio_working_3-way'!U30/(3*'OddsRatio_working_3-way'!X30^(1/3))*SIN(('OddsRatio_working_3-way'!Y30+2*PI())/3)</f>
        <v>-0.40087597259662966</v>
      </c>
      <c r="AK30" s="11">
        <f>'OddsRatio_working_3-way'!U30/(3*'OddsRatio_working_3-way'!X30^(1/3))*SIN(('OddsRatio_working_3-way'!Y30+4*PI())/3)</f>
        <v>0.55997741969554171</v>
      </c>
      <c r="AL30" s="11">
        <f>'OddsRatio_working_3-way'!Z30+'OddsRatio_working_3-way'!AF30</f>
        <v>1.1094979293833007</v>
      </c>
      <c r="AM30" s="11">
        <f>'OddsRatio_working_3-way'!AA30+'OddsRatio_working_3-way'!AG30</f>
        <v>-0.83032075462469823</v>
      </c>
      <c r="AN30" s="11">
        <f>'OddsRatio_working_3-way'!AB30+'OddsRatio_working_3-way'!AH30</f>
        <v>-0.27917717475860315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1.1094979293833007</v>
      </c>
      <c r="AS30" s="11">
        <f>IF(('OddsRatio_working_3-way'!X30=0),IF(Q30&gt;0,-Q30^(1/3),(-Q30)^(1/3)),'OddsRatio_working_3-way'!AM30-'OddsRatio_working_3-way'!R30/3)</f>
        <v>-0.83032075462469823</v>
      </c>
      <c r="AT30" s="11">
        <f>IF(('OddsRatio_working_3-way'!X30=0),IF(Q30&gt;0,-Q30^(1/3),(-Q30)^(1/3)),'OddsRatio_working_3-way'!AN30-'OddsRatio_working_3-way'!R30/3)</f>
        <v>-0.27917717475860315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7.18</v>
      </c>
      <c r="B31" s="4">
        <f>IF('True_Odds_Calculator_3-way'!B32="","",'True_Odds_Calculator_3-way'!B32)</f>
        <v>4.42</v>
      </c>
      <c r="C31" s="4">
        <f>IF('True_Odds_Calculator_3-way'!C32="","",'True_Odds_Calculator_3-way'!C32)</f>
        <v>1.43</v>
      </c>
      <c r="D31" s="9">
        <f t="shared" si="13"/>
        <v>0.12441273535351008</v>
      </c>
      <c r="E31" s="9">
        <f t="shared" si="14"/>
        <v>0.20430328009108004</v>
      </c>
      <c r="F31" s="9">
        <f t="shared" si="15"/>
        <v>0.67128398455540983</v>
      </c>
      <c r="G31" s="9">
        <f t="shared" si="16"/>
        <v>1.1387964966532578</v>
      </c>
      <c r="H31" s="9">
        <f t="shared" si="17"/>
        <v>8.0377623493171342</v>
      </c>
      <c r="I31" s="9">
        <f t="shared" si="18"/>
        <v>4.894684018554142</v>
      </c>
      <c r="J31" s="9">
        <f t="shared" si="19"/>
        <v>1.4896824935609005</v>
      </c>
      <c r="K31" s="11">
        <f t="shared" si="20"/>
        <v>0.1392757660167131</v>
      </c>
      <c r="L31" s="11">
        <f t="shared" si="21"/>
        <v>0.22624434389140272</v>
      </c>
      <c r="M31" s="11">
        <f t="shared" si="22"/>
        <v>0.69930069930069938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-0.20026280076192471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0.22101318437294443</v>
      </c>
      <c r="Q31" s="11">
        <f>2*'OddsRatio_working_3-way'!K31*'OddsRatio_working_3-way'!L31*'OddsRatio_working_3-way'!M31</f>
        <v>4.4070425597795497E-2</v>
      </c>
      <c r="R31" s="11">
        <f t="shared" si="23"/>
        <v>0</v>
      </c>
      <c r="S31" s="11">
        <f t="shared" si="24"/>
        <v>-1.1036157665431239</v>
      </c>
      <c r="T31" s="11">
        <f t="shared" si="25"/>
        <v>-0.22006296441537862</v>
      </c>
      <c r="U31" s="11">
        <f>'OddsRatio_working_3-way'!S31-'OddsRatio_working_3-way'!R31^2/3</f>
        <v>-1.1036157665431239</v>
      </c>
      <c r="V31" s="11">
        <f>'OddsRatio_working_3-way'!S31*'OddsRatio_working_3-way'!R31/3-2*'OddsRatio_working_3-way'!R31^3/27-'OddsRatio_working_3-way'!T31</f>
        <v>0.22006296441537862</v>
      </c>
      <c r="W31" s="11">
        <f>'OddsRatio_working_3-way'!V31^2+4*'OddsRatio_working_3-way'!U31^3/27</f>
        <v>-0.15070835439740066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0.22312331943607153</v>
      </c>
      <c r="Y31" s="11">
        <f>IF('OddsRatio_working_3-way'!W31&gt;=0,IF('OddsRatio_working_3-way'!V31+SQRT('OddsRatio_working_3-way'!W31)&gt;0,0,PI()),ACOS('OddsRatio_working_3-way'!V31/(2*'OddsRatio_working_3-way'!X31)))</f>
        <v>1.0550985376120934</v>
      </c>
      <c r="Z31" s="11">
        <f>'OddsRatio_working_3-way'!X31^(1/3)*COS('OddsRatio_working_3-way'!Y31/3)</f>
        <v>0.56939824832662889</v>
      </c>
      <c r="AA31" s="11">
        <f>'OddsRatio_working_3-way'!X31^(1/3)*COS(('OddsRatio_working_3-way'!Y31+2*PI())/3)</f>
        <v>-0.4656498570651349</v>
      </c>
      <c r="AB31" s="11">
        <f>'OddsRatio_working_3-way'!X31^(1/3)*COS(('OddsRatio_working_3-way'!Y31+4*PI())/3)</f>
        <v>-0.10374839126149411</v>
      </c>
      <c r="AC31" s="11">
        <f>'OddsRatio_working_3-way'!X31^(1/3)*SIN('OddsRatio_working_3-way'!Y31/3)</f>
        <v>0.20894390870185234</v>
      </c>
      <c r="AD31" s="11">
        <f>'OddsRatio_working_3-way'!X31^(1/3)*SIN(('OddsRatio_working_3-way'!Y31+2*PI())/3)</f>
        <v>0.3886413935702947</v>
      </c>
      <c r="AE31" s="11">
        <f>'OddsRatio_working_3-way'!X31^(1/3)*SIN(('OddsRatio_working_3-way'!Y31+4*PI())/3)</f>
        <v>-0.5975853022721469</v>
      </c>
      <c r="AF31" s="11">
        <f>-'OddsRatio_working_3-way'!U31/(3*'OddsRatio_working_3-way'!X31^(1/3))*COS(('OddsRatio_working_3-way'!Y31)/3)</f>
        <v>0.56939824832662889</v>
      </c>
      <c r="AG31" s="11">
        <f>-'OddsRatio_working_3-way'!U31/(3*'OddsRatio_working_3-way'!X31^(1/3))*COS(('OddsRatio_working_3-way'!Y31+2*PI())/3)</f>
        <v>-0.4656498570651349</v>
      </c>
      <c r="AH31" s="11">
        <f>-'OddsRatio_working_3-way'!U31/(3*'OddsRatio_working_3-way'!X31^(1/3))*COS(('OddsRatio_working_3-way'!Y31+4*PI())/3)</f>
        <v>-0.10374839126149411</v>
      </c>
      <c r="AI31" s="11">
        <f>'OddsRatio_working_3-way'!U31/(3*'OddsRatio_working_3-way'!X31^(1/3))*SIN(('OddsRatio_working_3-way'!Y31)/3)</f>
        <v>-0.20894390870185234</v>
      </c>
      <c r="AJ31" s="11">
        <f>'OddsRatio_working_3-way'!U31/(3*'OddsRatio_working_3-way'!X31^(1/3))*SIN(('OddsRatio_working_3-way'!Y31+2*PI())/3)</f>
        <v>-0.3886413935702947</v>
      </c>
      <c r="AK31" s="11">
        <f>'OddsRatio_working_3-way'!U31/(3*'OddsRatio_working_3-way'!X31^(1/3))*SIN(('OddsRatio_working_3-way'!Y31+4*PI())/3)</f>
        <v>0.5975853022721469</v>
      </c>
      <c r="AL31" s="11">
        <f>'OddsRatio_working_3-way'!Z31+'OddsRatio_working_3-way'!AF31</f>
        <v>1.1387964966532578</v>
      </c>
      <c r="AM31" s="11">
        <f>'OddsRatio_working_3-way'!AA31+'OddsRatio_working_3-way'!AG31</f>
        <v>-0.9312997141302698</v>
      </c>
      <c r="AN31" s="11">
        <f>'OddsRatio_working_3-way'!AB31+'OddsRatio_working_3-way'!AH31</f>
        <v>-0.20749678252298823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1.1387964966532578</v>
      </c>
      <c r="AS31" s="11">
        <f>IF(('OddsRatio_working_3-way'!X31=0),IF(Q31&gt;0,-Q31^(1/3),(-Q31)^(1/3)),'OddsRatio_working_3-way'!AM31-'OddsRatio_working_3-way'!R31/3)</f>
        <v>-0.9312997141302698</v>
      </c>
      <c r="AT31" s="11">
        <f>IF(('OddsRatio_working_3-way'!X31=0),IF(Q31&gt;0,-Q31^(1/3),(-Q31)^(1/3)),'OddsRatio_working_3-way'!AN31-'OddsRatio_working_3-way'!R31/3)</f>
        <v>-0.20749678252298823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1.1399999999999999</v>
      </c>
      <c r="B32" s="4">
        <f>IF('True_Odds_Calculator_3-way'!B33="","",'True_Odds_Calculator_3-way'!B33)</f>
        <v>8.56</v>
      </c>
      <c r="C32" s="4">
        <f>IF('True_Odds_Calculator_3-way'!C33="","",'True_Odds_Calculator_3-way'!C33)</f>
        <v>22.95</v>
      </c>
      <c r="D32" s="9">
        <f t="shared" si="13"/>
        <v>0.86007728007365869</v>
      </c>
      <c r="E32" s="9">
        <f t="shared" si="14"/>
        <v>0.10219665815118127</v>
      </c>
      <c r="F32" s="9">
        <f t="shared" si="15"/>
        <v>3.7726061775160101E-2</v>
      </c>
      <c r="G32" s="9">
        <f t="shared" si="16"/>
        <v>1.162044414646406</v>
      </c>
      <c r="H32" s="9">
        <f t="shared" si="17"/>
        <v>1.1626862180504967</v>
      </c>
      <c r="I32" s="9">
        <f t="shared" si="18"/>
        <v>9.7850557747268301</v>
      </c>
      <c r="J32" s="9">
        <f t="shared" si="19"/>
        <v>26.506874901488608</v>
      </c>
      <c r="K32" s="11">
        <f t="shared" si="20"/>
        <v>0.87719298245614041</v>
      </c>
      <c r="L32" s="11">
        <f t="shared" si="21"/>
        <v>0.11682242990654206</v>
      </c>
      <c r="M32" s="11">
        <f t="shared" si="22"/>
        <v>4.357298474945534E-2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-0.10373445984394736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0.13239250264606398</v>
      </c>
      <c r="Q32" s="11">
        <f>2*'OddsRatio_working_3-way'!K32*'OddsRatio_working_3-way'!L32*'OddsRatio_working_3-way'!M32</f>
        <v>8.9303543100211803E-3</v>
      </c>
      <c r="R32" s="11">
        <f t="shared" si="23"/>
        <v>0</v>
      </c>
      <c r="S32" s="11">
        <f t="shared" si="24"/>
        <v>-1.2762634793223802</v>
      </c>
      <c r="T32" s="11">
        <f t="shared" si="25"/>
        <v>-8.6088598942487715E-2</v>
      </c>
      <c r="U32" s="11">
        <f>'OddsRatio_working_3-way'!S32-'OddsRatio_working_3-way'!R32^2/3</f>
        <v>-1.2762634793223802</v>
      </c>
      <c r="V32" s="11">
        <f>'OddsRatio_working_3-way'!S32*'OddsRatio_working_3-way'!R32/3-2*'OddsRatio_working_3-way'!R32^3/27-'OddsRatio_working_3-way'!T32</f>
        <v>8.6088598942487715E-2</v>
      </c>
      <c r="W32" s="11">
        <f>'OddsRatio_working_3-way'!V32^2+4*'OddsRatio_working_3-way'!U32^3/27</f>
        <v>-0.30056502185668527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0.27747804810676724</v>
      </c>
      <c r="Y32" s="11">
        <f>IF('OddsRatio_working_3-way'!W32&gt;=0,IF('OddsRatio_working_3-way'!V32+SQRT('OddsRatio_working_3-way'!W32)&gt;0,0,PI()),ACOS('OddsRatio_working_3-way'!V32/(2*'OddsRatio_working_3-way'!X32)))</f>
        <v>1.4150404560370866</v>
      </c>
      <c r="Z32" s="11">
        <f>'OddsRatio_working_3-way'!X32^(1/3)*COS('OddsRatio_working_3-way'!Y32/3)</f>
        <v>0.58102220732320298</v>
      </c>
      <c r="AA32" s="11">
        <f>'OddsRatio_working_3-way'!X32^(1/3)*COS(('OddsRatio_working_3-way'!Y32+2*PI())/3)</f>
        <v>-0.54717385081932546</v>
      </c>
      <c r="AB32" s="11">
        <f>'OddsRatio_working_3-way'!X32^(1/3)*COS(('OddsRatio_working_3-way'!Y32+4*PI())/3)</f>
        <v>-3.3848356503877387E-2</v>
      </c>
      <c r="AC32" s="11">
        <f>'OddsRatio_working_3-way'!X32^(1/3)*SIN('OddsRatio_working_3-way'!Y32/3)</f>
        <v>0.29636861232492162</v>
      </c>
      <c r="AD32" s="11">
        <f>'OddsRatio_working_3-way'!X32^(1/3)*SIN(('OddsRatio_working_3-way'!Y32+2*PI())/3)</f>
        <v>0.35499568554234195</v>
      </c>
      <c r="AE32" s="11">
        <f>'OddsRatio_working_3-way'!X32^(1/3)*SIN(('OddsRatio_working_3-way'!Y32+4*PI())/3)</f>
        <v>-0.65136429786726346</v>
      </c>
      <c r="AF32" s="11">
        <f>-'OddsRatio_working_3-way'!U32/(3*'OddsRatio_working_3-way'!X32^(1/3))*COS(('OddsRatio_working_3-way'!Y32)/3)</f>
        <v>0.58102220732320298</v>
      </c>
      <c r="AG32" s="11">
        <f>-'OddsRatio_working_3-way'!U32/(3*'OddsRatio_working_3-way'!X32^(1/3))*COS(('OddsRatio_working_3-way'!Y32+2*PI())/3)</f>
        <v>-0.54717385081932546</v>
      </c>
      <c r="AH32" s="11">
        <f>-'OddsRatio_working_3-way'!U32/(3*'OddsRatio_working_3-way'!X32^(1/3))*COS(('OddsRatio_working_3-way'!Y32+4*PI())/3)</f>
        <v>-3.3848356503877387E-2</v>
      </c>
      <c r="AI32" s="11">
        <f>'OddsRatio_working_3-way'!U32/(3*'OddsRatio_working_3-way'!X32^(1/3))*SIN(('OddsRatio_working_3-way'!Y32)/3)</f>
        <v>-0.29636861232492162</v>
      </c>
      <c r="AJ32" s="11">
        <f>'OddsRatio_working_3-way'!U32/(3*'OddsRatio_working_3-way'!X32^(1/3))*SIN(('OddsRatio_working_3-way'!Y32+2*PI())/3)</f>
        <v>-0.35499568554234195</v>
      </c>
      <c r="AK32" s="11">
        <f>'OddsRatio_working_3-way'!U32/(3*'OddsRatio_working_3-way'!X32^(1/3))*SIN(('OddsRatio_working_3-way'!Y32+4*PI())/3)</f>
        <v>0.65136429786726346</v>
      </c>
      <c r="AL32" s="11">
        <f>'OddsRatio_working_3-way'!Z32+'OddsRatio_working_3-way'!AF32</f>
        <v>1.162044414646406</v>
      </c>
      <c r="AM32" s="11">
        <f>'OddsRatio_working_3-way'!AA32+'OddsRatio_working_3-way'!AG32</f>
        <v>-1.0943477016386509</v>
      </c>
      <c r="AN32" s="11">
        <f>'OddsRatio_working_3-way'!AB32+'OddsRatio_working_3-way'!AH32</f>
        <v>-6.7696713007754775E-2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1.162044414646406</v>
      </c>
      <c r="AS32" s="11">
        <f>IF(('OddsRatio_working_3-way'!X32=0),IF(Q32&gt;0,-Q32^(1/3),(-Q32)^(1/3)),'OddsRatio_working_3-way'!AM32-'OddsRatio_working_3-way'!R32/3)</f>
        <v>-1.0943477016386509</v>
      </c>
      <c r="AT32" s="11">
        <f>IF(('OddsRatio_working_3-way'!X32=0),IF(Q32&gt;0,-Q32^(1/3),(-Q32)^(1/3)),'OddsRatio_working_3-way'!AN32-'OddsRatio_working_3-way'!R32/3)</f>
        <v>-6.7696713007754775E-2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9.3000000000000007</v>
      </c>
      <c r="B33" s="4">
        <f>IF('True_Odds_Calculator_3-way'!B34="","",'True_Odds_Calculator_3-way'!B34)</f>
        <v>5.77</v>
      </c>
      <c r="C33" s="4">
        <f>IF('True_Odds_Calculator_3-way'!C34="","",'True_Odds_Calculator_3-way'!C34)</f>
        <v>1.33</v>
      </c>
      <c r="D33" s="9">
        <f t="shared" si="13"/>
        <v>0.10032556989129859</v>
      </c>
      <c r="E33" s="9">
        <f t="shared" si="14"/>
        <v>0.16250545945628303</v>
      </c>
      <c r="F33" s="9">
        <f t="shared" si="15"/>
        <v>0.73716897065241838</v>
      </c>
      <c r="G33" s="9">
        <f t="shared" si="16"/>
        <v>1.080427549717333</v>
      </c>
      <c r="H33" s="9">
        <f t="shared" si="17"/>
        <v>9.9675486626538632</v>
      </c>
      <c r="I33" s="9">
        <f t="shared" si="18"/>
        <v>6.1536394121516791</v>
      </c>
      <c r="J33" s="9">
        <f t="shared" si="19"/>
        <v>1.35654109140672</v>
      </c>
      <c r="K33" s="11">
        <f t="shared" si="20"/>
        <v>0.1075268817204301</v>
      </c>
      <c r="L33" s="11">
        <f t="shared" si="21"/>
        <v>0.1733102253032929</v>
      </c>
      <c r="M33" s="11">
        <f t="shared" si="22"/>
        <v>0.75187969924812026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-0.18306276116858933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0.18775624699362312</v>
      </c>
      <c r="Q33" s="11">
        <f>2*'OddsRatio_working_3-way'!K33*'OddsRatio_working_3-way'!L33*'OddsRatio_working_3-way'!M33</f>
        <v>2.802332044680942E-2</v>
      </c>
      <c r="R33" s="11">
        <f t="shared" si="23"/>
        <v>0</v>
      </c>
      <c r="S33" s="11">
        <f t="shared" si="24"/>
        <v>-1.0256386705579699</v>
      </c>
      <c r="T33" s="11">
        <f t="shared" si="25"/>
        <v>-0.15308039859074177</v>
      </c>
      <c r="U33" s="11">
        <f>'OddsRatio_working_3-way'!S33-'OddsRatio_working_3-way'!R33^2/3</f>
        <v>-1.0256386705579699</v>
      </c>
      <c r="V33" s="11">
        <f>'OddsRatio_working_3-way'!S33*'OddsRatio_working_3-way'!R33/3-2*'OddsRatio_working_3-way'!R33^3/27-'OddsRatio_working_3-way'!T33</f>
        <v>0.15308039859074177</v>
      </c>
      <c r="W33" s="11">
        <f>'OddsRatio_working_3-way'!V33^2+4*'OddsRatio_working_3-way'!U33^3/27</f>
        <v>-0.13640415294776864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0.19989857514529025</v>
      </c>
      <c r="Y33" s="11">
        <f>IF('OddsRatio_working_3-way'!W33&gt;=0,IF('OddsRatio_working_3-way'!V33+SQRT('OddsRatio_working_3-way'!W33)&gt;0,0,PI()),ACOS('OddsRatio_working_3-way'!V33/(2*'OddsRatio_working_3-way'!X33)))</f>
        <v>1.1778680489797813</v>
      </c>
      <c r="Z33" s="11">
        <f>'OddsRatio_working_3-way'!X33^(1/3)*COS('OddsRatio_working_3-way'!Y33/3)</f>
        <v>0.54021377485866651</v>
      </c>
      <c r="AA33" s="11">
        <f>'OddsRatio_working_3-way'!X33^(1/3)*COS(('OddsRatio_working_3-way'!Y33+2*PI())/3)</f>
        <v>-0.46385021177679286</v>
      </c>
      <c r="AB33" s="11">
        <f>'OddsRatio_working_3-way'!X33^(1/3)*COS(('OddsRatio_working_3-way'!Y33+4*PI())/3)</f>
        <v>-7.6363563081873295E-2</v>
      </c>
      <c r="AC33" s="11">
        <f>'OddsRatio_working_3-way'!X33^(1/3)*SIN('OddsRatio_working_3-way'!Y33/3)</f>
        <v>0.22371552093139763</v>
      </c>
      <c r="AD33" s="11">
        <f>'OddsRatio_working_3-way'!X33^(1/3)*SIN(('OddsRatio_working_3-way'!Y33+2*PI())/3)</f>
        <v>0.35598109203619377</v>
      </c>
      <c r="AE33" s="11">
        <f>'OddsRatio_working_3-way'!X33^(1/3)*SIN(('OddsRatio_working_3-way'!Y33+4*PI())/3)</f>
        <v>-0.57969661296759123</v>
      </c>
      <c r="AF33" s="11">
        <f>-'OddsRatio_working_3-way'!U33/(3*'OddsRatio_working_3-way'!X33^(1/3))*COS(('OddsRatio_working_3-way'!Y33)/3)</f>
        <v>0.54021377485866651</v>
      </c>
      <c r="AG33" s="11">
        <f>-'OddsRatio_working_3-way'!U33/(3*'OddsRatio_working_3-way'!X33^(1/3))*COS(('OddsRatio_working_3-way'!Y33+2*PI())/3)</f>
        <v>-0.46385021177679286</v>
      </c>
      <c r="AH33" s="11">
        <f>-'OddsRatio_working_3-way'!U33/(3*'OddsRatio_working_3-way'!X33^(1/3))*COS(('OddsRatio_working_3-way'!Y33+4*PI())/3)</f>
        <v>-7.6363563081873295E-2</v>
      </c>
      <c r="AI33" s="11">
        <f>'OddsRatio_working_3-way'!U33/(3*'OddsRatio_working_3-way'!X33^(1/3))*SIN(('OddsRatio_working_3-way'!Y33)/3)</f>
        <v>-0.22371552093139763</v>
      </c>
      <c r="AJ33" s="11">
        <f>'OddsRatio_working_3-way'!U33/(3*'OddsRatio_working_3-way'!X33^(1/3))*SIN(('OddsRatio_working_3-way'!Y33+2*PI())/3)</f>
        <v>-0.35598109203619377</v>
      </c>
      <c r="AK33" s="11">
        <f>'OddsRatio_working_3-way'!U33/(3*'OddsRatio_working_3-way'!X33^(1/3))*SIN(('OddsRatio_working_3-way'!Y33+4*PI())/3)</f>
        <v>0.57969661296759123</v>
      </c>
      <c r="AL33" s="11">
        <f>'OddsRatio_working_3-way'!Z33+'OddsRatio_working_3-way'!AF33</f>
        <v>1.080427549717333</v>
      </c>
      <c r="AM33" s="11">
        <f>'OddsRatio_working_3-way'!AA33+'OddsRatio_working_3-way'!AG33</f>
        <v>-0.92770042355358573</v>
      </c>
      <c r="AN33" s="11">
        <f>'OddsRatio_working_3-way'!AB33+'OddsRatio_working_3-way'!AH33</f>
        <v>-0.15272712616374659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1.080427549717333</v>
      </c>
      <c r="AS33" s="11">
        <f>IF(('OddsRatio_working_3-way'!X33=0),IF(Q33&gt;0,-Q33^(1/3),(-Q33)^(1/3)),'OddsRatio_working_3-way'!AM33-'OddsRatio_working_3-way'!R33/3)</f>
        <v>-0.92770042355358573</v>
      </c>
      <c r="AT33" s="11">
        <f>IF(('OddsRatio_working_3-way'!X33=0),IF(Q33&gt;0,-Q33^(1/3),(-Q33)^(1/3)),'OddsRatio_working_3-way'!AN33-'OddsRatio_working_3-way'!R33/3)</f>
        <v>-0.15272712616374659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1.59</v>
      </c>
      <c r="B34" s="4">
        <f>IF('True_Odds_Calculator_3-way'!B35="","",'True_Odds_Calculator_3-way'!B35)</f>
        <v>4.3600000000000003</v>
      </c>
      <c r="C34" s="4">
        <f>IF('True_Odds_Calculator_3-way'!C35="","",'True_Odds_Calculator_3-way'!C35)</f>
        <v>5.26</v>
      </c>
      <c r="D34" s="9">
        <f t="shared" si="13"/>
        <v>0.6084825152176182</v>
      </c>
      <c r="E34" s="9">
        <f t="shared" si="14"/>
        <v>0.21439471364234267</v>
      </c>
      <c r="F34" s="9">
        <f t="shared" si="15"/>
        <v>0.17712277114003933</v>
      </c>
      <c r="G34" s="9">
        <f t="shared" si="16"/>
        <v>1.0905637231349989</v>
      </c>
      <c r="H34" s="9">
        <f t="shared" si="17"/>
        <v>1.6434325966496492</v>
      </c>
      <c r="I34" s="9">
        <f t="shared" si="18"/>
        <v>4.6642941097335964</v>
      </c>
      <c r="J34" s="9">
        <f t="shared" si="19"/>
        <v>5.6458014605550959</v>
      </c>
      <c r="K34" s="11">
        <f t="shared" si="20"/>
        <v>0.62893081761006286</v>
      </c>
      <c r="L34" s="11">
        <f t="shared" si="21"/>
        <v>0.2293577981651376</v>
      </c>
      <c r="M34" s="11">
        <f t="shared" si="22"/>
        <v>0.19011406844106465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-0.23159625392684124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0.22515095809548502</v>
      </c>
      <c r="Q34" s="11">
        <f>2*'OddsRatio_working_3-way'!K34*'OddsRatio_working_3-way'!L34*'OddsRatio_working_3-way'!M34</f>
        <v>5.484798004762121E-2</v>
      </c>
      <c r="R34" s="11">
        <f t="shared" si="23"/>
        <v>0</v>
      </c>
      <c r="S34" s="11">
        <f t="shared" si="24"/>
        <v>-0.97217012053488472</v>
      </c>
      <c r="T34" s="11">
        <f t="shared" si="25"/>
        <v>-0.23682585153103164</v>
      </c>
      <c r="U34" s="11">
        <f>'OddsRatio_working_3-way'!S34-'OddsRatio_working_3-way'!R34^2/3</f>
        <v>-0.97217012053488472</v>
      </c>
      <c r="V34" s="11">
        <f>'OddsRatio_working_3-way'!S34*'OddsRatio_working_3-way'!R34/3-2*'OddsRatio_working_3-way'!R34^3/27-'OddsRatio_working_3-way'!T34</f>
        <v>0.23682585153103164</v>
      </c>
      <c r="W34" s="11">
        <f>'OddsRatio_working_3-way'!V34^2+4*'OddsRatio_working_3-way'!U34^3/27</f>
        <v>-8.0033858842921829E-2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0.18447245241249441</v>
      </c>
      <c r="Y34" s="11">
        <f>IF('OddsRatio_working_3-way'!W34&gt;=0,IF('OddsRatio_working_3-way'!V34+SQRT('OddsRatio_working_3-way'!W34)&gt;0,0,PI()),ACOS('OddsRatio_working_3-way'!V34/(2*'OddsRatio_working_3-way'!X34)))</f>
        <v>0.87382234167604711</v>
      </c>
      <c r="Z34" s="11">
        <f>'OddsRatio_working_3-way'!X34^(1/3)*COS('OddsRatio_working_3-way'!Y34/3)</f>
        <v>0.54528186156749947</v>
      </c>
      <c r="AA34" s="11">
        <f>'OddsRatio_working_3-way'!X34^(1/3)*COS(('OddsRatio_working_3-way'!Y34+2*PI())/3)</f>
        <v>-0.41421528834129939</v>
      </c>
      <c r="AB34" s="11">
        <f>'OddsRatio_working_3-way'!X34^(1/3)*COS(('OddsRatio_working_3-way'!Y34+4*PI())/3)</f>
        <v>-0.13106657322620038</v>
      </c>
      <c r="AC34" s="11">
        <f>'OddsRatio_working_3-way'!X34^(1/3)*SIN('OddsRatio_working_3-way'!Y34/3)</f>
        <v>0.16347598689239931</v>
      </c>
      <c r="AD34" s="11">
        <f>'OddsRatio_working_3-way'!X34^(1/3)*SIN(('OddsRatio_working_3-way'!Y34+2*PI())/3)</f>
        <v>0.39048995089412442</v>
      </c>
      <c r="AE34" s="11">
        <f>'OddsRatio_working_3-way'!X34^(1/3)*SIN(('OddsRatio_working_3-way'!Y34+4*PI())/3)</f>
        <v>-0.5539659377865237</v>
      </c>
      <c r="AF34" s="11">
        <f>-'OddsRatio_working_3-way'!U34/(3*'OddsRatio_working_3-way'!X34^(1/3))*COS(('OddsRatio_working_3-way'!Y34)/3)</f>
        <v>0.54528186156749947</v>
      </c>
      <c r="AG34" s="11">
        <f>-'OddsRatio_working_3-way'!U34/(3*'OddsRatio_working_3-way'!X34^(1/3))*COS(('OddsRatio_working_3-way'!Y34+2*PI())/3)</f>
        <v>-0.4142152883412995</v>
      </c>
      <c r="AH34" s="11">
        <f>-'OddsRatio_working_3-way'!U34/(3*'OddsRatio_working_3-way'!X34^(1/3))*COS(('OddsRatio_working_3-way'!Y34+4*PI())/3)</f>
        <v>-0.13106657322620041</v>
      </c>
      <c r="AI34" s="11">
        <f>'OddsRatio_working_3-way'!U34/(3*'OddsRatio_working_3-way'!X34^(1/3))*SIN(('OddsRatio_working_3-way'!Y34)/3)</f>
        <v>-0.16347598689239934</v>
      </c>
      <c r="AJ34" s="11">
        <f>'OddsRatio_working_3-way'!U34/(3*'OddsRatio_working_3-way'!X34^(1/3))*SIN(('OddsRatio_working_3-way'!Y34+2*PI())/3)</f>
        <v>-0.39048995089412453</v>
      </c>
      <c r="AK34" s="11">
        <f>'OddsRatio_working_3-way'!U34/(3*'OddsRatio_working_3-way'!X34^(1/3))*SIN(('OddsRatio_working_3-way'!Y34+4*PI())/3)</f>
        <v>0.55396593778652381</v>
      </c>
      <c r="AL34" s="11">
        <f>'OddsRatio_working_3-way'!Z34+'OddsRatio_working_3-way'!AF34</f>
        <v>1.0905637231349989</v>
      </c>
      <c r="AM34" s="11">
        <f>'OddsRatio_working_3-way'!AA34+'OddsRatio_working_3-way'!AG34</f>
        <v>-0.8284305766825989</v>
      </c>
      <c r="AN34" s="11">
        <f>'OddsRatio_working_3-way'!AB34+'OddsRatio_working_3-way'!AH34</f>
        <v>-0.26213314645240082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1.0905637231349989</v>
      </c>
      <c r="AS34" s="11">
        <f>IF(('OddsRatio_working_3-way'!X34=0),IF(Q34&gt;0,-Q34^(1/3),(-Q34)^(1/3)),'OddsRatio_working_3-way'!AM34-'OddsRatio_working_3-way'!R34/3)</f>
        <v>-0.8284305766825989</v>
      </c>
      <c r="AT34" s="11">
        <f>IF(('OddsRatio_working_3-way'!X34=0),IF(Q34&gt;0,-Q34^(1/3),(-Q34)^(1/3)),'OddsRatio_working_3-way'!AN34-'OddsRatio_working_3-way'!R34/3)</f>
        <v>-0.26213314645240082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1.91</v>
      </c>
      <c r="B35" s="4">
        <f>IF('True_Odds_Calculator_3-way'!B36="","",'True_Odds_Calculator_3-way'!B36)</f>
        <v>3.69</v>
      </c>
      <c r="C35" s="4">
        <f>IF('True_Odds_Calculator_3-way'!C36="","",'True_Odds_Calculator_3-way'!C36)</f>
        <v>3.96</v>
      </c>
      <c r="D35" s="9">
        <f t="shared" si="13"/>
        <v>0.50486648119818145</v>
      </c>
      <c r="E35" s="9">
        <f t="shared" si="14"/>
        <v>0.2564723040552247</v>
      </c>
      <c r="F35" s="9">
        <f t="shared" si="15"/>
        <v>0.23866121474659374</v>
      </c>
      <c r="G35" s="9">
        <f t="shared" si="16"/>
        <v>1.0777161649210441</v>
      </c>
      <c r="H35" s="9">
        <f t="shared" si="17"/>
        <v>1.9807217100781498</v>
      </c>
      <c r="I35" s="9">
        <f t="shared" si="18"/>
        <v>3.8990564836376085</v>
      </c>
      <c r="J35" s="9">
        <f t="shared" si="19"/>
        <v>4.1900398481662897</v>
      </c>
      <c r="K35" s="11">
        <f t="shared" si="20"/>
        <v>0.52356020942408377</v>
      </c>
      <c r="L35" s="11">
        <f t="shared" si="21"/>
        <v>0.2710027100271003</v>
      </c>
      <c r="M35" s="11">
        <f t="shared" si="22"/>
        <v>0.25252525252525254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-0.25961540804259897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0.23504386506131705</v>
      </c>
      <c r="Q35" s="11">
        <f>2*'OddsRatio_working_3-way'!K35*'OddsRatio_working_3-way'!L35*'OddsRatio_working_3-way'!M35</f>
        <v>7.165971495771864E-2</v>
      </c>
      <c r="R35" s="11">
        <f t="shared" si="23"/>
        <v>0</v>
      </c>
      <c r="S35" s="11">
        <f t="shared" si="24"/>
        <v>-0.90535406520536676</v>
      </c>
      <c r="T35" s="11">
        <f t="shared" si="25"/>
        <v>-0.27602258085529485</v>
      </c>
      <c r="U35" s="11">
        <f>'OddsRatio_working_3-way'!S35-'OddsRatio_working_3-way'!R35^2/3</f>
        <v>-0.90535406520536676</v>
      </c>
      <c r="V35" s="11">
        <f>'OddsRatio_working_3-way'!S35*'OddsRatio_working_3-way'!R35/3-2*'OddsRatio_working_3-way'!R35^3/27-'OddsRatio_working_3-way'!T35</f>
        <v>0.27602258085529485</v>
      </c>
      <c r="W35" s="11">
        <f>'OddsRatio_working_3-way'!V35^2+4*'OddsRatio_working_3-way'!U35^3/27</f>
        <v>-3.3750487475338306E-2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0.1657852169354645</v>
      </c>
      <c r="Y35" s="11">
        <f>IF('OddsRatio_working_3-way'!W35&gt;=0,IF('OddsRatio_working_3-way'!V35+SQRT('OddsRatio_working_3-way'!W35)&gt;0,0,PI()),ACOS('OddsRatio_working_3-way'!V35/(2*'OddsRatio_working_3-way'!X35)))</f>
        <v>0.58724476677560367</v>
      </c>
      <c r="Z35" s="11">
        <f>'OddsRatio_working_3-way'!X35^(1/3)*COS('OddsRatio_working_3-way'!Y35/3)</f>
        <v>0.53885808246052203</v>
      </c>
      <c r="AA35" s="11">
        <f>'OddsRatio_working_3-way'!X35^(1/3)*COS(('OddsRatio_working_3-way'!Y35+2*PI())/3)</f>
        <v>-0.36196277306124608</v>
      </c>
      <c r="AB35" s="11">
        <f>'OddsRatio_working_3-way'!X35^(1/3)*COS(('OddsRatio_working_3-way'!Y35+4*PI())/3)</f>
        <v>-0.17689530939927631</v>
      </c>
      <c r="AC35" s="11">
        <f>'OddsRatio_working_3-way'!X35^(1/3)*SIN('OddsRatio_working_3-way'!Y35/3)</f>
        <v>0.10684874996347973</v>
      </c>
      <c r="AD35" s="11">
        <f>'OddsRatio_working_3-way'!X35^(1/3)*SIN(('OddsRatio_working_3-way'!Y35+2*PI())/3)</f>
        <v>0.41324041346364204</v>
      </c>
      <c r="AE35" s="11">
        <f>'OddsRatio_working_3-way'!X35^(1/3)*SIN(('OddsRatio_working_3-way'!Y35+4*PI())/3)</f>
        <v>-0.52008916342712164</v>
      </c>
      <c r="AF35" s="11">
        <f>-'OddsRatio_working_3-way'!U35/(3*'OddsRatio_working_3-way'!X35^(1/3))*COS(('OddsRatio_working_3-way'!Y35)/3)</f>
        <v>0.53885808246052191</v>
      </c>
      <c r="AG35" s="11">
        <f>-'OddsRatio_working_3-way'!U35/(3*'OddsRatio_working_3-way'!X35^(1/3))*COS(('OddsRatio_working_3-way'!Y35+2*PI())/3)</f>
        <v>-0.36196277306124597</v>
      </c>
      <c r="AH35" s="11">
        <f>-'OddsRatio_working_3-way'!U35/(3*'OddsRatio_working_3-way'!X35^(1/3))*COS(('OddsRatio_working_3-way'!Y35+4*PI())/3)</f>
        <v>-0.17689530939927625</v>
      </c>
      <c r="AI35" s="11">
        <f>'OddsRatio_working_3-way'!U35/(3*'OddsRatio_working_3-way'!X35^(1/3))*SIN(('OddsRatio_working_3-way'!Y35)/3)</f>
        <v>-0.10684874996347972</v>
      </c>
      <c r="AJ35" s="11">
        <f>'OddsRatio_working_3-way'!U35/(3*'OddsRatio_working_3-way'!X35^(1/3))*SIN(('OddsRatio_working_3-way'!Y35+2*PI())/3)</f>
        <v>-0.41324041346364193</v>
      </c>
      <c r="AK35" s="11">
        <f>'OddsRatio_working_3-way'!U35/(3*'OddsRatio_working_3-way'!X35^(1/3))*SIN(('OddsRatio_working_3-way'!Y35+4*PI())/3)</f>
        <v>0.52008916342712153</v>
      </c>
      <c r="AL35" s="11">
        <f>'OddsRatio_working_3-way'!Z35+'OddsRatio_working_3-way'!AF35</f>
        <v>1.0777161649210441</v>
      </c>
      <c r="AM35" s="11">
        <f>'OddsRatio_working_3-way'!AA35+'OddsRatio_working_3-way'!AG35</f>
        <v>-0.72392554612249205</v>
      </c>
      <c r="AN35" s="11">
        <f>'OddsRatio_working_3-way'!AB35+'OddsRatio_working_3-way'!AH35</f>
        <v>-0.35379061879855256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1.0777161649210441</v>
      </c>
      <c r="AS35" s="11">
        <f>IF(('OddsRatio_working_3-way'!X35=0),IF(Q35&gt;0,-Q35^(1/3),(-Q35)^(1/3)),'OddsRatio_working_3-way'!AM35-'OddsRatio_working_3-way'!R35/3)</f>
        <v>-0.72392554612249205</v>
      </c>
      <c r="AT35" s="11">
        <f>IF(('OddsRatio_working_3-way'!X35=0),IF(Q35&gt;0,-Q35^(1/3),(-Q35)^(1/3)),'OddsRatio_working_3-way'!AN35-'OddsRatio_working_3-way'!R35/3)</f>
        <v>-0.35379061879855256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2.12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3.3</v>
      </c>
      <c r="D36" s="9">
        <f t="shared" si="13"/>
        <v>0.45870959089189228</v>
      </c>
      <c r="E36" s="9">
        <f t="shared" si="14"/>
        <v>0.24917230155273981</v>
      </c>
      <c r="F36" s="9">
        <f t="shared" si="15"/>
        <v>0.2921181075553681</v>
      </c>
      <c r="G36" s="9">
        <f t="shared" si="16"/>
        <v>1.0535969112669827</v>
      </c>
      <c r="H36" s="9">
        <f t="shared" si="17"/>
        <v>2.1800285406190207</v>
      </c>
      <c r="I36" s="9">
        <f t="shared" si="18"/>
        <v>4.0132871662235701</v>
      </c>
      <c r="J36" s="9">
        <f t="shared" si="19"/>
        <v>3.4232728959140606</v>
      </c>
      <c r="K36" s="11">
        <f t="shared" si="20"/>
        <v>0.47169811320754712</v>
      </c>
      <c r="L36" s="11">
        <f t="shared" si="21"/>
        <v>0.2590673575129534</v>
      </c>
      <c r="M36" s="11">
        <f t="shared" si="22"/>
        <v>0.30303030303030304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-0.27281910906898699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0.23255331692129033</v>
      </c>
      <c r="Q36" s="11">
        <f>2*'OddsRatio_working_3-way'!K36*'OddsRatio_working_3-way'!L36*'OddsRatio_working_3-way'!M36</f>
        <v>7.4061565898500117E-2</v>
      </c>
      <c r="R36" s="11">
        <f t="shared" si="23"/>
        <v>0</v>
      </c>
      <c r="S36" s="11">
        <f t="shared" si="24"/>
        <v>-0.85240846110411295</v>
      </c>
      <c r="T36" s="11">
        <f t="shared" si="25"/>
        <v>-0.27146766277201051</v>
      </c>
      <c r="U36" s="11">
        <f>'OddsRatio_working_3-way'!S36-'OddsRatio_working_3-way'!R36^2/3</f>
        <v>-0.85240846110411295</v>
      </c>
      <c r="V36" s="11">
        <f>'OddsRatio_working_3-way'!S36*'OddsRatio_working_3-way'!R36/3-2*'OddsRatio_working_3-way'!R36^3/27-'OddsRatio_working_3-way'!T36</f>
        <v>0.27146766277201051</v>
      </c>
      <c r="W36" s="11">
        <f>'OddsRatio_working_3-way'!V36^2+4*'OddsRatio_working_3-way'!U36^3/27</f>
        <v>-1.8062366611377292E-2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0.151457137948559</v>
      </c>
      <c r="Y36" s="11">
        <f>IF('OddsRatio_working_3-way'!W36&gt;=0,IF('OddsRatio_working_3-way'!V36+SQRT('OddsRatio_working_3-way'!W36)&gt;0,0,PI()),ACOS('OddsRatio_working_3-way'!V36/(2*'OddsRatio_working_3-way'!X36)))</f>
        <v>0.45969822862053888</v>
      </c>
      <c r="Z36" s="11">
        <f>'OddsRatio_working_3-way'!X36^(1/3)*COS('OddsRatio_working_3-way'!Y36/3)</f>
        <v>0.52679845563349148</v>
      </c>
      <c r="AA36" s="11">
        <f>'OddsRatio_working_3-way'!X36^(1/3)*COS(('OddsRatio_working_3-way'!Y36+2*PI())/3)</f>
        <v>-0.33385954028166803</v>
      </c>
      <c r="AB36" s="11">
        <f>'OddsRatio_working_3-way'!X36^(1/3)*COS(('OddsRatio_working_3-way'!Y36+4*PI())/3)</f>
        <v>-0.19293891535182364</v>
      </c>
      <c r="AC36" s="11">
        <f>'OddsRatio_working_3-way'!X36^(1/3)*SIN('OddsRatio_working_3-way'!Y36/3)</f>
        <v>8.1360560737616119E-2</v>
      </c>
      <c r="AD36" s="11">
        <f>'OddsRatio_working_3-way'!X36^(1/3)*SIN(('OddsRatio_working_3-way'!Y36+2*PI())/3)</f>
        <v>0.41554056488420521</v>
      </c>
      <c r="AE36" s="11">
        <f>'OddsRatio_working_3-way'!X36^(1/3)*SIN(('OddsRatio_working_3-way'!Y36+4*PI())/3)</f>
        <v>-0.49690112562182115</v>
      </c>
      <c r="AF36" s="11">
        <f>-'OddsRatio_working_3-way'!U36/(3*'OddsRatio_working_3-way'!X36^(1/3))*COS(('OddsRatio_working_3-way'!Y36)/3)</f>
        <v>0.52679845563349126</v>
      </c>
      <c r="AG36" s="11">
        <f>-'OddsRatio_working_3-way'!U36/(3*'OddsRatio_working_3-way'!X36^(1/3))*COS(('OddsRatio_working_3-way'!Y36+2*PI())/3)</f>
        <v>-0.33385954028166787</v>
      </c>
      <c r="AH36" s="11">
        <f>-'OddsRatio_working_3-way'!U36/(3*'OddsRatio_working_3-way'!X36^(1/3))*COS(('OddsRatio_working_3-way'!Y36+4*PI())/3)</f>
        <v>-0.19293891535182356</v>
      </c>
      <c r="AI36" s="11">
        <f>'OddsRatio_working_3-way'!U36/(3*'OddsRatio_working_3-way'!X36^(1/3))*SIN(('OddsRatio_working_3-way'!Y36)/3)</f>
        <v>-8.1360560737616078E-2</v>
      </c>
      <c r="AJ36" s="11">
        <f>'OddsRatio_working_3-way'!U36/(3*'OddsRatio_working_3-way'!X36^(1/3))*SIN(('OddsRatio_working_3-way'!Y36+2*PI())/3)</f>
        <v>-0.41554056488420504</v>
      </c>
      <c r="AK36" s="11">
        <f>'OddsRatio_working_3-way'!U36/(3*'OddsRatio_working_3-way'!X36^(1/3))*SIN(('OddsRatio_working_3-way'!Y36+4*PI())/3)</f>
        <v>0.49690112562182093</v>
      </c>
      <c r="AL36" s="11">
        <f>'OddsRatio_working_3-way'!Z36+'OddsRatio_working_3-way'!AF36</f>
        <v>1.0535969112669827</v>
      </c>
      <c r="AM36" s="11">
        <f>'OddsRatio_working_3-way'!AA36+'OddsRatio_working_3-way'!AG36</f>
        <v>-0.66771908056333595</v>
      </c>
      <c r="AN36" s="11">
        <f>'OddsRatio_working_3-way'!AB36+'OddsRatio_working_3-way'!AH36</f>
        <v>-0.38587783070364723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1.0535969112669827</v>
      </c>
      <c r="AS36" s="11">
        <f>IF(('OddsRatio_working_3-way'!X36=0),IF(Q36&gt;0,-Q36^(1/3),(-Q36)^(1/3)),'OddsRatio_working_3-way'!AM36-'OddsRatio_working_3-way'!R36/3)</f>
        <v>-0.66771908056333595</v>
      </c>
      <c r="AT36" s="11">
        <f>IF(('OddsRatio_working_3-way'!X36=0),IF(Q36&gt;0,-Q36^(1/3),(-Q36)^(1/3)),'OddsRatio_working_3-way'!AN36-'OddsRatio_working_3-way'!R36/3)</f>
        <v>-0.38587783070364723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1.24</v>
      </c>
      <c r="B37" s="4">
        <f>IF('True_Odds_Calculator_3-way'!B38="","",'True_Odds_Calculator_3-way'!B38)</f>
        <v>6.36</v>
      </c>
      <c r="C37" s="4">
        <f>IF('True_Odds_Calculator_3-way'!C38="","",'True_Odds_Calculator_3-way'!C38)</f>
        <v>14.4</v>
      </c>
      <c r="D37" s="9">
        <f t="shared" si="13"/>
        <v>0.79128928603367343</v>
      </c>
      <c r="E37" s="9">
        <f t="shared" si="14"/>
        <v>0.14512425091065648</v>
      </c>
      <c r="F37" s="9">
        <f t="shared" si="15"/>
        <v>6.3586463055669923E-2</v>
      </c>
      <c r="G37" s="9">
        <f t="shared" si="16"/>
        <v>1.0990013263274321</v>
      </c>
      <c r="H37" s="9">
        <f t="shared" si="17"/>
        <v>1.2637603183185837</v>
      </c>
      <c r="I37" s="9">
        <f t="shared" si="18"/>
        <v>6.8906471091150348</v>
      </c>
      <c r="J37" s="9">
        <f t="shared" si="19"/>
        <v>15.726617772787588</v>
      </c>
      <c r="K37" s="11">
        <f t="shared" si="20"/>
        <v>0.80645161290322587</v>
      </c>
      <c r="L37" s="11">
        <f t="shared" si="21"/>
        <v>0.15723270440251572</v>
      </c>
      <c r="M37" s="11">
        <f t="shared" si="22"/>
        <v>6.9444444444444448E-2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-0.15178873334685861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0.16730630508780236</v>
      </c>
      <c r="Q37" s="11">
        <f>2*'OddsRatio_working_3-way'!K37*'OddsRatio_working_3-way'!L37*'OddsRatio_working_3-way'!M37</f>
        <v>1.7611190009242352E-2</v>
      </c>
      <c r="R37" s="11">
        <f t="shared" si="23"/>
        <v>0</v>
      </c>
      <c r="S37" s="11">
        <f t="shared" si="24"/>
        <v>-1.102231380411377</v>
      </c>
      <c r="T37" s="11">
        <f t="shared" si="25"/>
        <v>-0.11602435583277651</v>
      </c>
      <c r="U37" s="11">
        <f>'OddsRatio_working_3-way'!S37-'OddsRatio_working_3-way'!R37^2/3</f>
        <v>-1.102231380411377</v>
      </c>
      <c r="V37" s="11">
        <f>'OddsRatio_working_3-way'!S37*'OddsRatio_working_3-way'!R37/3-2*'OddsRatio_working_3-way'!R37^3/27-'OddsRatio_working_3-way'!T37</f>
        <v>0.11602435583277651</v>
      </c>
      <c r="W37" s="11">
        <f>'OddsRatio_working_3-way'!V37^2+4*'OddsRatio_working_3-way'!U37^3/27</f>
        <v>-0.18492595669013079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0.22270361909752473</v>
      </c>
      <c r="Y37" s="11">
        <f>IF('OddsRatio_working_3-way'!W37&gt;=0,IF('OddsRatio_working_3-way'!V37+SQRT('OddsRatio_working_3-way'!W37)&gt;0,0,PI()),ACOS('OddsRatio_working_3-way'!V37/(2*'OddsRatio_working_3-way'!X37)))</f>
        <v>1.3072661154961032</v>
      </c>
      <c r="Z37" s="11">
        <f>'OddsRatio_working_3-way'!X37^(1/3)*COS('OddsRatio_working_3-way'!Y37/3)</f>
        <v>0.54950066316371615</v>
      </c>
      <c r="AA37" s="11">
        <f>'OddsRatio_working_3-way'!X37^(1/3)*COS(('OddsRatio_working_3-way'!Y37+2*PI())/3)</f>
        <v>-0.49632336917854197</v>
      </c>
      <c r="AB37" s="11">
        <f>'OddsRatio_working_3-way'!X37^(1/3)*COS(('OddsRatio_working_3-way'!Y37+4*PI())/3)</f>
        <v>-5.31772939851742E-2</v>
      </c>
      <c r="AC37" s="11">
        <f>'OddsRatio_working_3-way'!X37^(1/3)*SIN('OddsRatio_working_3-way'!Y37/3)</f>
        <v>0.255850505803217</v>
      </c>
      <c r="AD37" s="11">
        <f>'OddsRatio_working_3-way'!X37^(1/3)*SIN(('OddsRatio_working_3-way'!Y37+2*PI())/3)</f>
        <v>0.34795628079456548</v>
      </c>
      <c r="AE37" s="11">
        <f>'OddsRatio_working_3-way'!X37^(1/3)*SIN(('OddsRatio_working_3-way'!Y37+4*PI())/3)</f>
        <v>-0.60380678659778253</v>
      </c>
      <c r="AF37" s="11">
        <f>-'OddsRatio_working_3-way'!U37/(3*'OddsRatio_working_3-way'!X37^(1/3))*COS(('OddsRatio_working_3-way'!Y37)/3)</f>
        <v>0.54950066316371593</v>
      </c>
      <c r="AG37" s="11">
        <f>-'OddsRatio_working_3-way'!U37/(3*'OddsRatio_working_3-way'!X37^(1/3))*COS(('OddsRatio_working_3-way'!Y37+2*PI())/3)</f>
        <v>-0.49632336917854181</v>
      </c>
      <c r="AH37" s="11">
        <f>-'OddsRatio_working_3-way'!U37/(3*'OddsRatio_working_3-way'!X37^(1/3))*COS(('OddsRatio_working_3-way'!Y37+4*PI())/3)</f>
        <v>-5.3177293985174179E-2</v>
      </c>
      <c r="AI37" s="11">
        <f>'OddsRatio_working_3-way'!U37/(3*'OddsRatio_working_3-way'!X37^(1/3))*SIN(('OddsRatio_working_3-way'!Y37)/3)</f>
        <v>-0.25585050580321694</v>
      </c>
      <c r="AJ37" s="11">
        <f>'OddsRatio_working_3-way'!U37/(3*'OddsRatio_working_3-way'!X37^(1/3))*SIN(('OddsRatio_working_3-way'!Y37+2*PI())/3)</f>
        <v>-0.34795628079456536</v>
      </c>
      <c r="AK37" s="11">
        <f>'OddsRatio_working_3-way'!U37/(3*'OddsRatio_working_3-way'!X37^(1/3))*SIN(('OddsRatio_working_3-way'!Y37+4*PI())/3)</f>
        <v>0.60380678659778231</v>
      </c>
      <c r="AL37" s="11">
        <f>'OddsRatio_working_3-way'!Z37+'OddsRatio_working_3-way'!AF37</f>
        <v>1.0990013263274321</v>
      </c>
      <c r="AM37" s="11">
        <f>'OddsRatio_working_3-way'!AA37+'OddsRatio_working_3-way'!AG37</f>
        <v>-0.99264673835708384</v>
      </c>
      <c r="AN37" s="11">
        <f>'OddsRatio_working_3-way'!AB37+'OddsRatio_working_3-way'!AH37</f>
        <v>-0.10635458797034839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1.0990013263274321</v>
      </c>
      <c r="AS37" s="11">
        <f>IF(('OddsRatio_working_3-way'!X37=0),IF(Q37&gt;0,-Q37^(1/3),(-Q37)^(1/3)),'OddsRatio_working_3-way'!AM37-'OddsRatio_working_3-way'!R37/3)</f>
        <v>-0.99264673835708384</v>
      </c>
      <c r="AT37" s="11">
        <f>IF(('OddsRatio_working_3-way'!X37=0),IF(Q37&gt;0,-Q37^(1/3),(-Q37)^(1/3)),'OddsRatio_working_3-way'!AN37-'OddsRatio_working_3-way'!R37/3)</f>
        <v>-0.10635458797034839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1.1299999999999999</v>
      </c>
      <c r="B38" s="4">
        <f>IF('True_Odds_Calculator_3-way'!B39="","",'True_Odds_Calculator_3-way'!B39)</f>
        <v>9.7200000000000006</v>
      </c>
      <c r="C38" s="4">
        <f>IF('True_Odds_Calculator_3-way'!C39="","",'True_Odds_Calculator_3-way'!C39)</f>
        <v>24.98</v>
      </c>
      <c r="D38" s="9">
        <f t="shared" si="13"/>
        <v>0.87208987093599921</v>
      </c>
      <c r="E38" s="9">
        <f t="shared" si="14"/>
        <v>9.2266015832927151E-2</v>
      </c>
      <c r="F38" s="9">
        <f t="shared" si="15"/>
        <v>3.5644113231073714E-2</v>
      </c>
      <c r="G38" s="9">
        <f t="shared" si="16"/>
        <v>1.128237011475727</v>
      </c>
      <c r="H38" s="9">
        <f t="shared" si="17"/>
        <v>1.1466708114918442</v>
      </c>
      <c r="I38" s="9">
        <f t="shared" si="18"/>
        <v>10.838226740068341</v>
      </c>
      <c r="J38" s="9">
        <f t="shared" si="19"/>
        <v>28.055123535187938</v>
      </c>
      <c r="K38" s="11">
        <f t="shared" si="20"/>
        <v>0.88495575221238942</v>
      </c>
      <c r="L38" s="11">
        <f t="shared" si="21"/>
        <v>0.10288065843621398</v>
      </c>
      <c r="M38" s="11">
        <f t="shared" si="22"/>
        <v>4.0032025620496396E-2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-9.9076777719199982E-2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0.11965579601595987</v>
      </c>
      <c r="Q38" s="11">
        <f>2*'OddsRatio_working_3-way'!K38*'OddsRatio_working_3-way'!L38*'OddsRatio_working_3-way'!M38</f>
        <v>7.2894179723399233E-3</v>
      </c>
      <c r="R38" s="11">
        <f t="shared" si="23"/>
        <v>0</v>
      </c>
      <c r="S38" s="11">
        <f t="shared" si="24"/>
        <v>-1.2077077875411353</v>
      </c>
      <c r="T38" s="11">
        <f t="shared" si="25"/>
        <v>-7.357342598483918E-2</v>
      </c>
      <c r="U38" s="11">
        <f>'OddsRatio_working_3-way'!S38-'OddsRatio_working_3-way'!R38^2/3</f>
        <v>-1.2077077875411353</v>
      </c>
      <c r="V38" s="11">
        <f>'OddsRatio_working_3-way'!S38*'OddsRatio_working_3-way'!R38/3-2*'OddsRatio_working_3-way'!R38^3/27-'OddsRatio_working_3-way'!T38</f>
        <v>7.357342598483918E-2</v>
      </c>
      <c r="W38" s="11">
        <f>'OddsRatio_working_3-way'!V38^2+4*'OddsRatio_working_3-way'!U38^3/27</f>
        <v>-0.25555168818246543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0.25542353904525522</v>
      </c>
      <c r="Y38" s="11">
        <f>IF('OddsRatio_working_3-way'!W38&gt;=0,IF('OddsRatio_working_3-way'!V38+SQRT('OddsRatio_working_3-way'!W38)&gt;0,0,PI()),ACOS('OddsRatio_working_3-way'!V38/(2*'OddsRatio_working_3-way'!X38)))</f>
        <v>1.4262713174492083</v>
      </c>
      <c r="Z38" s="11">
        <f>'OddsRatio_working_3-way'!X38^(1/3)*COS('OddsRatio_working_3-way'!Y38/3)</f>
        <v>0.56411850573786348</v>
      </c>
      <c r="AA38" s="11">
        <f>'OddsRatio_working_3-way'!X38^(1/3)*COS(('OddsRatio_working_3-way'!Y38+2*PI())/3)</f>
        <v>-0.53356408482717432</v>
      </c>
      <c r="AB38" s="11">
        <f>'OddsRatio_working_3-way'!X38^(1/3)*COS(('OddsRatio_working_3-way'!Y38+4*PI())/3)</f>
        <v>-3.0554420910689259E-2</v>
      </c>
      <c r="AC38" s="11">
        <f>'OddsRatio_working_3-way'!X38^(1/3)*SIN('OddsRatio_working_3-way'!Y38/3)</f>
        <v>0.29041276486716594</v>
      </c>
      <c r="AD38" s="11">
        <f>'OddsRatio_working_3-way'!X38^(1/3)*SIN(('OddsRatio_working_3-way'!Y38+2*PI())/3)</f>
        <v>0.34333457428032443</v>
      </c>
      <c r="AE38" s="11">
        <f>'OddsRatio_working_3-way'!X38^(1/3)*SIN(('OddsRatio_working_3-way'!Y38+4*PI())/3)</f>
        <v>-0.63374733914749037</v>
      </c>
      <c r="AF38" s="11">
        <f>-'OddsRatio_working_3-way'!U38/(3*'OddsRatio_working_3-way'!X38^(1/3))*COS(('OddsRatio_working_3-way'!Y38)/3)</f>
        <v>0.56411850573786348</v>
      </c>
      <c r="AG38" s="11">
        <f>-'OddsRatio_working_3-way'!U38/(3*'OddsRatio_working_3-way'!X38^(1/3))*COS(('OddsRatio_working_3-way'!Y38+2*PI())/3)</f>
        <v>-0.53356408482717432</v>
      </c>
      <c r="AH38" s="11">
        <f>-'OddsRatio_working_3-way'!U38/(3*'OddsRatio_working_3-way'!X38^(1/3))*COS(('OddsRatio_working_3-way'!Y38+4*PI())/3)</f>
        <v>-3.0554420910689259E-2</v>
      </c>
      <c r="AI38" s="11">
        <f>'OddsRatio_working_3-way'!U38/(3*'OddsRatio_working_3-way'!X38^(1/3))*SIN(('OddsRatio_working_3-way'!Y38)/3)</f>
        <v>-0.29041276486716594</v>
      </c>
      <c r="AJ38" s="11">
        <f>'OddsRatio_working_3-way'!U38/(3*'OddsRatio_working_3-way'!X38^(1/3))*SIN(('OddsRatio_working_3-way'!Y38+2*PI())/3)</f>
        <v>-0.34333457428032443</v>
      </c>
      <c r="AK38" s="11">
        <f>'OddsRatio_working_3-way'!U38/(3*'OddsRatio_working_3-way'!X38^(1/3))*SIN(('OddsRatio_working_3-way'!Y38+4*PI())/3)</f>
        <v>0.63374733914749037</v>
      </c>
      <c r="AL38" s="11">
        <f>'OddsRatio_working_3-way'!Z38+'OddsRatio_working_3-way'!AF38</f>
        <v>1.128237011475727</v>
      </c>
      <c r="AM38" s="11">
        <f>'OddsRatio_working_3-way'!AA38+'OddsRatio_working_3-way'!AG38</f>
        <v>-1.0671281696543486</v>
      </c>
      <c r="AN38" s="11">
        <f>'OddsRatio_working_3-way'!AB38+'OddsRatio_working_3-way'!AH38</f>
        <v>-6.1108841821378518E-2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1.128237011475727</v>
      </c>
      <c r="AS38" s="11">
        <f>IF(('OddsRatio_working_3-way'!X38=0),IF(Q38&gt;0,-Q38^(1/3),(-Q38)^(1/3)),'OddsRatio_working_3-way'!AM38-'OddsRatio_working_3-way'!R38/3)</f>
        <v>-1.0671281696543486</v>
      </c>
      <c r="AT38" s="11">
        <f>IF(('OddsRatio_working_3-way'!X38=0),IF(Q38&gt;0,-Q38^(1/3),(-Q38)^(1/3)),'OddsRatio_working_3-way'!AN38-'OddsRatio_working_3-way'!R38/3)</f>
        <v>-6.1108841821378518E-2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2.96</v>
      </c>
      <c r="B39" s="4">
        <f>IF('True_Odds_Calculator_3-way'!B40="","",'True_Odds_Calculator_3-way'!B40)</f>
        <v>3.29</v>
      </c>
      <c r="C39" s="4">
        <f>IF('True_Odds_Calculator_3-way'!C40="","",'True_Odds_Calculator_3-way'!C40)</f>
        <v>2.42</v>
      </c>
      <c r="D39" s="9">
        <f t="shared" si="13"/>
        <v>0.31970409932032284</v>
      </c>
      <c r="E39" s="9">
        <f t="shared" si="14"/>
        <v>0.28684857384215562</v>
      </c>
      <c r="F39" s="9">
        <f t="shared" si="15"/>
        <v>0.39344732683752148</v>
      </c>
      <c r="G39" s="9">
        <f t="shared" si="16"/>
        <v>1.085659351827615</v>
      </c>
      <c r="H39" s="9">
        <f t="shared" si="17"/>
        <v>3.1278923295821262</v>
      </c>
      <c r="I39" s="9">
        <f t="shared" si="18"/>
        <v>3.4861599156852381</v>
      </c>
      <c r="J39" s="9">
        <f t="shared" si="19"/>
        <v>2.5416362795952132</v>
      </c>
      <c r="K39" s="11">
        <f t="shared" si="20"/>
        <v>0.33783783783783783</v>
      </c>
      <c r="L39" s="11">
        <f t="shared" si="21"/>
        <v>0.303951367781155</v>
      </c>
      <c r="M39" s="11">
        <f t="shared" si="22"/>
        <v>0.41322314049586778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-0.27044373369325014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0.24059139146179764</v>
      </c>
      <c r="Q39" s="11">
        <f>2*'OddsRatio_working_3-way'!K39*'OddsRatio_working_3-way'!L39*'OddsRatio_working_3-way'!M39</f>
        <v>8.4864688346313097E-2</v>
      </c>
      <c r="R39" s="11">
        <f t="shared" si="23"/>
        <v>0</v>
      </c>
      <c r="S39" s="11">
        <f t="shared" si="24"/>
        <v>-0.88961717905687399</v>
      </c>
      <c r="T39" s="11">
        <f t="shared" si="25"/>
        <v>-0.31379794675727474</v>
      </c>
      <c r="U39" s="11">
        <f>'OddsRatio_working_3-way'!S39-'OddsRatio_working_3-way'!R39^2/3</f>
        <v>-0.88961717905687399</v>
      </c>
      <c r="V39" s="11">
        <f>'OddsRatio_working_3-way'!S39*'OddsRatio_working_3-way'!R39/3-2*'OddsRatio_working_3-way'!R39^3/27-'OddsRatio_working_3-way'!T39</f>
        <v>0.31379794675727474</v>
      </c>
      <c r="W39" s="11">
        <f>'OddsRatio_working_3-way'!V39^2+4*'OddsRatio_working_3-way'!U39^3/27</f>
        <v>-5.8359884376224941E-3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0.16148153131759674</v>
      </c>
      <c r="Y39" s="11">
        <f>IF('OddsRatio_working_3-way'!W39&gt;=0,IF('OddsRatio_working_3-way'!V39+SQRT('OddsRatio_working_3-way'!W39)&gt;0,0,PI()),ACOS('OddsRatio_working_3-way'!V39/(2*'OddsRatio_working_3-way'!X39)))</f>
        <v>0.23880310978217589</v>
      </c>
      <c r="Z39" s="11">
        <f>'OddsRatio_working_3-way'!X39^(1/3)*COS('OddsRatio_working_3-way'!Y39/3)</f>
        <v>0.5428296759138076</v>
      </c>
      <c r="AA39" s="11">
        <f>'OddsRatio_working_3-way'!X39^(1/3)*COS(('OddsRatio_working_3-way'!Y39+2*PI())/3)</f>
        <v>-0.30891486428624865</v>
      </c>
      <c r="AB39" s="11">
        <f>'OddsRatio_working_3-way'!X39^(1/3)*COS(('OddsRatio_working_3-way'!Y39+4*PI())/3)</f>
        <v>-0.23391481162755906</v>
      </c>
      <c r="AC39" s="11">
        <f>'OddsRatio_working_3-way'!X39^(1/3)*SIN('OddsRatio_working_3-way'!Y39/3)</f>
        <v>4.3301300591730645E-2</v>
      </c>
      <c r="AD39" s="11">
        <f>'OddsRatio_working_3-way'!X39^(1/3)*SIN(('OddsRatio_working_3-way'!Y39+2*PI())/3)</f>
        <v>0.44845363897356588</v>
      </c>
      <c r="AE39" s="11">
        <f>'OddsRatio_working_3-way'!X39^(1/3)*SIN(('OddsRatio_working_3-way'!Y39+4*PI())/3)</f>
        <v>-0.49175493956529637</v>
      </c>
      <c r="AF39" s="11">
        <f>-'OddsRatio_working_3-way'!U39/(3*'OddsRatio_working_3-way'!X39^(1/3))*COS(('OddsRatio_working_3-way'!Y39)/3)</f>
        <v>0.54282967591380737</v>
      </c>
      <c r="AG39" s="11">
        <f>-'OddsRatio_working_3-way'!U39/(3*'OddsRatio_working_3-way'!X39^(1/3))*COS(('OddsRatio_working_3-way'!Y39+2*PI())/3)</f>
        <v>-0.30891486428624848</v>
      </c>
      <c r="AH39" s="11">
        <f>-'OddsRatio_working_3-way'!U39/(3*'OddsRatio_working_3-way'!X39^(1/3))*COS(('OddsRatio_working_3-way'!Y39+4*PI())/3)</f>
        <v>-0.23391481162755898</v>
      </c>
      <c r="AI39" s="11">
        <f>'OddsRatio_working_3-way'!U39/(3*'OddsRatio_working_3-way'!X39^(1/3))*SIN(('OddsRatio_working_3-way'!Y39)/3)</f>
        <v>-4.3301300591730631E-2</v>
      </c>
      <c r="AJ39" s="11">
        <f>'OddsRatio_working_3-way'!U39/(3*'OddsRatio_working_3-way'!X39^(1/3))*SIN(('OddsRatio_working_3-way'!Y39+2*PI())/3)</f>
        <v>-0.44845363897356572</v>
      </c>
      <c r="AK39" s="11">
        <f>'OddsRatio_working_3-way'!U39/(3*'OddsRatio_working_3-way'!X39^(1/3))*SIN(('OddsRatio_working_3-way'!Y39+4*PI())/3)</f>
        <v>0.49175493956529615</v>
      </c>
      <c r="AL39" s="11">
        <f>'OddsRatio_working_3-way'!Z39+'OddsRatio_working_3-way'!AF39</f>
        <v>1.085659351827615</v>
      </c>
      <c r="AM39" s="11">
        <f>'OddsRatio_working_3-way'!AA39+'OddsRatio_working_3-way'!AG39</f>
        <v>-0.61782972857249718</v>
      </c>
      <c r="AN39" s="11">
        <f>'OddsRatio_working_3-way'!AB39+'OddsRatio_working_3-way'!AH39</f>
        <v>-0.46782962325511801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1.085659351827615</v>
      </c>
      <c r="AS39" s="11">
        <f>IF(('OddsRatio_working_3-way'!X39=0),IF(Q39&gt;0,-Q39^(1/3),(-Q39)^(1/3)),'OddsRatio_working_3-way'!AM39-'OddsRatio_working_3-way'!R39/3)</f>
        <v>-0.61782972857249718</v>
      </c>
      <c r="AT39" s="11">
        <f>IF(('OddsRatio_working_3-way'!X39=0),IF(Q39&gt;0,-Q39^(1/3),(-Q39)^(1/3)),'OddsRatio_working_3-way'!AN39-'OddsRatio_working_3-way'!R39/3)</f>
        <v>-0.46782962325511801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6.58</v>
      </c>
      <c r="B40" s="4">
        <f>IF('True_Odds_Calculator_3-way'!B41="","",'True_Odds_Calculator_3-way'!B41)</f>
        <v>4.03</v>
      </c>
      <c r="C40" s="4">
        <f>IF('True_Odds_Calculator_3-way'!C41="","",'True_Odds_Calculator_3-way'!C41)</f>
        <v>1.51</v>
      </c>
      <c r="D40" s="9">
        <f t="shared" si="13"/>
        <v>0.13748732244566905</v>
      </c>
      <c r="E40" s="9">
        <f t="shared" si="14"/>
        <v>0.22693631964223013</v>
      </c>
      <c r="F40" s="9">
        <f t="shared" si="15"/>
        <v>0.63557635791210076</v>
      </c>
      <c r="G40" s="9">
        <f t="shared" si="16"/>
        <v>1.1242648535638069</v>
      </c>
      <c r="H40" s="9">
        <f t="shared" si="17"/>
        <v>7.2733978828860426</v>
      </c>
      <c r="I40" s="9">
        <f t="shared" si="18"/>
        <v>4.4065225062983355</v>
      </c>
      <c r="J40" s="9">
        <f t="shared" si="19"/>
        <v>1.5733750753175411</v>
      </c>
      <c r="K40" s="11">
        <f t="shared" si="20"/>
        <v>0.1519756838905775</v>
      </c>
      <c r="L40" s="11">
        <f t="shared" si="21"/>
        <v>0.24813895781637715</v>
      </c>
      <c r="M40" s="11">
        <f t="shared" si="22"/>
        <v>0.66225165562913912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-0.21534714404941235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0.22776498070465989</v>
      </c>
      <c r="Q40" s="11">
        <f>2*'OddsRatio_working_3-way'!K40*'OddsRatio_working_3-way'!L40*'OddsRatio_working_3-way'!M40</f>
        <v>4.9948460680846463E-2</v>
      </c>
      <c r="R40" s="11">
        <f t="shared" si="23"/>
        <v>0</v>
      </c>
      <c r="S40" s="11">
        <f t="shared" si="24"/>
        <v>-1.0576642737012487</v>
      </c>
      <c r="T40" s="11">
        <f t="shared" si="25"/>
        <v>-0.23194391967132644</v>
      </c>
      <c r="U40" s="11">
        <f>'OddsRatio_working_3-way'!S40-'OddsRatio_working_3-way'!R40^2/3</f>
        <v>-1.0576642737012487</v>
      </c>
      <c r="V40" s="11">
        <f>'OddsRatio_working_3-way'!S40*'OddsRatio_working_3-way'!R40/3-2*'OddsRatio_working_3-way'!R40^3/27-'OddsRatio_working_3-way'!T40</f>
        <v>0.23194391967132644</v>
      </c>
      <c r="W40" s="11">
        <f>'OddsRatio_working_3-way'!V40^2+4*'OddsRatio_working_3-way'!U40^3/27</f>
        <v>-0.12148499144787014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0.20933404723095625</v>
      </c>
      <c r="Y40" s="11">
        <f>IF('OddsRatio_working_3-way'!W40&gt;=0,IF('OddsRatio_working_3-way'!V40+SQRT('OddsRatio_working_3-way'!W40)&gt;0,0,PI()),ACOS('OddsRatio_working_3-way'!V40/(2*'OddsRatio_working_3-way'!X40)))</f>
        <v>0.98362986763513072</v>
      </c>
      <c r="Z40" s="11">
        <f>'OddsRatio_working_3-way'!X40^(1/3)*COS('OddsRatio_working_3-way'!Y40/3)</f>
        <v>0.56213242678190356</v>
      </c>
      <c r="AA40" s="11">
        <f>'OddsRatio_working_3-way'!X40^(1/3)*COS(('OddsRatio_working_3-way'!Y40+2*PI())/3)</f>
        <v>-0.44666035427621403</v>
      </c>
      <c r="AB40" s="11">
        <f>'OddsRatio_working_3-way'!X40^(1/3)*COS(('OddsRatio_working_3-way'!Y40+4*PI())/3)</f>
        <v>-0.11547207250568969</v>
      </c>
      <c r="AC40" s="11">
        <f>'OddsRatio_working_3-way'!X40^(1/3)*SIN('OddsRatio_working_3-way'!Y40/3)</f>
        <v>0.19121164363266194</v>
      </c>
      <c r="AD40" s="11">
        <f>'OddsRatio_working_3-way'!X40^(1/3)*SIN(('OddsRatio_working_3-way'!Y40+2*PI())/3)</f>
        <v>0.39121514006779351</v>
      </c>
      <c r="AE40" s="11">
        <f>'OddsRatio_working_3-way'!X40^(1/3)*SIN(('OddsRatio_working_3-way'!Y40+4*PI())/3)</f>
        <v>-0.58242678370045531</v>
      </c>
      <c r="AF40" s="11">
        <f>-'OddsRatio_working_3-way'!U40/(3*'OddsRatio_working_3-way'!X40^(1/3))*COS(('OddsRatio_working_3-way'!Y40)/3)</f>
        <v>0.56213242678190345</v>
      </c>
      <c r="AG40" s="11">
        <f>-'OddsRatio_working_3-way'!U40/(3*'OddsRatio_working_3-way'!X40^(1/3))*COS(('OddsRatio_working_3-way'!Y40+2*PI())/3)</f>
        <v>-0.44666035427621392</v>
      </c>
      <c r="AH40" s="11">
        <f>-'OddsRatio_working_3-way'!U40/(3*'OddsRatio_working_3-way'!X40^(1/3))*COS(('OddsRatio_working_3-way'!Y40+4*PI())/3)</f>
        <v>-0.11547207250568968</v>
      </c>
      <c r="AI40" s="11">
        <f>'OddsRatio_working_3-way'!U40/(3*'OddsRatio_working_3-way'!X40^(1/3))*SIN(('OddsRatio_working_3-way'!Y40)/3)</f>
        <v>-0.19121164363266188</v>
      </c>
      <c r="AJ40" s="11">
        <f>'OddsRatio_working_3-way'!U40/(3*'OddsRatio_working_3-way'!X40^(1/3))*SIN(('OddsRatio_working_3-way'!Y40+2*PI())/3)</f>
        <v>-0.39121514006779345</v>
      </c>
      <c r="AK40" s="11">
        <f>'OddsRatio_working_3-way'!U40/(3*'OddsRatio_working_3-way'!X40^(1/3))*SIN(('OddsRatio_working_3-way'!Y40+4*PI())/3)</f>
        <v>0.5824267837004552</v>
      </c>
      <c r="AL40" s="11">
        <f>'OddsRatio_working_3-way'!Z40+'OddsRatio_working_3-way'!AF40</f>
        <v>1.1242648535638069</v>
      </c>
      <c r="AM40" s="11">
        <f>'OddsRatio_working_3-way'!AA40+'OddsRatio_working_3-way'!AG40</f>
        <v>-0.89332070855242796</v>
      </c>
      <c r="AN40" s="11">
        <f>'OddsRatio_working_3-way'!AB40+'OddsRatio_working_3-way'!AH40</f>
        <v>-0.23094414501137939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1.1242648535638069</v>
      </c>
      <c r="AS40" s="11">
        <f>IF(('OddsRatio_working_3-way'!X40=0),IF(Q40&gt;0,-Q40^(1/3),(-Q40)^(1/3)),'OddsRatio_working_3-way'!AM40-'OddsRatio_working_3-way'!R40/3)</f>
        <v>-0.89332070855242796</v>
      </c>
      <c r="AT40" s="11">
        <f>IF(('OddsRatio_working_3-way'!X40=0),IF(Q40&gt;0,-Q40^(1/3),(-Q40)^(1/3)),'OddsRatio_working_3-way'!AN40-'OddsRatio_working_3-way'!R40/3)</f>
        <v>-0.23094414501137939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2.63</v>
      </c>
      <c r="B41" s="4">
        <f>IF('True_Odds_Calculator_3-way'!B42="","",'True_Odds_Calculator_3-way'!B42)</f>
        <v>3.6</v>
      </c>
      <c r="C41" s="4">
        <f>IF('True_Odds_Calculator_3-way'!C42="","",'True_Odds_Calculator_3-way'!C42)</f>
        <v>2.67</v>
      </c>
      <c r="D41" s="9">
        <f t="shared" si="13"/>
        <v>0.36877480306326005</v>
      </c>
      <c r="E41" s="9">
        <f t="shared" si="14"/>
        <v>0.26807564896394909</v>
      </c>
      <c r="F41" s="9">
        <f t="shared" si="15"/>
        <v>0.36314954797279098</v>
      </c>
      <c r="G41" s="9">
        <f t="shared" si="16"/>
        <v>1.0501116638943733</v>
      </c>
      <c r="H41" s="9">
        <f t="shared" si="17"/>
        <v>2.7116820121478278</v>
      </c>
      <c r="I41" s="9">
        <f t="shared" si="18"/>
        <v>3.7302903261253704</v>
      </c>
      <c r="J41" s="9">
        <f t="shared" si="19"/>
        <v>2.7536864787036031</v>
      </c>
      <c r="K41" s="11">
        <f t="shared" si="20"/>
        <v>0.38022813688212931</v>
      </c>
      <c r="L41" s="11">
        <f t="shared" si="21"/>
        <v>0.27777777777777779</v>
      </c>
      <c r="M41" s="11">
        <f t="shared" si="22"/>
        <v>0.37453183520599254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-0.2799676893110481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0.23339013811949261</v>
      </c>
      <c r="Q41" s="11">
        <f>2*'OddsRatio_working_3-way'!K41*'OddsRatio_working_3-way'!L41*'OddsRatio_working_3-way'!M41</f>
        <v>7.9115301057455123E-2</v>
      </c>
      <c r="R41" s="11">
        <f t="shared" si="23"/>
        <v>0</v>
      </c>
      <c r="S41" s="11">
        <f t="shared" si="24"/>
        <v>-0.83363240484580647</v>
      </c>
      <c r="T41" s="11">
        <f t="shared" si="25"/>
        <v>-0.28258725587993438</v>
      </c>
      <c r="U41" s="11">
        <f>'OddsRatio_working_3-way'!S41-'OddsRatio_working_3-way'!R41^2/3</f>
        <v>-0.83363240484580647</v>
      </c>
      <c r="V41" s="11">
        <f>'OddsRatio_working_3-way'!S41*'OddsRatio_working_3-way'!R41/3-2*'OddsRatio_working_3-way'!R41^3/27-'OddsRatio_working_3-way'!T41</f>
        <v>0.28258725587993438</v>
      </c>
      <c r="W41" s="11">
        <f>'OddsRatio_working_3-way'!V41^2+4*'OddsRatio_working_3-way'!U41^3/27</f>
        <v>-5.9706639980801196E-3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0.14648056286059905</v>
      </c>
      <c r="Y41" s="11">
        <f>IF('OddsRatio_working_3-way'!W41&gt;=0,IF('OddsRatio_working_3-way'!V41+SQRT('OddsRatio_working_3-way'!W41)&gt;0,0,PI()),ACOS('OddsRatio_working_3-way'!V41/(2*'OddsRatio_working_3-way'!X41)))</f>
        <v>0.26691337951281846</v>
      </c>
      <c r="Z41" s="11">
        <f>'OddsRatio_working_3-way'!X41^(1/3)*COS('OddsRatio_working_3-way'!Y41/3)</f>
        <v>0.52505583194718664</v>
      </c>
      <c r="AA41" s="11">
        <f>'OddsRatio_working_3-way'!X41^(1/3)*COS(('OddsRatio_working_3-way'!Y41+2*PI())/3)</f>
        <v>-0.30309121484261203</v>
      </c>
      <c r="AB41" s="11">
        <f>'OddsRatio_working_3-way'!X41^(1/3)*COS(('OddsRatio_working_3-way'!Y41+4*PI())/3)</f>
        <v>-0.22196461710457482</v>
      </c>
      <c r="AC41" s="11">
        <f>'OddsRatio_working_3-way'!X41^(1/3)*SIN('OddsRatio_working_3-way'!Y41/3)</f>
        <v>4.6838463042494491E-2</v>
      </c>
      <c r="AD41" s="11">
        <f>'OddsRatio_working_3-way'!X41^(1/3)*SIN(('OddsRatio_working_3-way'!Y41+2*PI())/3)</f>
        <v>0.43129245735018956</v>
      </c>
      <c r="AE41" s="11">
        <f>'OddsRatio_working_3-way'!X41^(1/3)*SIN(('OddsRatio_working_3-way'!Y41+4*PI())/3)</f>
        <v>-0.47813092039268384</v>
      </c>
      <c r="AF41" s="11">
        <f>-'OddsRatio_working_3-way'!U41/(3*'OddsRatio_working_3-way'!X41^(1/3))*COS(('OddsRatio_working_3-way'!Y41)/3)</f>
        <v>0.52505583194718664</v>
      </c>
      <c r="AG41" s="11">
        <f>-'OddsRatio_working_3-way'!U41/(3*'OddsRatio_working_3-way'!X41^(1/3))*COS(('OddsRatio_working_3-way'!Y41+2*PI())/3)</f>
        <v>-0.30309121484261203</v>
      </c>
      <c r="AH41" s="11">
        <f>-'OddsRatio_working_3-way'!U41/(3*'OddsRatio_working_3-way'!X41^(1/3))*COS(('OddsRatio_working_3-way'!Y41+4*PI())/3)</f>
        <v>-0.22196461710457482</v>
      </c>
      <c r="AI41" s="11">
        <f>'OddsRatio_working_3-way'!U41/(3*'OddsRatio_working_3-way'!X41^(1/3))*SIN(('OddsRatio_working_3-way'!Y41)/3)</f>
        <v>-4.6838463042494491E-2</v>
      </c>
      <c r="AJ41" s="11">
        <f>'OddsRatio_working_3-way'!U41/(3*'OddsRatio_working_3-way'!X41^(1/3))*SIN(('OddsRatio_working_3-way'!Y41+2*PI())/3)</f>
        <v>-0.43129245735018956</v>
      </c>
      <c r="AK41" s="11">
        <f>'OddsRatio_working_3-way'!U41/(3*'OddsRatio_working_3-way'!X41^(1/3))*SIN(('OddsRatio_working_3-way'!Y41+4*PI())/3)</f>
        <v>0.47813092039268384</v>
      </c>
      <c r="AL41" s="11">
        <f>'OddsRatio_working_3-way'!Z41+'OddsRatio_working_3-way'!AF41</f>
        <v>1.0501116638943733</v>
      </c>
      <c r="AM41" s="11">
        <f>'OddsRatio_working_3-way'!AA41+'OddsRatio_working_3-way'!AG41</f>
        <v>-0.60618242968522407</v>
      </c>
      <c r="AN41" s="11">
        <f>'OddsRatio_working_3-way'!AB41+'OddsRatio_working_3-way'!AH41</f>
        <v>-0.44392923420914965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1.0501116638943733</v>
      </c>
      <c r="AS41" s="11">
        <f>IF(('OddsRatio_working_3-way'!X41=0),IF(Q41&gt;0,-Q41^(1/3),(-Q41)^(1/3)),'OddsRatio_working_3-way'!AM41-'OddsRatio_working_3-way'!R41/3)</f>
        <v>-0.60618242968522407</v>
      </c>
      <c r="AT41" s="11">
        <f>IF(('OddsRatio_working_3-way'!X41=0),IF(Q41&gt;0,-Q41^(1/3),(-Q41)^(1/3)),'OddsRatio_working_3-way'!AN41-'OddsRatio_working_3-way'!R41/3)</f>
        <v>-0.44392923420914965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1.2</v>
      </c>
      <c r="B42" s="4">
        <f>IF('True_Odds_Calculator_3-way'!B43="","",'True_Odds_Calculator_3-way'!B43)</f>
        <v>8</v>
      </c>
      <c r="C42" s="4">
        <f>IF('True_Odds_Calculator_3-way'!C43="","",'True_Odds_Calculator_3-way'!C43)</f>
        <v>14</v>
      </c>
      <c r="D42" s="9">
        <f t="shared" si="13"/>
        <v>0.81968443744369213</v>
      </c>
      <c r="E42" s="9">
        <f t="shared" si="14"/>
        <v>0.1149509990990749</v>
      </c>
      <c r="F42" s="9">
        <f t="shared" si="15"/>
        <v>6.5364563457232835E-2</v>
      </c>
      <c r="G42" s="9">
        <f t="shared" si="16"/>
        <v>1.0999084179190275</v>
      </c>
      <c r="H42" s="9">
        <f t="shared" si="17"/>
        <v>1.2199816835838055</v>
      </c>
      <c r="I42" s="9">
        <f t="shared" si="18"/>
        <v>8.6993589254331916</v>
      </c>
      <c r="J42" s="9">
        <f t="shared" si="19"/>
        <v>15.29880943294736</v>
      </c>
      <c r="K42" s="11">
        <f t="shared" si="20"/>
        <v>0.83333333333333337</v>
      </c>
      <c r="L42" s="11">
        <f t="shared" si="21"/>
        <v>0.125</v>
      </c>
      <c r="M42" s="11">
        <f t="shared" si="22"/>
        <v>7.1428571428571425E-2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-0.13541666666666652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0.15029761904761904</v>
      </c>
      <c r="Q42" s="11">
        <f>2*'OddsRatio_working_3-way'!K42*'OddsRatio_working_3-way'!L42*'OddsRatio_working_3-way'!M42</f>
        <v>1.488095238095238E-2</v>
      </c>
      <c r="R42" s="11">
        <f t="shared" si="23"/>
        <v>0</v>
      </c>
      <c r="S42" s="11">
        <f t="shared" si="24"/>
        <v>-1.1098901098901111</v>
      </c>
      <c r="T42" s="11">
        <f t="shared" si="25"/>
        <v>-0.10989010989011</v>
      </c>
      <c r="U42" s="11">
        <f>'OddsRatio_working_3-way'!S42-'OddsRatio_working_3-way'!R42^2/3</f>
        <v>-1.1098901098901111</v>
      </c>
      <c r="V42" s="11">
        <f>'OddsRatio_working_3-way'!S42*'OddsRatio_working_3-way'!R42/3-2*'OddsRatio_working_3-way'!R42^3/27-'OddsRatio_working_3-way'!T42</f>
        <v>0.10989010989011</v>
      </c>
      <c r="W42" s="11">
        <f>'OddsRatio_working_3-way'!V42^2+4*'OddsRatio_working_3-way'!U42^3/27</f>
        <v>-0.19047599388138031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0.22502879267609333</v>
      </c>
      <c r="Y42" s="11">
        <f>IF('OddsRatio_working_3-way'!W42&gt;=0,IF('OddsRatio_working_3-way'!V42+SQRT('OddsRatio_working_3-way'!W42)&gt;0,0,PI()),ACOS('OddsRatio_working_3-way'!V42/(2*'OddsRatio_working_3-way'!X42)))</f>
        <v>1.3241336655449767</v>
      </c>
      <c r="Z42" s="11">
        <f>'OddsRatio_working_3-way'!X42^(1/3)*COS('OddsRatio_working_3-way'!Y42/3)</f>
        <v>0.54995420895951375</v>
      </c>
      <c r="AA42" s="11">
        <f>'OddsRatio_working_3-way'!X42^(1/3)*COS(('OddsRatio_working_3-way'!Y42+2*PI())/3)</f>
        <v>-0.50000000000000022</v>
      </c>
      <c r="AB42" s="11">
        <f>'OddsRatio_working_3-way'!X42^(1/3)*COS(('OddsRatio_working_3-way'!Y42+4*PI())/3)</f>
        <v>-4.9954208959513691E-2</v>
      </c>
      <c r="AC42" s="11">
        <f>'OddsRatio_working_3-way'!X42^(1/3)*SIN('OddsRatio_working_3-way'!Y42/3)</f>
        <v>0.25983405860488312</v>
      </c>
      <c r="AD42" s="11">
        <f>'OddsRatio_working_3-way'!X42^(1/3)*SIN(('OddsRatio_working_3-way'!Y42+2*PI())/3)</f>
        <v>0.34635728657467296</v>
      </c>
      <c r="AE42" s="11">
        <f>'OddsRatio_working_3-way'!X42^(1/3)*SIN(('OddsRatio_working_3-way'!Y42+4*PI())/3)</f>
        <v>-0.60619134517955608</v>
      </c>
      <c r="AF42" s="11">
        <f>-'OddsRatio_working_3-way'!U42/(3*'OddsRatio_working_3-way'!X42^(1/3))*COS(('OddsRatio_working_3-way'!Y42)/3)</f>
        <v>0.54995420895951375</v>
      </c>
      <c r="AG42" s="11">
        <f>-'OddsRatio_working_3-way'!U42/(3*'OddsRatio_working_3-way'!X42^(1/3))*COS(('OddsRatio_working_3-way'!Y42+2*PI())/3)</f>
        <v>-0.50000000000000011</v>
      </c>
      <c r="AH42" s="11">
        <f>-'OddsRatio_working_3-way'!U42/(3*'OddsRatio_working_3-way'!X42^(1/3))*COS(('OddsRatio_working_3-way'!Y42+4*PI())/3)</f>
        <v>-4.9954208959513677E-2</v>
      </c>
      <c r="AI42" s="11">
        <f>'OddsRatio_working_3-way'!U42/(3*'OddsRatio_working_3-way'!X42^(1/3))*SIN(('OddsRatio_working_3-way'!Y42)/3)</f>
        <v>-0.25983405860488307</v>
      </c>
      <c r="AJ42" s="11">
        <f>'OddsRatio_working_3-way'!U42/(3*'OddsRatio_working_3-way'!X42^(1/3))*SIN(('OddsRatio_working_3-way'!Y42+2*PI())/3)</f>
        <v>-0.34635728657467285</v>
      </c>
      <c r="AK42" s="11">
        <f>'OddsRatio_working_3-way'!U42/(3*'OddsRatio_working_3-way'!X42^(1/3))*SIN(('OddsRatio_working_3-way'!Y42+4*PI())/3)</f>
        <v>0.60619134517955597</v>
      </c>
      <c r="AL42" s="11">
        <f>'OddsRatio_working_3-way'!Z42+'OddsRatio_working_3-way'!AF42</f>
        <v>1.0999084179190275</v>
      </c>
      <c r="AM42" s="11">
        <f>'OddsRatio_working_3-way'!AA42+'OddsRatio_working_3-way'!AG42</f>
        <v>-1.0000000000000004</v>
      </c>
      <c r="AN42" s="11">
        <f>'OddsRatio_working_3-way'!AB42+'OddsRatio_working_3-way'!AH42</f>
        <v>-9.9908417919027367E-2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1.0999084179190275</v>
      </c>
      <c r="AS42" s="11">
        <f>IF(('OddsRatio_working_3-way'!X42=0),IF(Q42&gt;0,-Q42^(1/3),(-Q42)^(1/3)),'OddsRatio_working_3-way'!AM42-'OddsRatio_working_3-way'!R42/3)</f>
        <v>-1.0000000000000004</v>
      </c>
      <c r="AT42" s="11">
        <f>IF(('OddsRatio_working_3-way'!X42=0),IF(Q42&gt;0,-Q42^(1/3),(-Q42)^(1/3)),'OddsRatio_working_3-way'!AN42-'OddsRatio_working_3-way'!R42/3)</f>
        <v>-9.9908417919027367E-2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1.63</v>
      </c>
      <c r="B43" s="4">
        <f>IF('True_Odds_Calculator_3-way'!B44="","",'True_Odds_Calculator_3-way'!B44)</f>
        <v>4.1500000000000004</v>
      </c>
      <c r="C43" s="4">
        <f>IF('True_Odds_Calculator_3-way'!C44="","",'True_Odds_Calculator_3-way'!C44)</f>
        <v>5.64</v>
      </c>
      <c r="D43" s="9">
        <f t="shared" si="13"/>
        <v>0.60001184586987544</v>
      </c>
      <c r="E43" s="9">
        <f t="shared" si="14"/>
        <v>0.23077799266698468</v>
      </c>
      <c r="F43" s="9">
        <f t="shared" si="15"/>
        <v>0.16921016146313975</v>
      </c>
      <c r="G43" s="9">
        <f t="shared" si="16"/>
        <v>1.0581488287654075</v>
      </c>
      <c r="H43" s="9">
        <f t="shared" si="17"/>
        <v>1.6666337621222065</v>
      </c>
      <c r="I43" s="9">
        <f t="shared" si="18"/>
        <v>4.333168810611034</v>
      </c>
      <c r="J43" s="9">
        <f t="shared" si="19"/>
        <v>5.9098105654714894</v>
      </c>
      <c r="K43" s="11">
        <f t="shared" si="20"/>
        <v>0.61349693251533743</v>
      </c>
      <c r="L43" s="11">
        <f t="shared" si="21"/>
        <v>0.24096385542168672</v>
      </c>
      <c r="M43" s="11">
        <f t="shared" si="22"/>
        <v>0.1773049645390071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-0.24135387654258844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0.22069743534901914</v>
      </c>
      <c r="Q43" s="11">
        <f>2*'OddsRatio_working_3-way'!K43*'OddsRatio_working_3-way'!L43*'OddsRatio_working_3-way'!M43</f>
        <v>5.2422193669600735E-2</v>
      </c>
      <c r="R43" s="11">
        <f t="shared" si="23"/>
        <v>0</v>
      </c>
      <c r="S43" s="11">
        <f t="shared" si="24"/>
        <v>-0.91441429700871479</v>
      </c>
      <c r="T43" s="11">
        <f t="shared" si="25"/>
        <v>-0.21720054560777069</v>
      </c>
      <c r="U43" s="11">
        <f>'OddsRatio_working_3-way'!S43-'OddsRatio_working_3-way'!R43^2/3</f>
        <v>-0.91441429700871479</v>
      </c>
      <c r="V43" s="11">
        <f>'OddsRatio_working_3-way'!S43*'OddsRatio_working_3-way'!R43/3-2*'OddsRatio_working_3-way'!R43^3/27-'OddsRatio_working_3-way'!T43</f>
        <v>0.21720054560777069</v>
      </c>
      <c r="W43" s="11">
        <f>'OddsRatio_working_3-way'!V43^2+4*'OddsRatio_working_3-way'!U43^3/27</f>
        <v>-6.6096622381047174E-2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0.16828004887193285</v>
      </c>
      <c r="Y43" s="11">
        <f>IF('OddsRatio_working_3-way'!W43&gt;=0,IF('OddsRatio_working_3-way'!V43+SQRT('OddsRatio_working_3-way'!W43)&gt;0,0,PI()),ACOS('OddsRatio_working_3-way'!V43/(2*'OddsRatio_working_3-way'!X43)))</f>
        <v>0.86930916719460938</v>
      </c>
      <c r="Z43" s="11">
        <f>'OddsRatio_working_3-way'!X43^(1/3)*COS('OddsRatio_working_3-way'!Y43/3)</f>
        <v>0.52907441438270375</v>
      </c>
      <c r="AA43" s="11">
        <f>'OddsRatio_working_3-way'!X43^(1/3)*COS(('OddsRatio_working_3-way'!Y43+2*PI())/3)</f>
        <v>-0.40115262464625706</v>
      </c>
      <c r="AB43" s="11">
        <f>'OddsRatio_working_3-way'!X43^(1/3)*COS(('OddsRatio_working_3-way'!Y43+4*PI())/3)</f>
        <v>-0.12792178973644686</v>
      </c>
      <c r="AC43" s="11">
        <f>'OddsRatio_working_3-way'!X43^(1/3)*SIN('OddsRatio_working_3-way'!Y43/3)</f>
        <v>0.15774989608608531</v>
      </c>
      <c r="AD43" s="11">
        <f>'OddsRatio_working_3-way'!X43^(1/3)*SIN(('OddsRatio_working_3-way'!Y43+2*PI())/3)</f>
        <v>0.37931693530475386</v>
      </c>
      <c r="AE43" s="11">
        <f>'OddsRatio_working_3-way'!X43^(1/3)*SIN(('OddsRatio_working_3-way'!Y43+4*PI())/3)</f>
        <v>-0.53706683139083911</v>
      </c>
      <c r="AF43" s="11">
        <f>-'OddsRatio_working_3-way'!U43/(3*'OddsRatio_working_3-way'!X43^(1/3))*COS(('OddsRatio_working_3-way'!Y43)/3)</f>
        <v>0.52907441438270364</v>
      </c>
      <c r="AG43" s="11">
        <f>-'OddsRatio_working_3-way'!U43/(3*'OddsRatio_working_3-way'!X43^(1/3))*COS(('OddsRatio_working_3-way'!Y43+2*PI())/3)</f>
        <v>-0.40115262464625701</v>
      </c>
      <c r="AH43" s="11">
        <f>-'OddsRatio_working_3-way'!U43/(3*'OddsRatio_working_3-way'!X43^(1/3))*COS(('OddsRatio_working_3-way'!Y43+4*PI())/3)</f>
        <v>-0.12792178973644683</v>
      </c>
      <c r="AI43" s="11">
        <f>'OddsRatio_working_3-way'!U43/(3*'OddsRatio_working_3-way'!X43^(1/3))*SIN(('OddsRatio_working_3-way'!Y43)/3)</f>
        <v>-0.15774989608608528</v>
      </c>
      <c r="AJ43" s="11">
        <f>'OddsRatio_working_3-way'!U43/(3*'OddsRatio_working_3-way'!X43^(1/3))*SIN(('OddsRatio_working_3-way'!Y43+2*PI())/3)</f>
        <v>-0.3793169353047538</v>
      </c>
      <c r="AK43" s="11">
        <f>'OddsRatio_working_3-way'!U43/(3*'OddsRatio_working_3-way'!X43^(1/3))*SIN(('OddsRatio_working_3-way'!Y43+4*PI())/3)</f>
        <v>0.53706683139083899</v>
      </c>
      <c r="AL43" s="11">
        <f>'OddsRatio_working_3-way'!Z43+'OddsRatio_working_3-way'!AF43</f>
        <v>1.0581488287654075</v>
      </c>
      <c r="AM43" s="11">
        <f>'OddsRatio_working_3-way'!AA43+'OddsRatio_working_3-way'!AG43</f>
        <v>-0.80230524929251401</v>
      </c>
      <c r="AN43" s="11">
        <f>'OddsRatio_working_3-way'!AB43+'OddsRatio_working_3-way'!AH43</f>
        <v>-0.25584357947289371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1.0581488287654075</v>
      </c>
      <c r="AS43" s="11">
        <f>IF(('OddsRatio_working_3-way'!X43=0),IF(Q43&gt;0,-Q43^(1/3),(-Q43)^(1/3)),'OddsRatio_working_3-way'!AM43-'OddsRatio_working_3-way'!R43/3)</f>
        <v>-0.80230524929251401</v>
      </c>
      <c r="AT43" s="11">
        <f>IF(('OddsRatio_working_3-way'!X43=0),IF(Q43&gt;0,-Q43^(1/3),(-Q43)^(1/3)),'OddsRatio_working_3-way'!AN43-'OddsRatio_working_3-way'!R43/3)</f>
        <v>-0.25584357947289371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2.86</v>
      </c>
      <c r="B44" s="4">
        <f>IF('True_Odds_Calculator_3-way'!B45="","",'True_Odds_Calculator_3-way'!B45)</f>
        <v>3.8</v>
      </c>
      <c r="C44" s="4">
        <f>IF('True_Odds_Calculator_3-way'!C45="","",'True_Odds_Calculator_3-way'!C45)</f>
        <v>2.41</v>
      </c>
      <c r="D44" s="9">
        <f t="shared" si="13"/>
        <v>0.34014883274964902</v>
      </c>
      <c r="E44" s="9">
        <f t="shared" si="14"/>
        <v>0.25508487179416145</v>
      </c>
      <c r="F44" s="9">
        <f t="shared" si="15"/>
        <v>0.40476629545618931</v>
      </c>
      <c r="G44" s="9">
        <f t="shared" si="16"/>
        <v>1.0429513727927011</v>
      </c>
      <c r="H44" s="9">
        <f t="shared" si="17"/>
        <v>2.9398895533944231</v>
      </c>
      <c r="I44" s="9">
        <f t="shared" si="18"/>
        <v>3.9202638438195638</v>
      </c>
      <c r="J44" s="9">
        <f t="shared" si="19"/>
        <v>2.4705614356377086</v>
      </c>
      <c r="K44" s="11">
        <f t="shared" si="20"/>
        <v>0.34965034965034969</v>
      </c>
      <c r="L44" s="11">
        <f t="shared" si="21"/>
        <v>0.26315789473684209</v>
      </c>
      <c r="M44" s="11">
        <f t="shared" si="22"/>
        <v>0.41493775933609955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-0.28036475426735286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0.23175121449853925</v>
      </c>
      <c r="Q44" s="11">
        <f>2*'OddsRatio_working_3-way'!K44*'OddsRatio_working_3-way'!L44*'OddsRatio_working_3-way'!M44</f>
        <v>7.6359543492105192E-2</v>
      </c>
      <c r="R44" s="11">
        <f t="shared" si="23"/>
        <v>0</v>
      </c>
      <c r="S44" s="11">
        <f t="shared" si="24"/>
        <v>-0.82660609427939624</v>
      </c>
      <c r="T44" s="11">
        <f t="shared" si="25"/>
        <v>-0.27235785643472699</v>
      </c>
      <c r="U44" s="11">
        <f>'OddsRatio_working_3-way'!S44-'OddsRatio_working_3-way'!R44^2/3</f>
        <v>-0.82660609427939624</v>
      </c>
      <c r="V44" s="11">
        <f>'OddsRatio_working_3-way'!S44*'OddsRatio_working_3-way'!R44/3-2*'OddsRatio_working_3-way'!R44^3/27-'OddsRatio_working_3-way'!T44</f>
        <v>0.27235785643472699</v>
      </c>
      <c r="W44" s="11">
        <f>'OddsRatio_working_3-way'!V44^2+4*'OddsRatio_working_3-way'!U44^3/27</f>
        <v>-9.4954880024791105E-3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0.14463254298756423</v>
      </c>
      <c r="Y44" s="11">
        <f>IF('OddsRatio_working_3-way'!W44&gt;=0,IF('OddsRatio_working_3-way'!V44+SQRT('OddsRatio_working_3-way'!W44)&gt;0,0,PI()),ACOS('OddsRatio_working_3-way'!V44/(2*'OddsRatio_working_3-way'!X44)))</f>
        <v>0.3435908496980622</v>
      </c>
      <c r="Z44" s="11">
        <f>'OddsRatio_working_3-way'!X44^(1/3)*COS('OddsRatio_working_3-way'!Y44/3)</f>
        <v>0.52147568639635067</v>
      </c>
      <c r="AA44" s="11">
        <f>'OddsRatio_working_3-way'!X44^(1/3)*COS(('OddsRatio_working_3-way'!Y44+2*PI())/3)</f>
        <v>-0.31268834794009609</v>
      </c>
      <c r="AB44" s="11">
        <f>'OddsRatio_working_3-way'!X44^(1/3)*COS(('OddsRatio_working_3-way'!Y44+4*PI())/3)</f>
        <v>-0.20878733845625461</v>
      </c>
      <c r="AC44" s="11">
        <f>'OddsRatio_working_3-way'!X44^(1/3)*SIN('OddsRatio_working_3-way'!Y44/3)</f>
        <v>5.998727579457E-2</v>
      </c>
      <c r="AD44" s="11">
        <f>'OddsRatio_working_3-way'!X44^(1/3)*SIN(('OddsRatio_working_3-way'!Y44+2*PI())/3)</f>
        <v>0.42161755397788192</v>
      </c>
      <c r="AE44" s="11">
        <f>'OddsRatio_working_3-way'!X44^(1/3)*SIN(('OddsRatio_working_3-way'!Y44+4*PI())/3)</f>
        <v>-0.48160482977245173</v>
      </c>
      <c r="AF44" s="11">
        <f>-'OddsRatio_working_3-way'!U44/(3*'OddsRatio_working_3-way'!X44^(1/3))*COS(('OddsRatio_working_3-way'!Y44)/3)</f>
        <v>0.52147568639635056</v>
      </c>
      <c r="AG44" s="11">
        <f>-'OddsRatio_working_3-way'!U44/(3*'OddsRatio_working_3-way'!X44^(1/3))*COS(('OddsRatio_working_3-way'!Y44+2*PI())/3)</f>
        <v>-0.31268834794009603</v>
      </c>
      <c r="AH44" s="11">
        <f>-'OddsRatio_working_3-way'!U44/(3*'OddsRatio_working_3-way'!X44^(1/3))*COS(('OddsRatio_working_3-way'!Y44+4*PI())/3)</f>
        <v>-0.20878733845625455</v>
      </c>
      <c r="AI44" s="11">
        <f>'OddsRatio_working_3-way'!U44/(3*'OddsRatio_working_3-way'!X44^(1/3))*SIN(('OddsRatio_working_3-way'!Y44)/3)</f>
        <v>-5.9987275794569986E-2</v>
      </c>
      <c r="AJ44" s="11">
        <f>'OddsRatio_working_3-way'!U44/(3*'OddsRatio_working_3-way'!X44^(1/3))*SIN(('OddsRatio_working_3-way'!Y44+2*PI())/3)</f>
        <v>-0.42161755397788186</v>
      </c>
      <c r="AK44" s="11">
        <f>'OddsRatio_working_3-way'!U44/(3*'OddsRatio_working_3-way'!X44^(1/3))*SIN(('OddsRatio_working_3-way'!Y44+4*PI())/3)</f>
        <v>0.48160482977245161</v>
      </c>
      <c r="AL44" s="11">
        <f>'OddsRatio_working_3-way'!Z44+'OddsRatio_working_3-way'!AF44</f>
        <v>1.0429513727927011</v>
      </c>
      <c r="AM44" s="11">
        <f>'OddsRatio_working_3-way'!AA44+'OddsRatio_working_3-way'!AG44</f>
        <v>-0.62537669588019207</v>
      </c>
      <c r="AN44" s="11">
        <f>'OddsRatio_working_3-way'!AB44+'OddsRatio_working_3-way'!AH44</f>
        <v>-0.41757467691250916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1.0429513727927011</v>
      </c>
      <c r="AS44" s="11">
        <f>IF(('OddsRatio_working_3-way'!X44=0),IF(Q44&gt;0,-Q44^(1/3),(-Q44)^(1/3)),'OddsRatio_working_3-way'!AM44-'OddsRatio_working_3-way'!R44/3)</f>
        <v>-0.62537669588019207</v>
      </c>
      <c r="AT44" s="11">
        <f>IF(('OddsRatio_working_3-way'!X44=0),IF(Q44&gt;0,-Q44^(1/3),(-Q44)^(1/3)),'OddsRatio_working_3-way'!AN44-'OddsRatio_working_3-way'!R44/3)</f>
        <v>-0.41757467691250916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5.71</v>
      </c>
      <c r="B45" s="4">
        <f>IF('True_Odds_Calculator_3-way'!B46="","",'True_Odds_Calculator_3-way'!B46)</f>
        <v>3.91</v>
      </c>
      <c r="C45" s="4">
        <f>IF('True_Odds_Calculator_3-way'!C46="","",'True_Odds_Calculator_3-way'!C46)</f>
        <v>1.67</v>
      </c>
      <c r="D45" s="9">
        <f t="shared" si="13"/>
        <v>0.16775147750989097</v>
      </c>
      <c r="E45" s="9">
        <f t="shared" si="14"/>
        <v>0.24599038118768601</v>
      </c>
      <c r="F45" s="9">
        <f t="shared" si="15"/>
        <v>0.58625814130242315</v>
      </c>
      <c r="G45" s="9">
        <f t="shared" si="16"/>
        <v>1.0533331969826536</v>
      </c>
      <c r="H45" s="9">
        <f t="shared" si="17"/>
        <v>5.9611993577882973</v>
      </c>
      <c r="I45" s="9">
        <f t="shared" si="18"/>
        <v>4.0651996032195212</v>
      </c>
      <c r="J45" s="9">
        <f t="shared" si="19"/>
        <v>1.7057332419783775</v>
      </c>
      <c r="K45" s="11">
        <f t="shared" si="20"/>
        <v>0.17513134851138354</v>
      </c>
      <c r="L45" s="11">
        <f t="shared" si="21"/>
        <v>0.25575447570332482</v>
      </c>
      <c r="M45" s="11">
        <f t="shared" si="22"/>
        <v>0.5988023952095809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-0.2462971361329549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0.2223438870329984</v>
      </c>
      <c r="Q45" s="11">
        <f>2*'OddsRatio_working_3-way'!K45*'OddsRatio_working_3-way'!L45*'OddsRatio_working_3-way'!M45</f>
        <v>5.36414685242457E-2</v>
      </c>
      <c r="R45" s="11">
        <f t="shared" si="23"/>
        <v>0</v>
      </c>
      <c r="S45" s="11">
        <f t="shared" si="24"/>
        <v>-0.9027465382828237</v>
      </c>
      <c r="T45" s="11">
        <f t="shared" si="25"/>
        <v>-0.21779168595484288</v>
      </c>
      <c r="U45" s="11">
        <f>'OddsRatio_working_3-way'!S45-'OddsRatio_working_3-way'!R45^2/3</f>
        <v>-0.9027465382828237</v>
      </c>
      <c r="V45" s="11">
        <f>'OddsRatio_working_3-way'!S45*'OddsRatio_working_3-way'!R45/3-2*'OddsRatio_working_3-way'!R45^3/27-'OddsRatio_working_3-way'!T45</f>
        <v>0.21779168595484288</v>
      </c>
      <c r="W45" s="11">
        <f>'OddsRatio_working_3-way'!V45^2+4*'OddsRatio_working_3-way'!U45^3/27</f>
        <v>-6.1558555769177181E-2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0.16506951129768793</v>
      </c>
      <c r="Y45" s="11">
        <f>IF('OddsRatio_working_3-way'!W45&gt;=0,IF('OddsRatio_working_3-way'!V45+SQRT('OddsRatio_working_3-way'!W45)&gt;0,0,PI()),ACOS('OddsRatio_working_3-way'!V45/(2*'OddsRatio_working_3-way'!X45)))</f>
        <v>0.85038096238030814</v>
      </c>
      <c r="Z45" s="11">
        <f>'OddsRatio_working_3-way'!X45^(1/3)*COS('OddsRatio_working_3-way'!Y45/3)</f>
        <v>0.5266665984913268</v>
      </c>
      <c r="AA45" s="11">
        <f>'OddsRatio_working_3-way'!X45^(1/3)*COS(('OddsRatio_working_3-way'!Y45+2*PI())/3)</f>
        <v>-0.39619922827145848</v>
      </c>
      <c r="AB45" s="11">
        <f>'OddsRatio_working_3-way'!X45^(1/3)*COS(('OddsRatio_working_3-way'!Y45+4*PI())/3)</f>
        <v>-0.13046737021986846</v>
      </c>
      <c r="AC45" s="11">
        <f>'OddsRatio_working_3-way'!X45^(1/3)*SIN('OddsRatio_working_3-way'!Y45/3)</f>
        <v>0.15342035977834509</v>
      </c>
      <c r="AD45" s="11">
        <f>'OddsRatio_working_3-way'!X45^(1/3)*SIN(('OddsRatio_working_3-way'!Y45+2*PI())/3)</f>
        <v>0.37939647372905566</v>
      </c>
      <c r="AE45" s="11">
        <f>'OddsRatio_working_3-way'!X45^(1/3)*SIN(('OddsRatio_working_3-way'!Y45+4*PI())/3)</f>
        <v>-0.53281683350740061</v>
      </c>
      <c r="AF45" s="11">
        <f>-'OddsRatio_working_3-way'!U45/(3*'OddsRatio_working_3-way'!X45^(1/3))*COS(('OddsRatio_working_3-way'!Y45)/3)</f>
        <v>0.52666659849132669</v>
      </c>
      <c r="AG45" s="11">
        <f>-'OddsRatio_working_3-way'!U45/(3*'OddsRatio_working_3-way'!X45^(1/3))*COS(('OddsRatio_working_3-way'!Y45+2*PI())/3)</f>
        <v>-0.39619922827145843</v>
      </c>
      <c r="AH45" s="11">
        <f>-'OddsRatio_working_3-way'!U45/(3*'OddsRatio_working_3-way'!X45^(1/3))*COS(('OddsRatio_working_3-way'!Y45+4*PI())/3)</f>
        <v>-0.13046737021986843</v>
      </c>
      <c r="AI45" s="11">
        <f>'OddsRatio_working_3-way'!U45/(3*'OddsRatio_working_3-way'!X45^(1/3))*SIN(('OddsRatio_working_3-way'!Y45)/3)</f>
        <v>-0.15342035977834506</v>
      </c>
      <c r="AJ45" s="11">
        <f>'OddsRatio_working_3-way'!U45/(3*'OddsRatio_working_3-way'!X45^(1/3))*SIN(('OddsRatio_working_3-way'!Y45+2*PI())/3)</f>
        <v>-0.37939647372905561</v>
      </c>
      <c r="AK45" s="11">
        <f>'OddsRatio_working_3-way'!U45/(3*'OddsRatio_working_3-way'!X45^(1/3))*SIN(('OddsRatio_working_3-way'!Y45+4*PI())/3)</f>
        <v>0.5328168335074005</v>
      </c>
      <c r="AL45" s="11">
        <f>'OddsRatio_working_3-way'!Z45+'OddsRatio_working_3-way'!AF45</f>
        <v>1.0533331969826536</v>
      </c>
      <c r="AM45" s="11">
        <f>'OddsRatio_working_3-way'!AA45+'OddsRatio_working_3-way'!AG45</f>
        <v>-0.79239845654291696</v>
      </c>
      <c r="AN45" s="11">
        <f>'OddsRatio_working_3-way'!AB45+'OddsRatio_working_3-way'!AH45</f>
        <v>-0.26093474043973686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1.0533331969826536</v>
      </c>
      <c r="AS45" s="11">
        <f>IF(('OddsRatio_working_3-way'!X45=0),IF(Q45&gt;0,-Q45^(1/3),(-Q45)^(1/3)),'OddsRatio_working_3-way'!AM45-'OddsRatio_working_3-way'!R45/3)</f>
        <v>-0.79239845654291696</v>
      </c>
      <c r="AT45" s="11">
        <f>IF(('OddsRatio_working_3-way'!X45=0),IF(Q45&gt;0,-Q45^(1/3),(-Q45)^(1/3)),'OddsRatio_working_3-way'!AN45-'OddsRatio_working_3-way'!R45/3)</f>
        <v>-0.26093474043973686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1.54</v>
      </c>
      <c r="B46" s="4">
        <f>IF('True_Odds_Calculator_3-way'!B47="","",'True_Odds_Calculator_3-way'!B47)</f>
        <v>4.3099999999999996</v>
      </c>
      <c r="C46" s="4">
        <f>IF('True_Odds_Calculator_3-way'!C47="","",'True_Odds_Calculator_3-way'!C47)</f>
        <v>6.89</v>
      </c>
      <c r="D46" s="9">
        <f t="shared" si="13"/>
        <v>0.63781427964243764</v>
      </c>
      <c r="E46" s="9">
        <f t="shared" si="14"/>
        <v>0.22317752722868531</v>
      </c>
      <c r="F46" s="9">
        <f t="shared" si="15"/>
        <v>0.13900819312887713</v>
      </c>
      <c r="G46" s="9">
        <f t="shared" si="16"/>
        <v>1.0515824407920991</v>
      </c>
      <c r="H46" s="9">
        <f t="shared" si="17"/>
        <v>1.5678545180277332</v>
      </c>
      <c r="I46" s="9">
        <f t="shared" si="18"/>
        <v>4.4807378790218477</v>
      </c>
      <c r="J46" s="9">
        <f t="shared" si="19"/>
        <v>7.1938205762654652</v>
      </c>
      <c r="K46" s="11">
        <f t="shared" si="20"/>
        <v>0.64935064935064934</v>
      </c>
      <c r="L46" s="11">
        <f t="shared" si="21"/>
        <v>0.23201856148491881</v>
      </c>
      <c r="M46" s="11">
        <f t="shared" si="22"/>
        <v>0.14513788098693758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-0.23020769450748013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0.21298143261107846</v>
      </c>
      <c r="Q46" s="11">
        <f>2*'OddsRatio_working_3-way'!K46*'OddsRatio_working_3-way'!L46*'OddsRatio_working_3-way'!M46</f>
        <v>4.3733353718907284E-2</v>
      </c>
      <c r="R46" s="11">
        <f t="shared" si="23"/>
        <v>0</v>
      </c>
      <c r="S46" s="11">
        <f t="shared" si="24"/>
        <v>-0.92517078139696185</v>
      </c>
      <c r="T46" s="11">
        <f t="shared" si="25"/>
        <v>-0.18997346640594698</v>
      </c>
      <c r="U46" s="11">
        <f>'OddsRatio_working_3-way'!S46-'OddsRatio_working_3-way'!R46^2/3</f>
        <v>-0.92517078139696185</v>
      </c>
      <c r="V46" s="11">
        <f>'OddsRatio_working_3-way'!S46*'OddsRatio_working_3-way'!R46/3-2*'OddsRatio_working_3-way'!R46^3/27-'OddsRatio_working_3-way'!T46</f>
        <v>0.18997346640594698</v>
      </c>
      <c r="W46" s="11">
        <f>'OddsRatio_working_3-way'!V46^2+4*'OddsRatio_working_3-way'!U46^3/27</f>
        <v>-8.1227353237967787E-2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0.17125804446525952</v>
      </c>
      <c r="Y46" s="11">
        <f>IF('OddsRatio_working_3-way'!W46&gt;=0,IF('OddsRatio_working_3-way'!V46+SQRT('OddsRatio_working_3-way'!W46)&gt;0,0,PI()),ACOS('OddsRatio_working_3-way'!V46/(2*'OddsRatio_working_3-way'!X46)))</f>
        <v>0.98286486542686358</v>
      </c>
      <c r="Z46" s="11">
        <f>'OddsRatio_working_3-way'!X46^(1/3)*COS('OddsRatio_working_3-way'!Y46/3)</f>
        <v>0.52579122039604953</v>
      </c>
      <c r="AA46" s="11">
        <f>'OddsRatio_working_3-way'!X46^(1/3)*COS(('OddsRatio_working_3-way'!Y46+2*PI())/3)</f>
        <v>-0.41765474487208903</v>
      </c>
      <c r="AB46" s="11">
        <f>'OddsRatio_working_3-way'!X46^(1/3)*COS(('OddsRatio_working_3-way'!Y46+4*PI())/3)</f>
        <v>-0.10813647552396033</v>
      </c>
      <c r="AC46" s="11">
        <f>'OddsRatio_working_3-way'!X46^(1/3)*SIN('OddsRatio_working_3-way'!Y46/3)</f>
        <v>0.17870045612724916</v>
      </c>
      <c r="AD46" s="11">
        <f>'OddsRatio_working_3-way'!X46^(1/3)*SIN(('OddsRatio_working_3-way'!Y46+2*PI())/3)</f>
        <v>0.36599832588617692</v>
      </c>
      <c r="AE46" s="11">
        <f>'OddsRatio_working_3-way'!X46^(1/3)*SIN(('OddsRatio_working_3-way'!Y46+4*PI())/3)</f>
        <v>-0.54469878201342614</v>
      </c>
      <c r="AF46" s="11">
        <f>-'OddsRatio_working_3-way'!U46/(3*'OddsRatio_working_3-way'!X46^(1/3))*COS(('OddsRatio_working_3-way'!Y46)/3)</f>
        <v>0.52579122039604942</v>
      </c>
      <c r="AG46" s="11">
        <f>-'OddsRatio_working_3-way'!U46/(3*'OddsRatio_working_3-way'!X46^(1/3))*COS(('OddsRatio_working_3-way'!Y46+2*PI())/3)</f>
        <v>-0.41765474487208892</v>
      </c>
      <c r="AH46" s="11">
        <f>-'OddsRatio_working_3-way'!U46/(3*'OddsRatio_working_3-way'!X46^(1/3))*COS(('OddsRatio_working_3-way'!Y46+4*PI())/3)</f>
        <v>-0.10813647552396032</v>
      </c>
      <c r="AI46" s="11">
        <f>'OddsRatio_working_3-way'!U46/(3*'OddsRatio_working_3-way'!X46^(1/3))*SIN(('OddsRatio_working_3-way'!Y46)/3)</f>
        <v>-0.17870045612724914</v>
      </c>
      <c r="AJ46" s="11">
        <f>'OddsRatio_working_3-way'!U46/(3*'OddsRatio_working_3-way'!X46^(1/3))*SIN(('OddsRatio_working_3-way'!Y46+2*PI())/3)</f>
        <v>-0.36599832588617687</v>
      </c>
      <c r="AK46" s="11">
        <f>'OddsRatio_working_3-way'!U46/(3*'OddsRatio_working_3-way'!X46^(1/3))*SIN(('OddsRatio_working_3-way'!Y46+4*PI())/3)</f>
        <v>0.54469878201342603</v>
      </c>
      <c r="AL46" s="11">
        <f>'OddsRatio_working_3-way'!Z46+'OddsRatio_working_3-way'!AF46</f>
        <v>1.0515824407920991</v>
      </c>
      <c r="AM46" s="11">
        <f>'OddsRatio_working_3-way'!AA46+'OddsRatio_working_3-way'!AG46</f>
        <v>-0.83530948974417796</v>
      </c>
      <c r="AN46" s="11">
        <f>'OddsRatio_working_3-way'!AB46+'OddsRatio_working_3-way'!AH46</f>
        <v>-0.21627295104792066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1.0515824407920991</v>
      </c>
      <c r="AS46" s="11">
        <f>IF(('OddsRatio_working_3-way'!X46=0),IF(Q46&gt;0,-Q46^(1/3),(-Q46)^(1/3)),'OddsRatio_working_3-way'!AM46-'OddsRatio_working_3-way'!R46/3)</f>
        <v>-0.83530948974417796</v>
      </c>
      <c r="AT46" s="11">
        <f>IF(('OddsRatio_working_3-way'!X46=0),IF(Q46&gt;0,-Q46^(1/3),(-Q46)^(1/3)),'OddsRatio_working_3-way'!AN46-'OddsRatio_working_3-way'!R46/3)</f>
        <v>-0.21627295104792066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17.5</v>
      </c>
      <c r="B47" s="4">
        <f>IF('True_Odds_Calculator_3-way'!B48="","",'True_Odds_Calculator_3-way'!B48)</f>
        <v>8.6</v>
      </c>
      <c r="C47" s="4">
        <f>IF('True_Odds_Calculator_3-way'!C48="","",'True_Odds_Calculator_3-way'!C48)</f>
        <v>1.17</v>
      </c>
      <c r="D47" s="9">
        <f t="shared" si="13"/>
        <v>5.1949497384354011E-2</v>
      </c>
      <c r="E47" s="9">
        <f t="shared" si="14"/>
        <v>0.10631722151014958</v>
      </c>
      <c r="F47" s="9">
        <f t="shared" si="15"/>
        <v>0.8417332811054965</v>
      </c>
      <c r="G47" s="9">
        <f t="shared" si="16"/>
        <v>1.1060281448735434</v>
      </c>
      <c r="H47" s="9">
        <f t="shared" si="17"/>
        <v>19.249464390413465</v>
      </c>
      <c r="I47" s="9">
        <f t="shared" si="18"/>
        <v>9.405813901038929</v>
      </c>
      <c r="J47" s="9">
        <f t="shared" si="19"/>
        <v>1.1880247846285021</v>
      </c>
      <c r="K47" s="11">
        <f t="shared" si="20"/>
        <v>5.7142857142857141E-2</v>
      </c>
      <c r="L47" s="11">
        <f t="shared" si="21"/>
        <v>0.11627906976744186</v>
      </c>
      <c r="M47" s="11">
        <f t="shared" si="22"/>
        <v>0.85470085470085477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-0.12106653036885595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0.13783116108697505</v>
      </c>
      <c r="Q47" s="11">
        <f>2*'OddsRatio_working_3-way'!K47*'OddsRatio_working_3-way'!L47*'OddsRatio_working_3-way'!M47</f>
        <v>1.1358150893034614E-2</v>
      </c>
      <c r="R47" s="11">
        <f t="shared" si="23"/>
        <v>0</v>
      </c>
      <c r="S47" s="11">
        <f t="shared" si="24"/>
        <v>-1.1384745285674078</v>
      </c>
      <c r="T47" s="11">
        <f t="shared" si="25"/>
        <v>-9.3817431278731586E-2</v>
      </c>
      <c r="U47" s="11">
        <f>'OddsRatio_working_3-way'!S47-'OddsRatio_working_3-way'!R47^2/3</f>
        <v>-1.1384745285674078</v>
      </c>
      <c r="V47" s="11">
        <f>'OddsRatio_working_3-way'!S47*'OddsRatio_working_3-way'!R47/3-2*'OddsRatio_working_3-way'!R47^3/27-'OddsRatio_working_3-way'!T47</f>
        <v>9.3817431278731586E-2</v>
      </c>
      <c r="W47" s="11">
        <f>'OddsRatio_working_3-way'!V47^2+4*'OddsRatio_working_3-way'!U47^3/27</f>
        <v>-0.2098063558081886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0.23377770756635893</v>
      </c>
      <c r="Y47" s="11">
        <f>IF('OddsRatio_working_3-way'!W47&gt;=0,IF('OddsRatio_working_3-way'!V47+SQRT('OddsRatio_working_3-way'!W47)&gt;0,0,PI()),ACOS('OddsRatio_working_3-way'!V47/(2*'OddsRatio_working_3-way'!X47)))</f>
        <v>1.3687696366319189</v>
      </c>
      <c r="Z47" s="11">
        <f>'OddsRatio_working_3-way'!X47^(1/3)*COS('OddsRatio_working_3-way'!Y47/3)</f>
        <v>0.5530140724367717</v>
      </c>
      <c r="AA47" s="11">
        <f>'OddsRatio_working_3-way'!X47^(1/3)*COS(('OddsRatio_working_3-way'!Y47+2*PI())/3)</f>
        <v>-0.51156066607128725</v>
      </c>
      <c r="AB47" s="11">
        <f>'OddsRatio_working_3-way'!X47^(1/3)*COS(('OddsRatio_working_3-way'!Y47+4*PI())/3)</f>
        <v>-4.1453406365484523E-2</v>
      </c>
      <c r="AC47" s="11">
        <f>'OddsRatio_working_3-way'!X47^(1/3)*SIN('OddsRatio_working_3-way'!Y47/3)</f>
        <v>0.27141655293914252</v>
      </c>
      <c r="AD47" s="11">
        <f>'OddsRatio_working_3-way'!X47^(1/3)*SIN(('OddsRatio_working_3-way'!Y47+2*PI())/3)</f>
        <v>0.34321595891096068</v>
      </c>
      <c r="AE47" s="11">
        <f>'OddsRatio_working_3-way'!X47^(1/3)*SIN(('OddsRatio_working_3-way'!Y47+4*PI())/3)</f>
        <v>-0.61463251185010326</v>
      </c>
      <c r="AF47" s="11">
        <f>-'OddsRatio_working_3-way'!U47/(3*'OddsRatio_working_3-way'!X47^(1/3))*COS(('OddsRatio_working_3-way'!Y47)/3)</f>
        <v>0.5530140724367717</v>
      </c>
      <c r="AG47" s="11">
        <f>-'OddsRatio_working_3-way'!U47/(3*'OddsRatio_working_3-way'!X47^(1/3))*COS(('OddsRatio_working_3-way'!Y47+2*PI())/3)</f>
        <v>-0.51156066607128725</v>
      </c>
      <c r="AH47" s="11">
        <f>-'OddsRatio_working_3-way'!U47/(3*'OddsRatio_working_3-way'!X47^(1/3))*COS(('OddsRatio_working_3-way'!Y47+4*PI())/3)</f>
        <v>-4.1453406365484523E-2</v>
      </c>
      <c r="AI47" s="11">
        <f>'OddsRatio_working_3-way'!U47/(3*'OddsRatio_working_3-way'!X47^(1/3))*SIN(('OddsRatio_working_3-way'!Y47)/3)</f>
        <v>-0.27141655293914252</v>
      </c>
      <c r="AJ47" s="11">
        <f>'OddsRatio_working_3-way'!U47/(3*'OddsRatio_working_3-way'!X47^(1/3))*SIN(('OddsRatio_working_3-way'!Y47+2*PI())/3)</f>
        <v>-0.34321595891096068</v>
      </c>
      <c r="AK47" s="11">
        <f>'OddsRatio_working_3-way'!U47/(3*'OddsRatio_working_3-way'!X47^(1/3))*SIN(('OddsRatio_working_3-way'!Y47+4*PI())/3)</f>
        <v>0.61463251185010326</v>
      </c>
      <c r="AL47" s="11">
        <f>'OddsRatio_working_3-way'!Z47+'OddsRatio_working_3-way'!AF47</f>
        <v>1.1060281448735434</v>
      </c>
      <c r="AM47" s="11">
        <f>'OddsRatio_working_3-way'!AA47+'OddsRatio_working_3-way'!AG47</f>
        <v>-1.0231213321425745</v>
      </c>
      <c r="AN47" s="11">
        <f>'OddsRatio_working_3-way'!AB47+'OddsRatio_working_3-way'!AH47</f>
        <v>-8.2906812730969046E-2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1.1060281448735434</v>
      </c>
      <c r="AS47" s="11">
        <f>IF(('OddsRatio_working_3-way'!X47=0),IF(Q47&gt;0,-Q47^(1/3),(-Q47)^(1/3)),'OddsRatio_working_3-way'!AM47-'OddsRatio_working_3-way'!R47/3)</f>
        <v>-1.0231213321425745</v>
      </c>
      <c r="AT47" s="11">
        <f>IF(('OddsRatio_working_3-way'!X47=0),IF(Q47&gt;0,-Q47^(1/3),(-Q47)^(1/3)),'OddsRatio_working_3-way'!AN47-'OddsRatio_working_3-way'!R47/3)</f>
        <v>-8.2906812730969046E-2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3.27</v>
      </c>
      <c r="B48" s="4">
        <f>IF('True_Odds_Calculator_3-way'!B49="","",'True_Odds_Calculator_3-way'!B49)</f>
        <v>3.27</v>
      </c>
      <c r="C48" s="4">
        <f>IF('True_Odds_Calculator_3-way'!C49="","",'True_Odds_Calculator_3-way'!C49)</f>
        <v>2.41</v>
      </c>
      <c r="D48" s="9">
        <f t="shared" si="13"/>
        <v>0.29737517097469607</v>
      </c>
      <c r="E48" s="9">
        <f t="shared" si="14"/>
        <v>0.29737517097469607</v>
      </c>
      <c r="F48" s="9">
        <f t="shared" si="15"/>
        <v>0.40524965805060764</v>
      </c>
      <c r="G48" s="9">
        <f t="shared" si="16"/>
        <v>1.0408614659532223</v>
      </c>
      <c r="H48" s="9">
        <f t="shared" si="17"/>
        <v>3.3627555277138148</v>
      </c>
      <c r="I48" s="9">
        <f t="shared" si="18"/>
        <v>3.3627555277138148</v>
      </c>
      <c r="J48" s="9">
        <f t="shared" si="19"/>
        <v>2.4676146669940429</v>
      </c>
      <c r="K48" s="11">
        <f t="shared" si="20"/>
        <v>0.3058103975535168</v>
      </c>
      <c r="L48" s="11">
        <f t="shared" si="21"/>
        <v>0.3058103975535168</v>
      </c>
      <c r="M48" s="11">
        <f t="shared" si="22"/>
        <v>0.41493775933609955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-0.28194102815111066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0.23088962470889962</v>
      </c>
      <c r="Q48" s="11">
        <f>2*'OddsRatio_working_3-way'!K48*'OddsRatio_working_3-way'!L48*'OddsRatio_working_3-way'!M48</f>
        <v>7.7609957885344388E-2</v>
      </c>
      <c r="R48" s="11">
        <f t="shared" si="23"/>
        <v>0</v>
      </c>
      <c r="S48" s="11">
        <f t="shared" si="24"/>
        <v>-0.81892878884285958</v>
      </c>
      <c r="T48" s="11">
        <f t="shared" si="25"/>
        <v>-0.2752701811236502</v>
      </c>
      <c r="U48" s="11">
        <f>'OddsRatio_working_3-way'!S48-'OddsRatio_working_3-way'!R48^2/3</f>
        <v>-0.81892878884285958</v>
      </c>
      <c r="V48" s="11">
        <f>'OddsRatio_working_3-way'!S48*'OddsRatio_working_3-way'!R48/3-2*'OddsRatio_working_3-way'!R48^3/27-'OddsRatio_working_3-way'!T48</f>
        <v>0.2752701811236502</v>
      </c>
      <c r="W48" s="11">
        <f>'OddsRatio_working_3-way'!V48^2+4*'OddsRatio_working_3-way'!U48^3/27</f>
        <v>-5.5907680446317387E-3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0.14262226391808444</v>
      </c>
      <c r="Y48" s="11">
        <f>IF('OddsRatio_working_3-way'!W48&gt;=0,IF('OddsRatio_working_3-way'!V48+SQRT('OddsRatio_working_3-way'!W48)&gt;0,0,PI()),ACOS('OddsRatio_working_3-way'!V48/(2*'OddsRatio_working_3-way'!X48)))</f>
        <v>0.26522977858668995</v>
      </c>
      <c r="Z48" s="11">
        <f>'OddsRatio_working_3-way'!X48^(1/3)*COS('OddsRatio_working_3-way'!Y48/3)</f>
        <v>0.52043073297661102</v>
      </c>
      <c r="AA48" s="11">
        <f>'OddsRatio_working_3-way'!X48^(1/3)*COS(('OddsRatio_working_3-way'!Y48+2*PI())/3)</f>
        <v>-0.3001664157959944</v>
      </c>
      <c r="AB48" s="11">
        <f>'OddsRatio_working_3-way'!X48^(1/3)*COS(('OddsRatio_working_3-way'!Y48+4*PI())/3)</f>
        <v>-0.22026431718061679</v>
      </c>
      <c r="AC48" s="11">
        <f>'OddsRatio_working_3-way'!X48^(1/3)*SIN('OddsRatio_working_3-way'!Y48/3)</f>
        <v>4.613149814440444E-2</v>
      </c>
      <c r="AD48" s="11">
        <f>'OddsRatio_working_3-way'!X48^(1/3)*SIN(('OddsRatio_working_3-way'!Y48+2*PI())/3)</f>
        <v>0.42764048659569881</v>
      </c>
      <c r="AE48" s="11">
        <f>'OddsRatio_working_3-way'!X48^(1/3)*SIN(('OddsRatio_working_3-way'!Y48+4*PI())/3)</f>
        <v>-0.47377198474010307</v>
      </c>
      <c r="AF48" s="11">
        <f>-'OddsRatio_working_3-way'!U48/(3*'OddsRatio_working_3-way'!X48^(1/3))*COS(('OddsRatio_working_3-way'!Y48)/3)</f>
        <v>0.52043073297661113</v>
      </c>
      <c r="AG48" s="11">
        <f>-'OddsRatio_working_3-way'!U48/(3*'OddsRatio_working_3-way'!X48^(1/3))*COS(('OddsRatio_working_3-way'!Y48+2*PI())/3)</f>
        <v>-0.30016641579599446</v>
      </c>
      <c r="AH48" s="11">
        <f>-'OddsRatio_working_3-way'!U48/(3*'OddsRatio_working_3-way'!X48^(1/3))*COS(('OddsRatio_working_3-way'!Y48+4*PI())/3)</f>
        <v>-0.22026431718061684</v>
      </c>
      <c r="AI48" s="11">
        <f>'OddsRatio_working_3-way'!U48/(3*'OddsRatio_working_3-way'!X48^(1/3))*SIN(('OddsRatio_working_3-way'!Y48)/3)</f>
        <v>-4.6131498144404454E-2</v>
      </c>
      <c r="AJ48" s="11">
        <f>'OddsRatio_working_3-way'!U48/(3*'OddsRatio_working_3-way'!X48^(1/3))*SIN(('OddsRatio_working_3-way'!Y48+2*PI())/3)</f>
        <v>-0.42764048659569887</v>
      </c>
      <c r="AK48" s="11">
        <f>'OddsRatio_working_3-way'!U48/(3*'OddsRatio_working_3-way'!X48^(1/3))*SIN(('OddsRatio_working_3-way'!Y48+4*PI())/3)</f>
        <v>0.47377198474010318</v>
      </c>
      <c r="AL48" s="11">
        <f>'OddsRatio_working_3-way'!Z48+'OddsRatio_working_3-way'!AF48</f>
        <v>1.0408614659532223</v>
      </c>
      <c r="AM48" s="11">
        <f>'OddsRatio_working_3-way'!AA48+'OddsRatio_working_3-way'!AG48</f>
        <v>-0.60033283159198891</v>
      </c>
      <c r="AN48" s="11">
        <f>'OddsRatio_working_3-way'!AB48+'OddsRatio_working_3-way'!AH48</f>
        <v>-0.44052863436123363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1.0408614659532223</v>
      </c>
      <c r="AS48" s="11">
        <f>IF(('OddsRatio_working_3-way'!X48=0),IF(Q48&gt;0,-Q48^(1/3),(-Q48)^(1/3)),'OddsRatio_working_3-way'!AM48-'OddsRatio_working_3-way'!R48/3)</f>
        <v>-0.60033283159198891</v>
      </c>
      <c r="AT48" s="11">
        <f>IF(('OddsRatio_working_3-way'!X48=0),IF(Q48&gt;0,-Q48^(1/3),(-Q48)^(1/3)),'OddsRatio_working_3-way'!AN48-'OddsRatio_working_3-way'!R48/3)</f>
        <v>-0.44052863436123363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2.35</v>
      </c>
      <c r="B49" s="4">
        <f>IF('True_Odds_Calculator_3-way'!B50="","",'True_Odds_Calculator_3-way'!B50)</f>
        <v>3.53</v>
      </c>
      <c r="C49" s="4">
        <f>IF('True_Odds_Calculator_3-way'!C50="","",'True_Odds_Calculator_3-way'!C50)</f>
        <v>3.14</v>
      </c>
      <c r="D49" s="9">
        <f t="shared" si="13"/>
        <v>0.41546096024428436</v>
      </c>
      <c r="E49" s="9">
        <f t="shared" si="14"/>
        <v>0.27497027974475513</v>
      </c>
      <c r="F49" s="9">
        <f t="shared" si="15"/>
        <v>0.30956876001096023</v>
      </c>
      <c r="G49" s="9">
        <f t="shared" si="16"/>
        <v>1.0421963138147512</v>
      </c>
      <c r="H49" s="9">
        <f t="shared" si="17"/>
        <v>2.4069650236499145</v>
      </c>
      <c r="I49" s="9">
        <f t="shared" si="18"/>
        <v>3.6367566739513211</v>
      </c>
      <c r="J49" s="9">
        <f t="shared" si="19"/>
        <v>3.230300111563567</v>
      </c>
      <c r="K49" s="11">
        <f t="shared" si="20"/>
        <v>0.42553191489361702</v>
      </c>
      <c r="L49" s="11">
        <f t="shared" si="21"/>
        <v>0.28328611898016998</v>
      </c>
      <c r="M49" s="11">
        <f t="shared" si="22"/>
        <v>0.31847133757961782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-0.2806052855761334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0.23111294704710977</v>
      </c>
      <c r="Q49" s="11">
        <f>2*'OddsRatio_working_3-way'!K49*'OddsRatio_working_3-way'!L49*'OddsRatio_working_3-way'!M49</f>
        <v>7.6781709982428503E-2</v>
      </c>
      <c r="R49" s="11">
        <f t="shared" si="23"/>
        <v>0</v>
      </c>
      <c r="S49" s="11">
        <f t="shared" si="24"/>
        <v>-0.82362292845836138</v>
      </c>
      <c r="T49" s="11">
        <f t="shared" si="25"/>
        <v>-0.27362887988649881</v>
      </c>
      <c r="U49" s="11">
        <f>'OddsRatio_working_3-way'!S49-'OddsRatio_working_3-way'!R49^2/3</f>
        <v>-0.82362292845836138</v>
      </c>
      <c r="V49" s="11">
        <f>'OddsRatio_working_3-way'!S49*'OddsRatio_working_3-way'!R49/3-2*'OddsRatio_working_3-way'!R49^3/27-'OddsRatio_working_3-way'!T49</f>
        <v>0.27362887988649881</v>
      </c>
      <c r="W49" s="11">
        <f>'OddsRatio_working_3-way'!V49^2+4*'OddsRatio_working_3-way'!U49^3/27</f>
        <v>-7.8988668833883391E-3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0.14385029613397424</v>
      </c>
      <c r="Y49" s="11">
        <f>IF('OddsRatio_working_3-way'!W49&gt;=0,IF('OddsRatio_working_3-way'!V49+SQRT('OddsRatio_working_3-way'!W49)&gt;0,0,PI()),ACOS('OddsRatio_working_3-way'!V49/(2*'OddsRatio_working_3-way'!X49)))</f>
        <v>0.31405400187448151</v>
      </c>
      <c r="Z49" s="11">
        <f>'OddsRatio_working_3-way'!X49^(1/3)*COS('OddsRatio_working_3-way'!Y49/3)</f>
        <v>0.52109815690737549</v>
      </c>
      <c r="AA49" s="11">
        <f>'OddsRatio_working_3-way'!X49^(1/3)*COS(('OddsRatio_working_3-way'!Y49+2*PI())/3)</f>
        <v>-0.30796495412199704</v>
      </c>
      <c r="AB49" s="11">
        <f>'OddsRatio_working_3-way'!X49^(1/3)*COS(('OddsRatio_working_3-way'!Y49+4*PI())/3)</f>
        <v>-0.21313320278537856</v>
      </c>
      <c r="AC49" s="11">
        <f>'OddsRatio_working_3-way'!X49^(1/3)*SIN('OddsRatio_working_3-way'!Y49/3)</f>
        <v>5.4751137161920503E-2</v>
      </c>
      <c r="AD49" s="11">
        <f>'OddsRatio_working_3-way'!X49^(1/3)*SIN(('OddsRatio_working_3-way'!Y49+2*PI())/3)</f>
        <v>0.42390867316607639</v>
      </c>
      <c r="AE49" s="11">
        <f>'OddsRatio_working_3-way'!X49^(1/3)*SIN(('OddsRatio_working_3-way'!Y49+4*PI())/3)</f>
        <v>-0.47865981032799676</v>
      </c>
      <c r="AF49" s="11">
        <f>-'OddsRatio_working_3-way'!U49/(3*'OddsRatio_working_3-way'!X49^(1/3))*COS(('OddsRatio_working_3-way'!Y49)/3)</f>
        <v>0.5210981569073756</v>
      </c>
      <c r="AG49" s="11">
        <f>-'OddsRatio_working_3-way'!U49/(3*'OddsRatio_working_3-way'!X49^(1/3))*COS(('OddsRatio_working_3-way'!Y49+2*PI())/3)</f>
        <v>-0.30796495412199709</v>
      </c>
      <c r="AH49" s="11">
        <f>-'OddsRatio_working_3-way'!U49/(3*'OddsRatio_working_3-way'!X49^(1/3))*COS(('OddsRatio_working_3-way'!Y49+4*PI())/3)</f>
        <v>-0.21313320278537862</v>
      </c>
      <c r="AI49" s="11">
        <f>'OddsRatio_working_3-way'!U49/(3*'OddsRatio_working_3-way'!X49^(1/3))*SIN(('OddsRatio_working_3-way'!Y49)/3)</f>
        <v>-5.475113716192051E-2</v>
      </c>
      <c r="AJ49" s="11">
        <f>'OddsRatio_working_3-way'!U49/(3*'OddsRatio_working_3-way'!X49^(1/3))*SIN(('OddsRatio_working_3-way'!Y49+2*PI())/3)</f>
        <v>-0.4239086731660765</v>
      </c>
      <c r="AK49" s="11">
        <f>'OddsRatio_working_3-way'!U49/(3*'OddsRatio_working_3-way'!X49^(1/3))*SIN(('OddsRatio_working_3-way'!Y49+4*PI())/3)</f>
        <v>0.47865981032799687</v>
      </c>
      <c r="AL49" s="11">
        <f>'OddsRatio_working_3-way'!Z49+'OddsRatio_working_3-way'!AF49</f>
        <v>1.0421963138147512</v>
      </c>
      <c r="AM49" s="11">
        <f>'OddsRatio_working_3-way'!AA49+'OddsRatio_working_3-way'!AG49</f>
        <v>-0.61592990824399418</v>
      </c>
      <c r="AN49" s="11">
        <f>'OddsRatio_working_3-way'!AB49+'OddsRatio_working_3-way'!AH49</f>
        <v>-0.42626640557075718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1.0421963138147512</v>
      </c>
      <c r="AS49" s="11">
        <f>IF(('OddsRatio_working_3-way'!X49=0),IF(Q49&gt;0,-Q49^(1/3),(-Q49)^(1/3)),'OddsRatio_working_3-way'!AM49-'OddsRatio_working_3-way'!R49/3)</f>
        <v>-0.61592990824399418</v>
      </c>
      <c r="AT49" s="11">
        <f>IF(('OddsRatio_working_3-way'!X49=0),IF(Q49&gt;0,-Q49^(1/3),(-Q49)^(1/3)),'OddsRatio_working_3-way'!AN49-'OddsRatio_working_3-way'!R49/3)</f>
        <v>-0.42626640557075718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3.85</v>
      </c>
      <c r="B50" s="4">
        <f>IF('True_Odds_Calculator_3-way'!B51="","",'True_Odds_Calculator_3-way'!B51)</f>
        <v>3.32</v>
      </c>
      <c r="C50" s="4">
        <f>IF('True_Odds_Calculator_3-way'!C51="","",'True_Odds_Calculator_3-way'!C51)</f>
        <v>1.98</v>
      </c>
      <c r="D50" s="9">
        <f t="shared" si="13"/>
        <v>0.2405109216245449</v>
      </c>
      <c r="E50" s="9">
        <f t="shared" si="14"/>
        <v>0.28006713292009261</v>
      </c>
      <c r="F50" s="9">
        <f t="shared" si="15"/>
        <v>0.47942194545536249</v>
      </c>
      <c r="G50" s="9">
        <f t="shared" si="16"/>
        <v>1.108005383378051</v>
      </c>
      <c r="H50" s="9">
        <f t="shared" si="17"/>
        <v>4.1578153426274458</v>
      </c>
      <c r="I50" s="9">
        <f t="shared" si="18"/>
        <v>3.5705724894370778</v>
      </c>
      <c r="J50" s="9">
        <f t="shared" si="19"/>
        <v>2.0858452757104899</v>
      </c>
      <c r="K50" s="11">
        <f t="shared" si="20"/>
        <v>0.25974025974025972</v>
      </c>
      <c r="L50" s="11">
        <f t="shared" si="21"/>
        <v>0.30120481927710846</v>
      </c>
      <c r="M50" s="11">
        <f t="shared" si="22"/>
        <v>0.50505050505050508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-0.25603239403896583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0.24300270740577423</v>
      </c>
      <c r="Q50" s="11">
        <f>2*'OddsRatio_working_3-way'!K50*'OddsRatio_working_3-way'!L50*'OddsRatio_working_3-way'!M50</f>
        <v>7.9025270701064784E-2</v>
      </c>
      <c r="R50" s="11">
        <f t="shared" si="23"/>
        <v>0</v>
      </c>
      <c r="S50" s="11">
        <f t="shared" si="24"/>
        <v>-0.94910922626763938</v>
      </c>
      <c r="T50" s="11">
        <f t="shared" si="25"/>
        <v>-0.30865340691630549</v>
      </c>
      <c r="U50" s="11">
        <f>'OddsRatio_working_3-way'!S50-'OddsRatio_working_3-way'!R50^2/3</f>
        <v>-0.94910922626763938</v>
      </c>
      <c r="V50" s="11">
        <f>'OddsRatio_working_3-way'!S50*'OddsRatio_working_3-way'!R50/3-2*'OddsRatio_working_3-way'!R50^3/27-'OddsRatio_working_3-way'!T50</f>
        <v>0.30865340691630549</v>
      </c>
      <c r="W50" s="11">
        <f>'OddsRatio_working_3-way'!V50^2+4*'OddsRatio_working_3-way'!U50^3/27</f>
        <v>-3.1394628595205684E-2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0.17794771296384237</v>
      </c>
      <c r="Y50" s="11">
        <f>IF('OddsRatio_working_3-way'!W50&gt;=0,IF('OddsRatio_working_3-way'!V50+SQRT('OddsRatio_working_3-way'!W50)&gt;0,0,PI()),ACOS('OddsRatio_working_3-way'!V50/(2*'OddsRatio_working_3-way'!X50)))</f>
        <v>0.52112687498925125</v>
      </c>
      <c r="Z50" s="11">
        <f>'OddsRatio_working_3-way'!X50^(1/3)*COS('OddsRatio_working_3-way'!Y50/3)</f>
        <v>0.55400269168902549</v>
      </c>
      <c r="AA50" s="11">
        <f>'OddsRatio_working_3-way'!X50^(1/3)*COS(('OddsRatio_working_3-way'!Y50+2*PI())/3)</f>
        <v>-0.36119202090948549</v>
      </c>
      <c r="AB50" s="11">
        <f>'OddsRatio_working_3-way'!X50^(1/3)*COS(('OddsRatio_working_3-way'!Y50+4*PI())/3)</f>
        <v>-0.19281067077953987</v>
      </c>
      <c r="AC50" s="11">
        <f>'OddsRatio_working_3-way'!X50^(1/3)*SIN('OddsRatio_working_3-way'!Y50/3)</f>
        <v>9.7215017824036659E-2</v>
      </c>
      <c r="AD50" s="11">
        <f>'OddsRatio_working_3-way'!X50^(1/3)*SIN(('OddsRatio_working_3-way'!Y50+2*PI())/3)</f>
        <v>0.43117289585563584</v>
      </c>
      <c r="AE50" s="11">
        <f>'OddsRatio_working_3-way'!X50^(1/3)*SIN(('OddsRatio_working_3-way'!Y50+4*PI())/3)</f>
        <v>-0.52838791367967253</v>
      </c>
      <c r="AF50" s="11">
        <f>-'OddsRatio_working_3-way'!U50/(3*'OddsRatio_working_3-way'!X50^(1/3))*COS(('OddsRatio_working_3-way'!Y50)/3)</f>
        <v>0.55400269168902538</v>
      </c>
      <c r="AG50" s="11">
        <f>-'OddsRatio_working_3-way'!U50/(3*'OddsRatio_working_3-way'!X50^(1/3))*COS(('OddsRatio_working_3-way'!Y50+2*PI())/3)</f>
        <v>-0.36119202090948543</v>
      </c>
      <c r="AH50" s="11">
        <f>-'OddsRatio_working_3-way'!U50/(3*'OddsRatio_working_3-way'!X50^(1/3))*COS(('OddsRatio_working_3-way'!Y50+4*PI())/3)</f>
        <v>-0.19281067077953984</v>
      </c>
      <c r="AI50" s="11">
        <f>'OddsRatio_working_3-way'!U50/(3*'OddsRatio_working_3-way'!X50^(1/3))*SIN(('OddsRatio_working_3-way'!Y50)/3)</f>
        <v>-9.7215017824036645E-2</v>
      </c>
      <c r="AJ50" s="11">
        <f>'OddsRatio_working_3-way'!U50/(3*'OddsRatio_working_3-way'!X50^(1/3))*SIN(('OddsRatio_working_3-way'!Y50+2*PI())/3)</f>
        <v>-0.43117289585563573</v>
      </c>
      <c r="AK50" s="11">
        <f>'OddsRatio_working_3-way'!U50/(3*'OddsRatio_working_3-way'!X50^(1/3))*SIN(('OddsRatio_working_3-way'!Y50+4*PI())/3)</f>
        <v>0.52838791367967242</v>
      </c>
      <c r="AL50" s="11">
        <f>'OddsRatio_working_3-way'!Z50+'OddsRatio_working_3-way'!AF50</f>
        <v>1.108005383378051</v>
      </c>
      <c r="AM50" s="11">
        <f>'OddsRatio_working_3-way'!AA50+'OddsRatio_working_3-way'!AG50</f>
        <v>-0.72238404181897087</v>
      </c>
      <c r="AN50" s="11">
        <f>'OddsRatio_working_3-way'!AB50+'OddsRatio_working_3-way'!AH50</f>
        <v>-0.38562134155907968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1.108005383378051</v>
      </c>
      <c r="AS50" s="11">
        <f>IF(('OddsRatio_working_3-way'!X50=0),IF(Q50&gt;0,-Q50^(1/3),(-Q50)^(1/3)),'OddsRatio_working_3-way'!AM50-'OddsRatio_working_3-way'!R50/3)</f>
        <v>-0.72238404181897087</v>
      </c>
      <c r="AT50" s="11">
        <f>IF(('OddsRatio_working_3-way'!X50=0),IF(Q50&gt;0,-Q50^(1/3),(-Q50)^(1/3)),'OddsRatio_working_3-way'!AN50-'OddsRatio_working_3-way'!R50/3)</f>
        <v>-0.38562134155907968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1.99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4.2300000000000004</v>
      </c>
      <c r="D51" s="9">
        <f t="shared" si="13"/>
        <v>0.49338978493194363</v>
      </c>
      <c r="E51" s="9">
        <f t="shared" si="14"/>
        <v>0.27672772961612324</v>
      </c>
      <c r="F51" s="9">
        <f t="shared" si="15"/>
        <v>0.22988248545193316</v>
      </c>
      <c r="G51" s="9">
        <f t="shared" si="16"/>
        <v>1.037166770767902</v>
      </c>
      <c r="H51" s="9">
        <f t="shared" si="17"/>
        <v>2.0267951030602229</v>
      </c>
      <c r="I51" s="9">
        <f t="shared" si="18"/>
        <v>3.6136602623351126</v>
      </c>
      <c r="J51" s="9">
        <f t="shared" si="19"/>
        <v>4.3500486695803238</v>
      </c>
      <c r="K51" s="11">
        <f t="shared" si="20"/>
        <v>0.50251256281407031</v>
      </c>
      <c r="L51" s="11">
        <f t="shared" si="21"/>
        <v>0.28409090909090912</v>
      </c>
      <c r="M51" s="11">
        <f t="shared" si="22"/>
        <v>0.23640661938534277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-0.27195819523147657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0.22746982278683342</v>
      </c>
      <c r="Q51" s="11">
        <f>2*'OddsRatio_working_3-way'!K51*'OddsRatio_working_3-way'!L51*'OddsRatio_working_3-way'!M51</f>
        <v>6.7498463734965389E-2</v>
      </c>
      <c r="R51" s="11">
        <f t="shared" si="23"/>
        <v>0</v>
      </c>
      <c r="S51" s="11">
        <f t="shared" si="24"/>
        <v>-0.83641466510403562</v>
      </c>
      <c r="T51" s="11">
        <f t="shared" si="25"/>
        <v>-0.248194262642147</v>
      </c>
      <c r="U51" s="11">
        <f>'OddsRatio_working_3-way'!S51-'OddsRatio_working_3-way'!R51^2/3</f>
        <v>-0.83641466510403562</v>
      </c>
      <c r="V51" s="11">
        <f>'OddsRatio_working_3-way'!S51*'OddsRatio_working_3-way'!R51/3-2*'OddsRatio_working_3-way'!R51^3/27-'OddsRatio_working_3-way'!T51</f>
        <v>0.248194262642147</v>
      </c>
      <c r="W51" s="11">
        <f>'OddsRatio_working_3-way'!V51^2+4*'OddsRatio_working_3-way'!U51^3/27</f>
        <v>-2.5088039200765279E-2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0.14721449589735069</v>
      </c>
      <c r="Y51" s="11">
        <f>IF('OddsRatio_working_3-way'!W51&gt;=0,IF('OddsRatio_working_3-way'!V51+SQRT('OddsRatio_working_3-way'!W51)&gt;0,0,PI()),ACOS('OddsRatio_working_3-way'!V51/(2*'OddsRatio_working_3-way'!X51)))</f>
        <v>0.56801934049545744</v>
      </c>
      <c r="Z51" s="11">
        <f>'OddsRatio_working_3-way'!X51^(1/3)*COS('OddsRatio_working_3-way'!Y51/3)</f>
        <v>0.5185833853839511</v>
      </c>
      <c r="AA51" s="11">
        <f>'OddsRatio_working_3-way'!X51^(1/3)*COS(('OddsRatio_working_3-way'!Y51+2*PI())/3)</f>
        <v>-0.34535632293459773</v>
      </c>
      <c r="AB51" s="11">
        <f>'OddsRatio_working_3-way'!X51^(1/3)*COS(('OddsRatio_working_3-way'!Y51+4*PI())/3)</f>
        <v>-0.17322706244935351</v>
      </c>
      <c r="AC51" s="11">
        <f>'OddsRatio_working_3-way'!X51^(1/3)*SIN('OddsRatio_working_3-way'!Y51/3)</f>
        <v>9.93788748765672E-2</v>
      </c>
      <c r="AD51" s="11">
        <f>'OddsRatio_working_3-way'!X51^(1/3)*SIN(('OddsRatio_working_3-way'!Y51+2*PI())/3)</f>
        <v>0.39941694828475394</v>
      </c>
      <c r="AE51" s="11">
        <f>'OddsRatio_working_3-way'!X51^(1/3)*SIN(('OddsRatio_working_3-way'!Y51+4*PI())/3)</f>
        <v>-0.49879582316132093</v>
      </c>
      <c r="AF51" s="11">
        <f>-'OddsRatio_working_3-way'!U51/(3*'OddsRatio_working_3-way'!X51^(1/3))*COS(('OddsRatio_working_3-way'!Y51)/3)</f>
        <v>0.51858338538395088</v>
      </c>
      <c r="AG51" s="11">
        <f>-'OddsRatio_working_3-way'!U51/(3*'OddsRatio_working_3-way'!X51^(1/3))*COS(('OddsRatio_working_3-way'!Y51+2*PI())/3)</f>
        <v>-0.34535632293459761</v>
      </c>
      <c r="AH51" s="11">
        <f>-'OddsRatio_working_3-way'!U51/(3*'OddsRatio_working_3-way'!X51^(1/3))*COS(('OddsRatio_working_3-way'!Y51+4*PI())/3)</f>
        <v>-0.17322706244935343</v>
      </c>
      <c r="AI51" s="11">
        <f>'OddsRatio_working_3-way'!U51/(3*'OddsRatio_working_3-way'!X51^(1/3))*SIN(('OddsRatio_working_3-way'!Y51)/3)</f>
        <v>-9.9378874876567158E-2</v>
      </c>
      <c r="AJ51" s="11">
        <f>'OddsRatio_working_3-way'!U51/(3*'OddsRatio_working_3-way'!X51^(1/3))*SIN(('OddsRatio_working_3-way'!Y51+2*PI())/3)</f>
        <v>-0.39941694828475377</v>
      </c>
      <c r="AK51" s="11">
        <f>'OddsRatio_working_3-way'!U51/(3*'OddsRatio_working_3-way'!X51^(1/3))*SIN(('OddsRatio_working_3-way'!Y51+4*PI())/3)</f>
        <v>0.49879582316132071</v>
      </c>
      <c r="AL51" s="11">
        <f>'OddsRatio_working_3-way'!Z51+'OddsRatio_working_3-way'!AF51</f>
        <v>1.037166770767902</v>
      </c>
      <c r="AM51" s="11">
        <f>'OddsRatio_working_3-way'!AA51+'OddsRatio_working_3-way'!AG51</f>
        <v>-0.69071264586919534</v>
      </c>
      <c r="AN51" s="11">
        <f>'OddsRatio_working_3-way'!AB51+'OddsRatio_working_3-way'!AH51</f>
        <v>-0.34645412489870697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1.037166770767902</v>
      </c>
      <c r="AS51" s="11">
        <f>IF(('OddsRatio_working_3-way'!X51=0),IF(Q51&gt;0,-Q51^(1/3),(-Q51)^(1/3)),'OddsRatio_working_3-way'!AM51-'OddsRatio_working_3-way'!R51/3)</f>
        <v>-0.69071264586919534</v>
      </c>
      <c r="AT51" s="11">
        <f>IF(('OddsRatio_working_3-way'!X51=0),IF(Q51&gt;0,-Q51^(1/3),(-Q51)^(1/3)),'OddsRatio_working_3-way'!AN51-'OddsRatio_working_3-way'!R51/3)</f>
        <v>-0.34645412489870697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1.53</v>
      </c>
      <c r="B52" s="4">
        <f>IF('True_Odds_Calculator_3-way'!B53="","",'True_Odds_Calculator_3-way'!B53)</f>
        <v>3.97</v>
      </c>
      <c r="C52" s="4">
        <f>IF('True_Odds_Calculator_3-way'!C53="","",'True_Odds_Calculator_3-way'!C53)</f>
        <v>8.07</v>
      </c>
      <c r="D52" s="9">
        <f t="shared" si="13"/>
        <v>0.64069522877387786</v>
      </c>
      <c r="E52" s="9">
        <f t="shared" si="14"/>
        <v>0.24139304197552383</v>
      </c>
      <c r="F52" s="9">
        <f t="shared" si="15"/>
        <v>0.11791172925059837</v>
      </c>
      <c r="G52" s="9">
        <f t="shared" si="16"/>
        <v>1.0581217093074211</v>
      </c>
      <c r="H52" s="9">
        <f t="shared" si="17"/>
        <v>1.5608045059329332</v>
      </c>
      <c r="I52" s="9">
        <f t="shared" si="18"/>
        <v>4.1426214766430407</v>
      </c>
      <c r="J52" s="9">
        <f t="shared" si="19"/>
        <v>8.4809204848034678</v>
      </c>
      <c r="K52" s="11">
        <f t="shared" si="20"/>
        <v>0.65359477124183007</v>
      </c>
      <c r="L52" s="11">
        <f t="shared" si="21"/>
        <v>0.25188916876574308</v>
      </c>
      <c r="M52" s="11">
        <f t="shared" si="22"/>
        <v>0.12391573729863692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-0.22703680181725949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0.21563513001870108</v>
      </c>
      <c r="Q52" s="11">
        <f>2*'OddsRatio_working_3-way'!K52*'OddsRatio_working_3-way'!L52*'OddsRatio_working_3-way'!M52</f>
        <v>4.0801349104768417E-2</v>
      </c>
      <c r="R52" s="11">
        <f t="shared" si="23"/>
        <v>0</v>
      </c>
      <c r="S52" s="11">
        <f t="shared" si="24"/>
        <v>-0.949780512642459</v>
      </c>
      <c r="T52" s="11">
        <f t="shared" si="25"/>
        <v>-0.17971249056621741</v>
      </c>
      <c r="U52" s="11">
        <f>'OddsRatio_working_3-way'!S52-'OddsRatio_working_3-way'!R52^2/3</f>
        <v>-0.949780512642459</v>
      </c>
      <c r="V52" s="11">
        <f>'OddsRatio_working_3-way'!S52*'OddsRatio_working_3-way'!R52/3-2*'OddsRatio_working_3-way'!R52^3/27-'OddsRatio_working_3-way'!T52</f>
        <v>0.17971249056621741</v>
      </c>
      <c r="W52" s="11">
        <f>'OddsRatio_working_3-way'!V52^2+4*'OddsRatio_working_3-way'!U52^3/27</f>
        <v>-9.4633920774010075E-2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0.17813653474198018</v>
      </c>
      <c r="Y52" s="11">
        <f>IF('OddsRatio_working_3-way'!W52&gt;=0,IF('OddsRatio_working_3-way'!V52+SQRT('OddsRatio_working_3-way'!W52)&gt;0,0,PI()),ACOS('OddsRatio_working_3-way'!V52/(2*'OddsRatio_working_3-way'!X52)))</f>
        <v>1.0420822160694692</v>
      </c>
      <c r="Z52" s="11">
        <f>'OddsRatio_working_3-way'!X52^(1/3)*COS('OddsRatio_working_3-way'!Y52/3)</f>
        <v>0.52906085465371055</v>
      </c>
      <c r="AA52" s="11">
        <f>'OddsRatio_working_3-way'!X52^(1/3)*COS(('OddsRatio_working_3-way'!Y52+2*PI())/3)</f>
        <v>-0.43041016453254527</v>
      </c>
      <c r="AB52" s="11">
        <f>'OddsRatio_working_3-way'!X52^(1/3)*COS(('OddsRatio_working_3-way'!Y52+4*PI())/3)</f>
        <v>-9.8650690121165438E-2</v>
      </c>
      <c r="AC52" s="11">
        <f>'OddsRatio_working_3-way'!X52^(1/3)*SIN('OddsRatio_working_3-way'!Y52/3)</f>
        <v>0.19154142185761902</v>
      </c>
      <c r="AD52" s="11">
        <f>'OddsRatio_working_3-way'!X52^(1/3)*SIN(('OddsRatio_working_3-way'!Y52+2*PI())/3)</f>
        <v>0.36240942934921044</v>
      </c>
      <c r="AE52" s="11">
        <f>'OddsRatio_working_3-way'!X52^(1/3)*SIN(('OddsRatio_working_3-way'!Y52+4*PI())/3)</f>
        <v>-0.55395085120682941</v>
      </c>
      <c r="AF52" s="11">
        <f>-'OddsRatio_working_3-way'!U52/(3*'OddsRatio_working_3-way'!X52^(1/3))*COS(('OddsRatio_working_3-way'!Y52)/3)</f>
        <v>0.52906085465371044</v>
      </c>
      <c r="AG52" s="11">
        <f>-'OddsRatio_working_3-way'!U52/(3*'OddsRatio_working_3-way'!X52^(1/3))*COS(('OddsRatio_working_3-way'!Y52+2*PI())/3)</f>
        <v>-0.43041016453254516</v>
      </c>
      <c r="AH52" s="11">
        <f>-'OddsRatio_working_3-way'!U52/(3*'OddsRatio_working_3-way'!X52^(1/3))*COS(('OddsRatio_working_3-way'!Y52+4*PI())/3)</f>
        <v>-9.8650690121165424E-2</v>
      </c>
      <c r="AI52" s="11">
        <f>'OddsRatio_working_3-way'!U52/(3*'OddsRatio_working_3-way'!X52^(1/3))*SIN(('OddsRatio_working_3-way'!Y52)/3)</f>
        <v>-0.19154142185761897</v>
      </c>
      <c r="AJ52" s="11">
        <f>'OddsRatio_working_3-way'!U52/(3*'OddsRatio_working_3-way'!X52^(1/3))*SIN(('OddsRatio_working_3-way'!Y52+2*PI())/3)</f>
        <v>-0.36240942934921033</v>
      </c>
      <c r="AK52" s="11">
        <f>'OddsRatio_working_3-way'!U52/(3*'OddsRatio_working_3-way'!X52^(1/3))*SIN(('OddsRatio_working_3-way'!Y52+4*PI())/3)</f>
        <v>0.5539508512068293</v>
      </c>
      <c r="AL52" s="11">
        <f>'OddsRatio_working_3-way'!Z52+'OddsRatio_working_3-way'!AF52</f>
        <v>1.0581217093074211</v>
      </c>
      <c r="AM52" s="11">
        <f>'OddsRatio_working_3-way'!AA52+'OddsRatio_working_3-way'!AG52</f>
        <v>-0.86082032906509043</v>
      </c>
      <c r="AN52" s="11">
        <f>'OddsRatio_working_3-way'!AB52+'OddsRatio_working_3-way'!AH52</f>
        <v>-0.19730138024233085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1.0581217093074211</v>
      </c>
      <c r="AS52" s="11">
        <f>IF(('OddsRatio_working_3-way'!X52=0),IF(Q52&gt;0,-Q52^(1/3),(-Q52)^(1/3)),'OddsRatio_working_3-way'!AM52-'OddsRatio_working_3-way'!R52/3)</f>
        <v>-0.86082032906509043</v>
      </c>
      <c r="AT52" s="11">
        <f>IF(('OddsRatio_working_3-way'!X52=0),IF(Q52&gt;0,-Q52^(1/3),(-Q52)^(1/3)),'OddsRatio_working_3-way'!AN52-'OddsRatio_working_3-way'!R52/3)</f>
        <v>-0.19730138024233085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1.93</v>
      </c>
      <c r="B53" s="4">
        <f>IF('True_Odds_Calculator_3-way'!B54="","",'True_Odds_Calculator_3-way'!B54)</f>
        <v>3.69</v>
      </c>
      <c r="C53" s="4">
        <f>IF('True_Odds_Calculator_3-way'!C54="","",'True_Odds_Calculator_3-way'!C54)</f>
        <v>4.13</v>
      </c>
      <c r="D53" s="9">
        <f t="shared" si="13"/>
        <v>0.50566044638756646</v>
      </c>
      <c r="E53" s="9">
        <f t="shared" si="14"/>
        <v>0.26125243794318787</v>
      </c>
      <c r="F53" s="9">
        <f t="shared" si="15"/>
        <v>0.2330871156692457</v>
      </c>
      <c r="G53" s="9">
        <f t="shared" si="16"/>
        <v>1.0511953444401616</v>
      </c>
      <c r="H53" s="9">
        <f t="shared" si="17"/>
        <v>1.9776116703293498</v>
      </c>
      <c r="I53" s="9">
        <f t="shared" si="18"/>
        <v>3.827715476544034</v>
      </c>
      <c r="J53" s="9">
        <f t="shared" si="19"/>
        <v>4.2902414280977066</v>
      </c>
      <c r="K53" s="11">
        <f t="shared" si="20"/>
        <v>0.5181347150259068</v>
      </c>
      <c r="L53" s="11">
        <f t="shared" si="21"/>
        <v>0.2710027100271003</v>
      </c>
      <c r="M53" s="11">
        <f t="shared" si="22"/>
        <v>0.24213075060532688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-0.26622316317882722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0.22949331853152427</v>
      </c>
      <c r="Q53" s="11">
        <f>2*'OddsRatio_working_3-way'!K53*'OddsRatio_working_3-way'!L53*'OddsRatio_working_3-way'!M53</f>
        <v>6.7998020305636828E-2</v>
      </c>
      <c r="R53" s="11">
        <f t="shared" si="23"/>
        <v>0</v>
      </c>
      <c r="S53" s="11">
        <f t="shared" si="24"/>
        <v>-0.86203362544140905</v>
      </c>
      <c r="T53" s="11">
        <f t="shared" si="25"/>
        <v>-0.25541737050115826</v>
      </c>
      <c r="U53" s="11">
        <f>'OddsRatio_working_3-way'!S53-'OddsRatio_working_3-way'!R53^2/3</f>
        <v>-0.86203362544140905</v>
      </c>
      <c r="V53" s="11">
        <f>'OddsRatio_working_3-way'!S53*'OddsRatio_working_3-way'!R53/3-2*'OddsRatio_working_3-way'!R53^3/27-'OddsRatio_working_3-way'!T53</f>
        <v>0.25541737050115826</v>
      </c>
      <c r="W53" s="11">
        <f>'OddsRatio_working_3-way'!V53^2+4*'OddsRatio_working_3-way'!U53^3/27</f>
        <v>-2.9662542619816337E-2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0.15402968526678737</v>
      </c>
      <c r="Y53" s="11">
        <f>IF('OddsRatio_working_3-way'!W53&gt;=0,IF('OddsRatio_working_3-way'!V53+SQRT('OddsRatio_working_3-way'!W53)&gt;0,0,PI()),ACOS('OddsRatio_working_3-way'!V53/(2*'OddsRatio_working_3-way'!X53)))</f>
        <v>0.59326925618056359</v>
      </c>
      <c r="Z53" s="11">
        <f>'OddsRatio_working_3-way'!X53^(1/3)*COS('OddsRatio_working_3-way'!Y53/3)</f>
        <v>0.52559767222008069</v>
      </c>
      <c r="AA53" s="11">
        <f>'OddsRatio_working_3-way'!X53^(1/3)*COS(('OddsRatio_working_3-way'!Y53+2*PI())/3)</f>
        <v>-0.35400586203445411</v>
      </c>
      <c r="AB53" s="11">
        <f>'OddsRatio_working_3-way'!X53^(1/3)*COS(('OddsRatio_working_3-way'!Y53+4*PI())/3)</f>
        <v>-0.1715918101856265</v>
      </c>
      <c r="AC53" s="11">
        <f>'OddsRatio_working_3-way'!X53^(1/3)*SIN('OddsRatio_working_3-way'!Y53/3)</f>
        <v>0.10531680193889101</v>
      </c>
      <c r="AD53" s="11">
        <f>'OddsRatio_working_3-way'!X53^(1/3)*SIN(('OddsRatio_working_3-way'!Y53+2*PI())/3)</f>
        <v>0.40252253534311094</v>
      </c>
      <c r="AE53" s="11">
        <f>'OddsRatio_working_3-way'!X53^(1/3)*SIN(('OddsRatio_working_3-way'!Y53+4*PI())/3)</f>
        <v>-0.50783933728200192</v>
      </c>
      <c r="AF53" s="11">
        <f>-'OddsRatio_working_3-way'!U53/(3*'OddsRatio_working_3-way'!X53^(1/3))*COS(('OddsRatio_working_3-way'!Y53)/3)</f>
        <v>0.5255976722200808</v>
      </c>
      <c r="AG53" s="11">
        <f>-'OddsRatio_working_3-way'!U53/(3*'OddsRatio_working_3-way'!X53^(1/3))*COS(('OddsRatio_working_3-way'!Y53+2*PI())/3)</f>
        <v>-0.35400586203445417</v>
      </c>
      <c r="AH53" s="11">
        <f>-'OddsRatio_working_3-way'!U53/(3*'OddsRatio_working_3-way'!X53^(1/3))*COS(('OddsRatio_working_3-way'!Y53+4*PI())/3)</f>
        <v>-0.17159181018562653</v>
      </c>
      <c r="AI53" s="11">
        <f>'OddsRatio_working_3-way'!U53/(3*'OddsRatio_working_3-way'!X53^(1/3))*SIN(('OddsRatio_working_3-way'!Y53)/3)</f>
        <v>-0.10531680193889102</v>
      </c>
      <c r="AJ53" s="11">
        <f>'OddsRatio_working_3-way'!U53/(3*'OddsRatio_working_3-way'!X53^(1/3))*SIN(('OddsRatio_working_3-way'!Y53+2*PI())/3)</f>
        <v>-0.40252253534311105</v>
      </c>
      <c r="AK53" s="11">
        <f>'OddsRatio_working_3-way'!U53/(3*'OddsRatio_working_3-way'!X53^(1/3))*SIN(('OddsRatio_working_3-way'!Y53+4*PI())/3)</f>
        <v>0.50783933728200203</v>
      </c>
      <c r="AL53" s="11">
        <f>'OddsRatio_working_3-way'!Z53+'OddsRatio_working_3-way'!AF53</f>
        <v>1.0511953444401616</v>
      </c>
      <c r="AM53" s="11">
        <f>'OddsRatio_working_3-way'!AA53+'OddsRatio_working_3-way'!AG53</f>
        <v>-0.70801172406890833</v>
      </c>
      <c r="AN53" s="11">
        <f>'OddsRatio_working_3-way'!AB53+'OddsRatio_working_3-way'!AH53</f>
        <v>-0.34318362037125305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1.0511953444401616</v>
      </c>
      <c r="AS53" s="11">
        <f>IF(('OddsRatio_working_3-way'!X53=0),IF(Q53&gt;0,-Q53^(1/3),(-Q53)^(1/3)),'OddsRatio_working_3-way'!AM53-'OddsRatio_working_3-way'!R53/3)</f>
        <v>-0.70801172406890833</v>
      </c>
      <c r="AT53" s="11">
        <f>IF(('OddsRatio_working_3-way'!X53=0),IF(Q53&gt;0,-Q53^(1/3),(-Q53)^(1/3)),'OddsRatio_working_3-way'!AN53-'OddsRatio_working_3-way'!R53/3)</f>
        <v>-0.34318362037125305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2.33</v>
      </c>
      <c r="B54" s="4">
        <f>IF('True_Odds_Calculator_3-way'!B55="","",'True_Odds_Calculator_3-way'!B55)</f>
        <v>3.72</v>
      </c>
      <c r="C54" s="4">
        <f>IF('True_Odds_Calculator_3-way'!C55="","",'True_Odds_Calculator_3-way'!C55)</f>
        <v>2.88</v>
      </c>
      <c r="D54" s="9">
        <f t="shared" si="13"/>
        <v>0.41251960400551213</v>
      </c>
      <c r="E54" s="9">
        <f t="shared" si="14"/>
        <v>0.25559100358547809</v>
      </c>
      <c r="F54" s="9">
        <f t="shared" si="15"/>
        <v>0.33188939240900966</v>
      </c>
      <c r="G54" s="9">
        <f t="shared" si="16"/>
        <v>1.0707723443092416</v>
      </c>
      <c r="H54" s="9">
        <f t="shared" si="17"/>
        <v>2.4241272179312912</v>
      </c>
      <c r="I54" s="9">
        <f t="shared" si="18"/>
        <v>3.9125007765211381</v>
      </c>
      <c r="J54" s="9">
        <f t="shared" si="19"/>
        <v>3.0130520073013742</v>
      </c>
      <c r="K54" s="11">
        <f t="shared" si="20"/>
        <v>0.42918454935622319</v>
      </c>
      <c r="L54" s="11">
        <f t="shared" si="21"/>
        <v>0.26881720430107525</v>
      </c>
      <c r="M54" s="11">
        <f t="shared" si="22"/>
        <v>0.34722222222222221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-0.27245014639449072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0.23755454540793039</v>
      </c>
      <c r="Q54" s="11">
        <f>2*'OddsRatio_working_3-way'!K54*'OddsRatio_working_3-way'!L54*'OddsRatio_working_3-way'!M54</f>
        <v>8.011957686608108E-2</v>
      </c>
      <c r="R54" s="11">
        <f t="shared" si="23"/>
        <v>0</v>
      </c>
      <c r="S54" s="11">
        <f t="shared" si="24"/>
        <v>-0.87191931643878184</v>
      </c>
      <c r="T54" s="11">
        <f t="shared" si="25"/>
        <v>-0.29407059576350147</v>
      </c>
      <c r="U54" s="11">
        <f>'OddsRatio_working_3-way'!S54-'OddsRatio_working_3-way'!R54^2/3</f>
        <v>-0.87191931643878184</v>
      </c>
      <c r="V54" s="11">
        <f>'OddsRatio_working_3-way'!S54*'OddsRatio_working_3-way'!R54/3-2*'OddsRatio_working_3-way'!R54^3/27-'OddsRatio_working_3-way'!T54</f>
        <v>0.29407059576350147</v>
      </c>
      <c r="W54" s="11">
        <f>'OddsRatio_working_3-way'!V54^2+4*'OddsRatio_working_3-way'!U54^3/27</f>
        <v>-1.1725568197990949E-2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0.15668685609416289</v>
      </c>
      <c r="Y54" s="11">
        <f>IF('OddsRatio_working_3-way'!W54&gt;=0,IF('OddsRatio_working_3-way'!V54+SQRT('OddsRatio_working_3-way'!W54)&gt;0,0,PI()),ACOS('OddsRatio_working_3-way'!V54/(2*'OddsRatio_working_3-way'!X54)))</f>
        <v>0.35281930508859594</v>
      </c>
      <c r="Z54" s="11">
        <f>'OddsRatio_working_3-way'!X54^(1/3)*COS('OddsRatio_working_3-way'!Y54/3)</f>
        <v>0.53538617215462081</v>
      </c>
      <c r="AA54" s="11">
        <f>'OddsRatio_working_3-way'!X54^(1/3)*COS(('OddsRatio_working_3-way'!Y54+2*PI())/3)</f>
        <v>-0.32247505490750605</v>
      </c>
      <c r="AB54" s="11">
        <f>'OddsRatio_working_3-way'!X54^(1/3)*COS(('OddsRatio_working_3-way'!Y54+4*PI())/3)</f>
        <v>-0.21291111724711465</v>
      </c>
      <c r="AC54" s="11">
        <f>'OddsRatio_working_3-way'!X54^(1/3)*SIN('OddsRatio_working_3-way'!Y54/3)</f>
        <v>6.3256768901702259E-2</v>
      </c>
      <c r="AD54" s="11">
        <f>'OddsRatio_working_3-way'!X54^(1/3)*SIN(('OddsRatio_working_3-way'!Y54+2*PI())/3)</f>
        <v>0.43202964146995931</v>
      </c>
      <c r="AE54" s="11">
        <f>'OddsRatio_working_3-way'!X54^(1/3)*SIN(('OddsRatio_working_3-way'!Y54+4*PI())/3)</f>
        <v>-0.49528641037166166</v>
      </c>
      <c r="AF54" s="11">
        <f>-'OddsRatio_working_3-way'!U54/(3*'OddsRatio_working_3-way'!X54^(1/3))*COS(('OddsRatio_working_3-way'!Y54)/3)</f>
        <v>0.53538617215462081</v>
      </c>
      <c r="AG54" s="11">
        <f>-'OddsRatio_working_3-way'!U54/(3*'OddsRatio_working_3-way'!X54^(1/3))*COS(('OddsRatio_working_3-way'!Y54+2*PI())/3)</f>
        <v>-0.32247505490750605</v>
      </c>
      <c r="AH54" s="11">
        <f>-'OddsRatio_working_3-way'!U54/(3*'OddsRatio_working_3-way'!X54^(1/3))*COS(('OddsRatio_working_3-way'!Y54+4*PI())/3)</f>
        <v>-0.21291111724711465</v>
      </c>
      <c r="AI54" s="11">
        <f>'OddsRatio_working_3-way'!U54/(3*'OddsRatio_working_3-way'!X54^(1/3))*SIN(('OddsRatio_working_3-way'!Y54)/3)</f>
        <v>-6.3256768901702259E-2</v>
      </c>
      <c r="AJ54" s="11">
        <f>'OddsRatio_working_3-way'!U54/(3*'OddsRatio_working_3-way'!X54^(1/3))*SIN(('OddsRatio_working_3-way'!Y54+2*PI())/3)</f>
        <v>-0.43202964146995931</v>
      </c>
      <c r="AK54" s="11">
        <f>'OddsRatio_working_3-way'!U54/(3*'OddsRatio_working_3-way'!X54^(1/3))*SIN(('OddsRatio_working_3-way'!Y54+4*PI())/3)</f>
        <v>0.49528641037166166</v>
      </c>
      <c r="AL54" s="11">
        <f>'OddsRatio_working_3-way'!Z54+'OddsRatio_working_3-way'!AF54</f>
        <v>1.0707723443092416</v>
      </c>
      <c r="AM54" s="11">
        <f>'OddsRatio_working_3-way'!AA54+'OddsRatio_working_3-way'!AG54</f>
        <v>-0.64495010981501211</v>
      </c>
      <c r="AN54" s="11">
        <f>'OddsRatio_working_3-way'!AB54+'OddsRatio_working_3-way'!AH54</f>
        <v>-0.42582223449422929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1.0707723443092416</v>
      </c>
      <c r="AS54" s="11">
        <f>IF(('OddsRatio_working_3-way'!X54=0),IF(Q54&gt;0,-Q54^(1/3),(-Q54)^(1/3)),'OddsRatio_working_3-way'!AM54-'OddsRatio_working_3-way'!R54/3)</f>
        <v>-0.64495010981501211</v>
      </c>
      <c r="AT54" s="11">
        <f>IF(('OddsRatio_working_3-way'!X54=0),IF(Q54&gt;0,-Q54^(1/3),(-Q54)^(1/3)),'OddsRatio_working_3-way'!AN54-'OddsRatio_working_3-way'!R54/3)</f>
        <v>-0.42582223449422929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1.6</v>
      </c>
      <c r="B55" s="4">
        <f>IF('True_Odds_Calculator_3-way'!B56="","",'True_Odds_Calculator_3-way'!B56)</f>
        <v>4.37</v>
      </c>
      <c r="C55" s="4">
        <f>IF('True_Odds_Calculator_3-way'!C56="","",'True_Odds_Calculator_3-way'!C56)</f>
        <v>5.17</v>
      </c>
      <c r="D55" s="9">
        <f t="shared" si="13"/>
        <v>0.6050644278963353</v>
      </c>
      <c r="E55" s="9">
        <f t="shared" si="14"/>
        <v>0.21431213529587206</v>
      </c>
      <c r="F55" s="9">
        <f t="shared" si="15"/>
        <v>0.18062343680779244</v>
      </c>
      <c r="G55" s="9">
        <f t="shared" si="16"/>
        <v>1.0878609337432086</v>
      </c>
      <c r="H55" s="9">
        <f t="shared" si="17"/>
        <v>1.6527165602459253</v>
      </c>
      <c r="I55" s="9">
        <f t="shared" si="18"/>
        <v>4.6660913467146132</v>
      </c>
      <c r="J55" s="9">
        <f t="shared" si="19"/>
        <v>5.5363800937091794</v>
      </c>
      <c r="K55" s="11">
        <f t="shared" si="20"/>
        <v>0.625</v>
      </c>
      <c r="L55" s="11">
        <f t="shared" si="21"/>
        <v>0.22883295194508008</v>
      </c>
      <c r="M55" s="11">
        <f t="shared" si="22"/>
        <v>0.19342359767891684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-0.23325192870326517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0.22518136228638203</v>
      </c>
      <c r="Q55" s="11">
        <f>2*'OddsRatio_working_3-way'!K55*'OddsRatio_working_3-way'!L55*'OddsRatio_working_3-way'!M55</f>
        <v>5.53271160408801E-2</v>
      </c>
      <c r="R55" s="11">
        <f t="shared" si="23"/>
        <v>0</v>
      </c>
      <c r="S55" s="11">
        <f t="shared" si="24"/>
        <v>-0.96539978699532969</v>
      </c>
      <c r="T55" s="11">
        <f t="shared" si="25"/>
        <v>-0.23719896486371736</v>
      </c>
      <c r="U55" s="11">
        <f>'OddsRatio_working_3-way'!S55-'OddsRatio_working_3-way'!R55^2/3</f>
        <v>-0.96539978699532969</v>
      </c>
      <c r="V55" s="11">
        <f>'OddsRatio_working_3-way'!S55*'OddsRatio_working_3-way'!R55/3-2*'OddsRatio_working_3-way'!R55^3/27-'OddsRatio_working_3-way'!T55</f>
        <v>0.23719896486371736</v>
      </c>
      <c r="W55" s="11">
        <f>'OddsRatio_working_3-way'!V55^2+4*'OddsRatio_working_3-way'!U55^3/27</f>
        <v>-7.7032867764601443E-2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0.18254877204258349</v>
      </c>
      <c r="Y55" s="11">
        <f>IF('OddsRatio_working_3-way'!W55&gt;=0,IF('OddsRatio_working_3-way'!V55+SQRT('OddsRatio_working_3-way'!W55)&gt;0,0,PI()),ACOS('OddsRatio_working_3-way'!V55/(2*'OddsRatio_working_3-way'!X55)))</f>
        <v>0.86362428354071474</v>
      </c>
      <c r="Z55" s="11">
        <f>'OddsRatio_working_3-way'!X55^(1/3)*COS('OddsRatio_working_3-way'!Y55/3)</f>
        <v>0.54393046687160418</v>
      </c>
      <c r="AA55" s="11">
        <f>'OddsRatio_working_3-way'!X55^(1/3)*COS(('OddsRatio_working_3-way'!Y55+2*PI())/3)</f>
        <v>-0.41144527557610766</v>
      </c>
      <c r="AB55" s="11">
        <f>'OddsRatio_working_3-way'!X55^(1/3)*COS(('OddsRatio_working_3-way'!Y55+4*PI())/3)</f>
        <v>-0.13248519129549666</v>
      </c>
      <c r="AC55" s="11">
        <f>'OddsRatio_working_3-way'!X55^(1/3)*SIN('OddsRatio_working_3-way'!Y55/3)</f>
        <v>0.16105767975257157</v>
      </c>
      <c r="AD55" s="11">
        <f>'OddsRatio_working_3-way'!X55^(1/3)*SIN(('OddsRatio_working_3-way'!Y55+2*PI())/3)</f>
        <v>0.39052876232685352</v>
      </c>
      <c r="AE55" s="11">
        <f>'OddsRatio_working_3-way'!X55^(1/3)*SIN(('OddsRatio_working_3-way'!Y55+4*PI())/3)</f>
        <v>-0.55158644207942498</v>
      </c>
      <c r="AF55" s="11">
        <f>-'OddsRatio_working_3-way'!U55/(3*'OddsRatio_working_3-way'!X55^(1/3))*COS(('OddsRatio_working_3-way'!Y55)/3)</f>
        <v>0.54393046687160429</v>
      </c>
      <c r="AG55" s="11">
        <f>-'OddsRatio_working_3-way'!U55/(3*'OddsRatio_working_3-way'!X55^(1/3))*COS(('OddsRatio_working_3-way'!Y55+2*PI())/3)</f>
        <v>-0.41144527557610772</v>
      </c>
      <c r="AH55" s="11">
        <f>-'OddsRatio_working_3-way'!U55/(3*'OddsRatio_working_3-way'!X55^(1/3))*COS(('OddsRatio_working_3-way'!Y55+4*PI())/3)</f>
        <v>-0.13248519129549668</v>
      </c>
      <c r="AI55" s="11">
        <f>'OddsRatio_working_3-way'!U55/(3*'OddsRatio_working_3-way'!X55^(1/3))*SIN(('OddsRatio_working_3-way'!Y55)/3)</f>
        <v>-0.1610576797525716</v>
      </c>
      <c r="AJ55" s="11">
        <f>'OddsRatio_working_3-way'!U55/(3*'OddsRatio_working_3-way'!X55^(1/3))*SIN(('OddsRatio_working_3-way'!Y55+2*PI())/3)</f>
        <v>-0.39052876232685357</v>
      </c>
      <c r="AK55" s="11">
        <f>'OddsRatio_working_3-way'!U55/(3*'OddsRatio_working_3-way'!X55^(1/3))*SIN(('OddsRatio_working_3-way'!Y55+4*PI())/3)</f>
        <v>0.55158644207942509</v>
      </c>
      <c r="AL55" s="11">
        <f>'OddsRatio_working_3-way'!Z55+'OddsRatio_working_3-way'!AF55</f>
        <v>1.0878609337432086</v>
      </c>
      <c r="AM55" s="11">
        <f>'OddsRatio_working_3-way'!AA55+'OddsRatio_working_3-way'!AG55</f>
        <v>-0.82289055115221532</v>
      </c>
      <c r="AN55" s="11">
        <f>'OddsRatio_working_3-way'!AB55+'OddsRatio_working_3-way'!AH55</f>
        <v>-0.26497038259099337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1.0878609337432086</v>
      </c>
      <c r="AS55" s="11">
        <f>IF(('OddsRatio_working_3-way'!X55=0),IF(Q55&gt;0,-Q55^(1/3),(-Q55)^(1/3)),'OddsRatio_working_3-way'!AM55-'OddsRatio_working_3-way'!R55/3)</f>
        <v>-0.82289055115221532</v>
      </c>
      <c r="AT55" s="11">
        <f>IF(('OddsRatio_working_3-way'!X55=0),IF(Q55&gt;0,-Q55^(1/3),(-Q55)^(1/3)),'OddsRatio_working_3-way'!AN55-'OddsRatio_working_3-way'!R55/3)</f>
        <v>-0.26497038259099337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3.45</v>
      </c>
      <c r="B56" s="4">
        <f>IF('True_Odds_Calculator_3-way'!B57="","",'True_Odds_Calculator_3-way'!B57)</f>
        <v>4.0599999999999996</v>
      </c>
      <c r="C56" s="4">
        <f>IF('True_Odds_Calculator_3-way'!C57="","",'True_Odds_Calculator_3-way'!C57)</f>
        <v>1.96</v>
      </c>
      <c r="D56" s="9">
        <f t="shared" si="13"/>
        <v>0.27505454240392835</v>
      </c>
      <c r="E56" s="9">
        <f t="shared" si="14"/>
        <v>0.23299900802782991</v>
      </c>
      <c r="F56" s="9">
        <f t="shared" si="15"/>
        <v>0.49194644956824146</v>
      </c>
      <c r="G56" s="9">
        <f t="shared" si="16"/>
        <v>1.0757724724528226</v>
      </c>
      <c r="H56" s="9">
        <f t="shared" si="17"/>
        <v>3.6356425575094153</v>
      </c>
      <c r="I56" s="9">
        <f t="shared" si="18"/>
        <v>4.2918637657056369</v>
      </c>
      <c r="J56" s="9">
        <f t="shared" si="19"/>
        <v>2.0327415735547101</v>
      </c>
      <c r="K56" s="11">
        <f t="shared" si="20"/>
        <v>0.28985507246376813</v>
      </c>
      <c r="L56" s="11">
        <f t="shared" si="21"/>
        <v>0.24630541871921185</v>
      </c>
      <c r="M56" s="11">
        <f t="shared" si="22"/>
        <v>0.51020408163265307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-0.26215463696723051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0.23566933734299031</v>
      </c>
      <c r="Q56" s="11">
        <f>2*'OddsRatio_working_3-way'!K56*'OddsRatio_working_3-way'!L56*'OddsRatio_working_3-way'!M56</f>
        <v>7.284987243987337E-2</v>
      </c>
      <c r="R56" s="11">
        <f t="shared" si="23"/>
        <v>0</v>
      </c>
      <c r="S56" s="11">
        <f t="shared" si="24"/>
        <v>-0.89897069939086793</v>
      </c>
      <c r="T56" s="11">
        <f t="shared" si="25"/>
        <v>-0.27788893335111842</v>
      </c>
      <c r="U56" s="11">
        <f>'OddsRatio_working_3-way'!S56-'OddsRatio_working_3-way'!R56^2/3</f>
        <v>-0.89897069939086793</v>
      </c>
      <c r="V56" s="11">
        <f>'OddsRatio_working_3-way'!S56*'OddsRatio_working_3-way'!R56/3-2*'OddsRatio_working_3-way'!R56^3/27-'OddsRatio_working_3-way'!T56</f>
        <v>0.27788893335111842</v>
      </c>
      <c r="W56" s="11">
        <f>'OddsRatio_working_3-way'!V56^2+4*'OddsRatio_working_3-way'!U56^3/27</f>
        <v>-3.0407616124031783E-2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0.1640349622817146</v>
      </c>
      <c r="Y56" s="11">
        <f>IF('OddsRatio_working_3-way'!W56&gt;=0,IF('OddsRatio_working_3-way'!V56+SQRT('OddsRatio_working_3-way'!W56)&gt;0,0,PI()),ACOS('OddsRatio_working_3-way'!V56/(2*'OddsRatio_working_3-way'!X56)))</f>
        <v>0.5604014811755571</v>
      </c>
      <c r="Z56" s="11">
        <f>'OddsRatio_working_3-way'!X56^(1/3)*COS('OddsRatio_working_3-way'!Y56/3)</f>
        <v>0.5378862362264113</v>
      </c>
      <c r="AA56" s="11">
        <f>'OddsRatio_working_3-way'!X56^(1/3)*COS(('OddsRatio_working_3-way'!Y56+2*PI())/3)</f>
        <v>-0.35698556529838987</v>
      </c>
      <c r="AB56" s="11">
        <f>'OddsRatio_working_3-way'!X56^(1/3)*COS(('OddsRatio_working_3-way'!Y56+4*PI())/3)</f>
        <v>-0.18090067092802153</v>
      </c>
      <c r="AC56" s="11">
        <f>'OddsRatio_working_3-way'!X56^(1/3)*SIN('OddsRatio_working_3-way'!Y56/3)</f>
        <v>0.10166266116495905</v>
      </c>
      <c r="AD56" s="11">
        <f>'OddsRatio_working_3-way'!X56^(1/3)*SIN(('OddsRatio_working_3-way'!Y56+2*PI())/3)</f>
        <v>0.41499181433559024</v>
      </c>
      <c r="AE56" s="11">
        <f>'OddsRatio_working_3-way'!X56^(1/3)*SIN(('OddsRatio_working_3-way'!Y56+4*PI())/3)</f>
        <v>-0.51665447550054933</v>
      </c>
      <c r="AF56" s="11">
        <f>-'OddsRatio_working_3-way'!U56/(3*'OddsRatio_working_3-way'!X56^(1/3))*COS(('OddsRatio_working_3-way'!Y56)/3)</f>
        <v>0.5378862362264113</v>
      </c>
      <c r="AG56" s="11">
        <f>-'OddsRatio_working_3-way'!U56/(3*'OddsRatio_working_3-way'!X56^(1/3))*COS(('OddsRatio_working_3-way'!Y56+2*PI())/3)</f>
        <v>-0.35698556529838987</v>
      </c>
      <c r="AH56" s="11">
        <f>-'OddsRatio_working_3-way'!U56/(3*'OddsRatio_working_3-way'!X56^(1/3))*COS(('OddsRatio_working_3-way'!Y56+4*PI())/3)</f>
        <v>-0.18090067092802153</v>
      </c>
      <c r="AI56" s="11">
        <f>'OddsRatio_working_3-way'!U56/(3*'OddsRatio_working_3-way'!X56^(1/3))*SIN(('OddsRatio_working_3-way'!Y56)/3)</f>
        <v>-0.10166266116495905</v>
      </c>
      <c r="AJ56" s="11">
        <f>'OddsRatio_working_3-way'!U56/(3*'OddsRatio_working_3-way'!X56^(1/3))*SIN(('OddsRatio_working_3-way'!Y56+2*PI())/3)</f>
        <v>-0.41499181433559024</v>
      </c>
      <c r="AK56" s="11">
        <f>'OddsRatio_working_3-way'!U56/(3*'OddsRatio_working_3-way'!X56^(1/3))*SIN(('OddsRatio_working_3-way'!Y56+4*PI())/3)</f>
        <v>0.51665447550054933</v>
      </c>
      <c r="AL56" s="11">
        <f>'OddsRatio_working_3-way'!Z56+'OddsRatio_working_3-way'!AF56</f>
        <v>1.0757724724528226</v>
      </c>
      <c r="AM56" s="11">
        <f>'OddsRatio_working_3-way'!AA56+'OddsRatio_working_3-way'!AG56</f>
        <v>-0.71397113059677975</v>
      </c>
      <c r="AN56" s="11">
        <f>'OddsRatio_working_3-way'!AB56+'OddsRatio_working_3-way'!AH56</f>
        <v>-0.36180134185604307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1.0757724724528226</v>
      </c>
      <c r="AS56" s="11">
        <f>IF(('OddsRatio_working_3-way'!X56=0),IF(Q56&gt;0,-Q56^(1/3),(-Q56)^(1/3)),'OddsRatio_working_3-way'!AM56-'OddsRatio_working_3-way'!R56/3)</f>
        <v>-0.71397113059677975</v>
      </c>
      <c r="AT56" s="11">
        <f>IF(('OddsRatio_working_3-way'!X56=0),IF(Q56&gt;0,-Q56^(1/3),(-Q56)^(1/3)),'OddsRatio_working_3-way'!AN56-'OddsRatio_working_3-way'!R56/3)</f>
        <v>-0.36180134185604307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1.35</v>
      </c>
      <c r="B57" s="4">
        <f>IF('True_Odds_Calculator_3-way'!B58="","",'True_Odds_Calculator_3-way'!B58)</f>
        <v>4.87</v>
      </c>
      <c r="C57" s="4">
        <f>IF('True_Odds_Calculator_3-way'!C58="","",'True_Odds_Calculator_3-way'!C58)</f>
        <v>9.3800000000000008</v>
      </c>
      <c r="D57" s="9">
        <f t="shared" si="13"/>
        <v>0.71740884967092078</v>
      </c>
      <c r="E57" s="9">
        <f t="shared" si="14"/>
        <v>0.186725072004333</v>
      </c>
      <c r="F57" s="9">
        <f t="shared" si="15"/>
        <v>9.5866078324746293E-2</v>
      </c>
      <c r="G57" s="9">
        <f t="shared" si="16"/>
        <v>1.1254437229550094</v>
      </c>
      <c r="H57" s="9">
        <f t="shared" si="17"/>
        <v>1.3939053030342534</v>
      </c>
      <c r="I57" s="9">
        <f t="shared" si="18"/>
        <v>5.3554672078358863</v>
      </c>
      <c r="J57" s="9">
        <f t="shared" si="19"/>
        <v>10.431218398362979</v>
      </c>
      <c r="K57" s="11">
        <f t="shared" si="20"/>
        <v>0.7407407407407407</v>
      </c>
      <c r="L57" s="11">
        <f t="shared" si="21"/>
        <v>0.20533880903490759</v>
      </c>
      <c r="M57" s="11">
        <f t="shared" si="22"/>
        <v>0.10660980810234541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-0.18405917026775787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0.20431722292030605</v>
      </c>
      <c r="Q57" s="11">
        <f>2*'OddsRatio_working_3-way'!K57*'OddsRatio_working_3-way'!L57*'OddsRatio_working_3-way'!M57</f>
        <v>3.2431305225445406E-2</v>
      </c>
      <c r="R57" s="11">
        <f t="shared" si="23"/>
        <v>0</v>
      </c>
      <c r="S57" s="11">
        <f t="shared" si="24"/>
        <v>-1.1100627185435967</v>
      </c>
      <c r="T57" s="11">
        <f t="shared" si="25"/>
        <v>-0.17620043151485662</v>
      </c>
      <c r="U57" s="11">
        <f>'OddsRatio_working_3-way'!S57-'OddsRatio_working_3-way'!R57^2/3</f>
        <v>-1.1100627185435967</v>
      </c>
      <c r="V57" s="11">
        <f>'OddsRatio_working_3-way'!S57*'OddsRatio_working_3-way'!R57/3-2*'OddsRatio_working_3-way'!R57^3/27-'OddsRatio_working_3-way'!T57</f>
        <v>0.17620043151485662</v>
      </c>
      <c r="W57" s="11">
        <f>'OddsRatio_working_3-way'!V57^2+4*'OddsRatio_working_3-way'!U57^3/27</f>
        <v>-0.1715997545490722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0.22508128899082985</v>
      </c>
      <c r="Y57" s="11">
        <f>IF('OddsRatio_working_3-way'!W57&gt;=0,IF('OddsRatio_working_3-way'!V57+SQRT('OddsRatio_working_3-way'!W57)&gt;0,0,PI()),ACOS('OddsRatio_working_3-way'!V57/(2*'OddsRatio_working_3-way'!X57)))</f>
        <v>1.1686274394988232</v>
      </c>
      <c r="Z57" s="11">
        <f>'OddsRatio_working_3-way'!X57^(1/3)*COS('OddsRatio_working_3-way'!Y57/3)</f>
        <v>0.56272186147750469</v>
      </c>
      <c r="AA57" s="11">
        <f>'OddsRatio_working_3-way'!X57^(1/3)*COS(('OddsRatio_working_3-way'!Y57+2*PI())/3)</f>
        <v>-0.48142032091419051</v>
      </c>
      <c r="AB57" s="11">
        <f>'OddsRatio_working_3-way'!X57^(1/3)*COS(('OddsRatio_working_3-way'!Y57+4*PI())/3)</f>
        <v>-8.1301540563313887E-2</v>
      </c>
      <c r="AC57" s="11">
        <f>'OddsRatio_working_3-way'!X57^(1/3)*SIN('OddsRatio_working_3-way'!Y57/3)</f>
        <v>0.23100868554340326</v>
      </c>
      <c r="AD57" s="11">
        <f>'OddsRatio_working_3-way'!X57^(1/3)*SIN(('OddsRatio_working_3-way'!Y57+2*PI())/3)</f>
        <v>0.37182708453268548</v>
      </c>
      <c r="AE57" s="11">
        <f>'OddsRatio_working_3-way'!X57^(1/3)*SIN(('OddsRatio_working_3-way'!Y57+4*PI())/3)</f>
        <v>-0.60283577007608868</v>
      </c>
      <c r="AF57" s="11">
        <f>-'OddsRatio_working_3-way'!U57/(3*'OddsRatio_working_3-way'!X57^(1/3))*COS(('OddsRatio_working_3-way'!Y57)/3)</f>
        <v>0.56272186147750469</v>
      </c>
      <c r="AG57" s="11">
        <f>-'OddsRatio_working_3-way'!U57/(3*'OddsRatio_working_3-way'!X57^(1/3))*COS(('OddsRatio_working_3-way'!Y57+2*PI())/3)</f>
        <v>-0.48142032091419051</v>
      </c>
      <c r="AH57" s="11">
        <f>-'OddsRatio_working_3-way'!U57/(3*'OddsRatio_working_3-way'!X57^(1/3))*COS(('OddsRatio_working_3-way'!Y57+4*PI())/3)</f>
        <v>-8.1301540563313887E-2</v>
      </c>
      <c r="AI57" s="11">
        <f>'OddsRatio_working_3-way'!U57/(3*'OddsRatio_working_3-way'!X57^(1/3))*SIN(('OddsRatio_working_3-way'!Y57)/3)</f>
        <v>-0.23100868554340326</v>
      </c>
      <c r="AJ57" s="11">
        <f>'OddsRatio_working_3-way'!U57/(3*'OddsRatio_working_3-way'!X57^(1/3))*SIN(('OddsRatio_working_3-way'!Y57+2*PI())/3)</f>
        <v>-0.37182708453268548</v>
      </c>
      <c r="AK57" s="11">
        <f>'OddsRatio_working_3-way'!U57/(3*'OddsRatio_working_3-way'!X57^(1/3))*SIN(('OddsRatio_working_3-way'!Y57+4*PI())/3)</f>
        <v>0.60283577007608868</v>
      </c>
      <c r="AL57" s="11">
        <f>'OddsRatio_working_3-way'!Z57+'OddsRatio_working_3-way'!AF57</f>
        <v>1.1254437229550094</v>
      </c>
      <c r="AM57" s="11">
        <f>'OddsRatio_working_3-way'!AA57+'OddsRatio_working_3-way'!AG57</f>
        <v>-0.96284064182838103</v>
      </c>
      <c r="AN57" s="11">
        <f>'OddsRatio_working_3-way'!AB57+'OddsRatio_working_3-way'!AH57</f>
        <v>-0.16260308112662777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1.1254437229550094</v>
      </c>
      <c r="AS57" s="11">
        <f>IF(('OddsRatio_working_3-way'!X57=0),IF(Q57&gt;0,-Q57^(1/3),(-Q57)^(1/3)),'OddsRatio_working_3-way'!AM57-'OddsRatio_working_3-way'!R57/3)</f>
        <v>-0.96284064182838103</v>
      </c>
      <c r="AT57" s="11">
        <f>IF(('OddsRatio_working_3-way'!X57=0),IF(Q57&gt;0,-Q57^(1/3),(-Q57)^(1/3)),'OddsRatio_working_3-way'!AN57-'OddsRatio_working_3-way'!R57/3)</f>
        <v>-0.16260308112662777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3.15</v>
      </c>
      <c r="B58" s="4">
        <f>IF('True_Odds_Calculator_3-way'!B59="","",'True_Odds_Calculator_3-way'!B59)</f>
        <v>3.36</v>
      </c>
      <c r="C58" s="4">
        <f>IF('True_Odds_Calculator_3-way'!C59="","",'True_Odds_Calculator_3-way'!C59)</f>
        <v>2.46</v>
      </c>
      <c r="D58" s="9">
        <f t="shared" si="13"/>
        <v>0.31045449661565666</v>
      </c>
      <c r="E58" s="9">
        <f t="shared" si="14"/>
        <v>0.29086449478349619</v>
      </c>
      <c r="F58" s="9">
        <f t="shared" si="15"/>
        <v>0.39868100860084721</v>
      </c>
      <c r="G58" s="9">
        <f t="shared" si="16"/>
        <v>1.033062307937727</v>
      </c>
      <c r="H58" s="9">
        <f t="shared" si="17"/>
        <v>3.2210839620661127</v>
      </c>
      <c r="I58" s="9">
        <f t="shared" si="18"/>
        <v>3.4380270467330361</v>
      </c>
      <c r="J58" s="9">
        <f t="shared" si="19"/>
        <v>2.5082709695890815</v>
      </c>
      <c r="K58" s="11">
        <f t="shared" si="20"/>
        <v>0.31746031746031744</v>
      </c>
      <c r="L58" s="11">
        <f t="shared" si="21"/>
        <v>0.29761904761904762</v>
      </c>
      <c r="M58" s="11">
        <f t="shared" si="22"/>
        <v>0.4065040650406504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-0.28452365589415529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0.22929225890898366</v>
      </c>
      <c r="Q58" s="11">
        <f>2*'OddsRatio_working_3-way'!K58*'OddsRatio_working_3-way'!L58*'OddsRatio_working_3-way'!M58</f>
        <v>7.6814827105187139E-2</v>
      </c>
      <c r="R58" s="11">
        <f t="shared" si="23"/>
        <v>0</v>
      </c>
      <c r="S58" s="11">
        <f t="shared" si="24"/>
        <v>-0.80588117774742052</v>
      </c>
      <c r="T58" s="11">
        <f t="shared" si="25"/>
        <v>-0.26997694396898503</v>
      </c>
      <c r="U58" s="11">
        <f>'OddsRatio_working_3-way'!S58-'OddsRatio_working_3-way'!R58^2/3</f>
        <v>-0.80588117774742052</v>
      </c>
      <c r="V58" s="11">
        <f>'OddsRatio_working_3-way'!S58*'OddsRatio_working_3-way'!R58/3-2*'OddsRatio_working_3-way'!R58^3/27-'OddsRatio_working_3-way'!T58</f>
        <v>0.26997694396898503</v>
      </c>
      <c r="W58" s="11">
        <f>'OddsRatio_working_3-way'!V58^2+4*'OddsRatio_working_3-way'!U58^3/27</f>
        <v>-4.6494980953565163E-3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0.13922737551411091</v>
      </c>
      <c r="Y58" s="11">
        <f>IF('OddsRatio_working_3-way'!W58&gt;=0,IF('OddsRatio_working_3-way'!V58+SQRT('OddsRatio_working_3-way'!W58)&gt;0,0,PI()),ACOS('OddsRatio_working_3-way'!V58/(2*'OddsRatio_working_3-way'!X58)))</f>
        <v>0.24739306577098108</v>
      </c>
      <c r="Z58" s="11">
        <f>'OddsRatio_working_3-way'!X58^(1/3)*COS('OddsRatio_working_3-way'!Y58/3)</f>
        <v>0.51653115396886362</v>
      </c>
      <c r="AA58" s="11">
        <f>'OddsRatio_working_3-way'!X58^(1/3)*COS(('OddsRatio_working_3-way'!Y58+2*PI())/3)</f>
        <v>-0.29523812993321685</v>
      </c>
      <c r="AB58" s="11">
        <f>'OddsRatio_working_3-way'!X58^(1/3)*COS(('OddsRatio_working_3-way'!Y58+4*PI())/3)</f>
        <v>-0.2212930240356471</v>
      </c>
      <c r="AC58" s="11">
        <f>'OddsRatio_working_3-way'!X58^(1/3)*SIN('OddsRatio_working_3-way'!Y58/3)</f>
        <v>4.2692226795217468E-2</v>
      </c>
      <c r="AD58" s="11">
        <f>'OddsRatio_working_3-way'!X58^(1/3)*SIN(('OddsRatio_working_3-way'!Y58+2*PI())/3)</f>
        <v>0.42598298778551846</v>
      </c>
      <c r="AE58" s="11">
        <f>'OddsRatio_working_3-way'!X58^(1/3)*SIN(('OddsRatio_working_3-way'!Y58+4*PI())/3)</f>
        <v>-0.4686752145807358</v>
      </c>
      <c r="AF58" s="11">
        <f>-'OddsRatio_working_3-way'!U58/(3*'OddsRatio_working_3-way'!X58^(1/3))*COS(('OddsRatio_working_3-way'!Y58)/3)</f>
        <v>0.51653115396886351</v>
      </c>
      <c r="AG58" s="11">
        <f>-'OddsRatio_working_3-way'!U58/(3*'OddsRatio_working_3-way'!X58^(1/3))*COS(('OddsRatio_working_3-way'!Y58+2*PI())/3)</f>
        <v>-0.2952381299332168</v>
      </c>
      <c r="AH58" s="11">
        <f>-'OddsRatio_working_3-way'!U58/(3*'OddsRatio_working_3-way'!X58^(1/3))*COS(('OddsRatio_working_3-way'!Y58+4*PI())/3)</f>
        <v>-0.22129302403564707</v>
      </c>
      <c r="AI58" s="11">
        <f>'OddsRatio_working_3-way'!U58/(3*'OddsRatio_working_3-way'!X58^(1/3))*SIN(('OddsRatio_working_3-way'!Y58)/3)</f>
        <v>-4.2692226795217461E-2</v>
      </c>
      <c r="AJ58" s="11">
        <f>'OddsRatio_working_3-way'!U58/(3*'OddsRatio_working_3-way'!X58^(1/3))*SIN(('OddsRatio_working_3-way'!Y58+2*PI())/3)</f>
        <v>-0.42598298778551835</v>
      </c>
      <c r="AK58" s="11">
        <f>'OddsRatio_working_3-way'!U58/(3*'OddsRatio_working_3-way'!X58^(1/3))*SIN(('OddsRatio_working_3-way'!Y58+4*PI())/3)</f>
        <v>0.46867521458073569</v>
      </c>
      <c r="AL58" s="11">
        <f>'OddsRatio_working_3-way'!Z58+'OddsRatio_working_3-way'!AF58</f>
        <v>1.033062307937727</v>
      </c>
      <c r="AM58" s="11">
        <f>'OddsRatio_working_3-way'!AA58+'OddsRatio_working_3-way'!AG58</f>
        <v>-0.59047625986643371</v>
      </c>
      <c r="AN58" s="11">
        <f>'OddsRatio_working_3-way'!AB58+'OddsRatio_working_3-way'!AH58</f>
        <v>-0.4425860480712942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1.033062307937727</v>
      </c>
      <c r="AS58" s="11">
        <f>IF(('OddsRatio_working_3-way'!X58=0),IF(Q58&gt;0,-Q58^(1/3),(-Q58)^(1/3)),'OddsRatio_working_3-way'!AM58-'OddsRatio_working_3-way'!R58/3)</f>
        <v>-0.59047625986643371</v>
      </c>
      <c r="AT58" s="11">
        <f>IF(('OddsRatio_working_3-way'!X58=0),IF(Q58&gt;0,-Q58^(1/3),(-Q58)^(1/3)),'OddsRatio_working_3-way'!AN58-'OddsRatio_working_3-way'!R58/3)</f>
        <v>-0.4425860480712942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2.46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3.05</v>
      </c>
      <c r="D59" s="9">
        <f t="shared" si="13"/>
        <v>0.39862144165825836</v>
      </c>
      <c r="E59" s="9">
        <f t="shared" si="14"/>
        <v>0.28069141715086732</v>
      </c>
      <c r="F59" s="9">
        <f t="shared" si="15"/>
        <v>0.32068714119087449</v>
      </c>
      <c r="G59" s="9">
        <f t="shared" si="16"/>
        <v>1.0333190318071401</v>
      </c>
      <c r="H59" s="9">
        <f t="shared" si="17"/>
        <v>2.5086457864384242</v>
      </c>
      <c r="I59" s="9">
        <f t="shared" si="18"/>
        <v>3.5626311988817077</v>
      </c>
      <c r="J59" s="9">
        <f t="shared" si="19"/>
        <v>3.118304015204636</v>
      </c>
      <c r="K59" s="11">
        <f t="shared" si="20"/>
        <v>0.4065040650406504</v>
      </c>
      <c r="L59" s="11">
        <f t="shared" si="21"/>
        <v>0.28735632183908044</v>
      </c>
      <c r="M59" s="11">
        <f t="shared" si="22"/>
        <v>0.32786885245901642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-0.28427862571446527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0.22941015164815304</v>
      </c>
      <c r="Q59" s="11">
        <f>2*'OddsRatio_working_3-way'!K59*'OddsRatio_working_3-way'!L59*'OddsRatio_working_3-way'!M59</f>
        <v>7.6597713405059428E-2</v>
      </c>
      <c r="R59" s="11">
        <f t="shared" si="23"/>
        <v>0</v>
      </c>
      <c r="S59" s="11">
        <f t="shared" si="24"/>
        <v>-0.80699050472608114</v>
      </c>
      <c r="T59" s="11">
        <f t="shared" si="25"/>
        <v>-0.26944591142773988</v>
      </c>
      <c r="U59" s="11">
        <f>'OddsRatio_working_3-way'!S59-'OddsRatio_working_3-way'!R59^2/3</f>
        <v>-0.80699050472608114</v>
      </c>
      <c r="V59" s="11">
        <f>'OddsRatio_working_3-way'!S59*'OddsRatio_working_3-way'!R59/3-2*'OddsRatio_working_3-way'!R59^3/27-'OddsRatio_working_3-way'!T59</f>
        <v>0.26944591142773988</v>
      </c>
      <c r="W59" s="11">
        <f>'OddsRatio_working_3-way'!V59^2+4*'OddsRatio_working_3-way'!U59^3/27</f>
        <v>-5.2565884971477322E-3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0.1395149523189837</v>
      </c>
      <c r="Y59" s="11">
        <f>IF('OddsRatio_working_3-way'!W59&gt;=0,IF('OddsRatio_working_3-way'!V59+SQRT('OddsRatio_working_3-way'!W59)&gt;0,0,PI()),ACOS('OddsRatio_working_3-way'!V59/(2*'OddsRatio_working_3-way'!X59)))</f>
        <v>0.26285355380403108</v>
      </c>
      <c r="Z59" s="11">
        <f>'OddsRatio_working_3-way'!X59^(1/3)*COS('OddsRatio_working_3-way'!Y59/3)</f>
        <v>0.51665951590357007</v>
      </c>
      <c r="AA59" s="11">
        <f>'OddsRatio_working_3-way'!X59^(1/3)*COS(('OddsRatio_working_3-way'!Y59+2*PI())/3)</f>
        <v>-0.29763414258297838</v>
      </c>
      <c r="AB59" s="11">
        <f>'OddsRatio_working_3-way'!X59^(1/3)*COS(('OddsRatio_working_3-way'!Y59+4*PI())/3)</f>
        <v>-0.21902537332059183</v>
      </c>
      <c r="AC59" s="11">
        <f>'OddsRatio_working_3-way'!X59^(1/3)*SIN('OddsRatio_working_3-way'!Y59/3)</f>
        <v>4.5384794094304105E-2</v>
      </c>
      <c r="AD59" s="11">
        <f>'OddsRatio_working_3-way'!X59^(1/3)*SIN(('OddsRatio_working_3-way'!Y59+2*PI())/3)</f>
        <v>0.42474786883230981</v>
      </c>
      <c r="AE59" s="11">
        <f>'OddsRatio_working_3-way'!X59^(1/3)*SIN(('OddsRatio_working_3-way'!Y59+4*PI())/3)</f>
        <v>-0.47013266292661382</v>
      </c>
      <c r="AF59" s="11">
        <f>-'OddsRatio_working_3-way'!U59/(3*'OddsRatio_working_3-way'!X59^(1/3))*COS(('OddsRatio_working_3-way'!Y59)/3)</f>
        <v>0.51665951590356995</v>
      </c>
      <c r="AG59" s="11">
        <f>-'OddsRatio_working_3-way'!U59/(3*'OddsRatio_working_3-way'!X59^(1/3))*COS(('OddsRatio_working_3-way'!Y59+2*PI())/3)</f>
        <v>-0.29763414258297827</v>
      </c>
      <c r="AH59" s="11">
        <f>-'OddsRatio_working_3-way'!U59/(3*'OddsRatio_working_3-way'!X59^(1/3))*COS(('OddsRatio_working_3-way'!Y59+4*PI())/3)</f>
        <v>-0.21902537332059177</v>
      </c>
      <c r="AI59" s="11">
        <f>'OddsRatio_working_3-way'!U59/(3*'OddsRatio_working_3-way'!X59^(1/3))*SIN(('OddsRatio_working_3-way'!Y59)/3)</f>
        <v>-4.5384794094304091E-2</v>
      </c>
      <c r="AJ59" s="11">
        <f>'OddsRatio_working_3-way'!U59/(3*'OddsRatio_working_3-way'!X59^(1/3))*SIN(('OddsRatio_working_3-way'!Y59+2*PI())/3)</f>
        <v>-0.42474786883230969</v>
      </c>
      <c r="AK59" s="11">
        <f>'OddsRatio_working_3-way'!U59/(3*'OddsRatio_working_3-way'!X59^(1/3))*SIN(('OddsRatio_working_3-way'!Y59+4*PI())/3)</f>
        <v>0.47013266292661376</v>
      </c>
      <c r="AL59" s="11">
        <f>'OddsRatio_working_3-way'!Z59+'OddsRatio_working_3-way'!AF59</f>
        <v>1.0333190318071401</v>
      </c>
      <c r="AM59" s="11">
        <f>'OddsRatio_working_3-way'!AA59+'OddsRatio_working_3-way'!AG59</f>
        <v>-0.59526828516595665</v>
      </c>
      <c r="AN59" s="11">
        <f>'OddsRatio_working_3-way'!AB59+'OddsRatio_working_3-way'!AH59</f>
        <v>-0.4380507466411836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1.0333190318071401</v>
      </c>
      <c r="AS59" s="11">
        <f>IF(('OddsRatio_working_3-way'!X59=0),IF(Q59&gt;0,-Q59^(1/3),(-Q59)^(1/3)),'OddsRatio_working_3-way'!AM59-'OddsRatio_working_3-way'!R59/3)</f>
        <v>-0.59526828516595665</v>
      </c>
      <c r="AT59" s="11">
        <f>IF(('OddsRatio_working_3-way'!X59=0),IF(Q59&gt;0,-Q59^(1/3),(-Q59)^(1/3)),'OddsRatio_working_3-way'!AN59-'OddsRatio_working_3-way'!R59/3)</f>
        <v>-0.4380507466411836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3.07</v>
      </c>
      <c r="B60" s="4">
        <f>IF('True_Odds_Calculator_3-way'!B61="","",'True_Odds_Calculator_3-way'!B61)</f>
        <v>3.48</v>
      </c>
      <c r="C60" s="4">
        <f>IF('True_Odds_Calculator_3-way'!C61="","",'True_Odds_Calculator_3-way'!C61)</f>
        <v>2.4500000000000002</v>
      </c>
      <c r="D60" s="9">
        <f t="shared" si="13"/>
        <v>0.31872818408371367</v>
      </c>
      <c r="E60" s="9">
        <f t="shared" si="14"/>
        <v>0.2808331497550744</v>
      </c>
      <c r="F60" s="9">
        <f t="shared" si="15"/>
        <v>0.40043866616121188</v>
      </c>
      <c r="G60" s="9">
        <f t="shared" si="16"/>
        <v>1.0325940275077397</v>
      </c>
      <c r="H60" s="9">
        <f t="shared" si="17"/>
        <v>3.1374696369410207</v>
      </c>
      <c r="I60" s="9">
        <f t="shared" si="18"/>
        <v>3.5608331882191941</v>
      </c>
      <c r="J60" s="9">
        <f t="shared" si="19"/>
        <v>2.4972613398862231</v>
      </c>
      <c r="K60" s="11">
        <f t="shared" si="20"/>
        <v>0.32573289902280134</v>
      </c>
      <c r="L60" s="11">
        <f t="shared" si="21"/>
        <v>0.28735632183908044</v>
      </c>
      <c r="M60" s="11">
        <f t="shared" si="22"/>
        <v>0.4081632653061224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-0.28438476367745802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0.22922793738409661</v>
      </c>
      <c r="Q60" s="11">
        <f>2*'OddsRatio_working_3-way'!K60*'OddsRatio_working_3-way'!L60*'OddsRatio_working_3-way'!M60</f>
        <v>7.6409312461365536E-2</v>
      </c>
      <c r="R60" s="11">
        <f t="shared" si="23"/>
        <v>0</v>
      </c>
      <c r="S60" s="11">
        <f t="shared" si="24"/>
        <v>-0.80604858860892115</v>
      </c>
      <c r="T60" s="11">
        <f t="shared" si="25"/>
        <v>-0.26868286286964038</v>
      </c>
      <c r="U60" s="11">
        <f>'OddsRatio_working_3-way'!S60-'OddsRatio_working_3-way'!R60^2/3</f>
        <v>-0.80604858860892115</v>
      </c>
      <c r="V60" s="11">
        <f>'OddsRatio_working_3-way'!S60*'OddsRatio_working_3-way'!R60/3-2*'OddsRatio_working_3-way'!R60^3/27-'OddsRatio_working_3-way'!T60</f>
        <v>0.26868286286964038</v>
      </c>
      <c r="W60" s="11">
        <f>'OddsRatio_working_3-way'!V60^2+4*'OddsRatio_working_3-way'!U60^3/27</f>
        <v>-5.3948994131062106E-3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0.13927076165955671</v>
      </c>
      <c r="Y60" s="11">
        <f>IF('OddsRatio_working_3-way'!W60&gt;=0,IF('OddsRatio_working_3-way'!V60+SQRT('OddsRatio_working_3-way'!W60)&gt;0,0,PI()),ACOS('OddsRatio_working_3-way'!V60/(2*'OddsRatio_working_3-way'!X60)))</f>
        <v>0.26685068358678876</v>
      </c>
      <c r="Z60" s="11">
        <f>'OddsRatio_working_3-way'!X60^(1/3)*COS('OddsRatio_working_3-way'!Y60/3)</f>
        <v>0.51629701375386983</v>
      </c>
      <c r="AA60" s="11">
        <f>'OddsRatio_working_3-way'!X60^(1/3)*COS(('OddsRatio_working_3-way'!Y60+2*PI())/3)</f>
        <v>-0.29802572272580735</v>
      </c>
      <c r="AB60" s="11">
        <f>'OddsRatio_working_3-way'!X60^(1/3)*COS(('OddsRatio_working_3-way'!Y60+4*PI())/3)</f>
        <v>-0.21827129102806253</v>
      </c>
      <c r="AC60" s="11">
        <f>'OddsRatio_working_3-way'!X60^(1/3)*SIN('OddsRatio_working_3-way'!Y60/3)</f>
        <v>4.6046242609758786E-2</v>
      </c>
      <c r="AD60" s="11">
        <f>'OddsRatio_working_3-way'!X60^(1/3)*SIN(('OddsRatio_working_3-way'!Y60+2*PI())/3)</f>
        <v>0.42410320850401562</v>
      </c>
      <c r="AE60" s="11">
        <f>'OddsRatio_working_3-way'!X60^(1/3)*SIN(('OddsRatio_working_3-way'!Y60+4*PI())/3)</f>
        <v>-0.47014945111377426</v>
      </c>
      <c r="AF60" s="11">
        <f>-'OddsRatio_working_3-way'!U60/(3*'OddsRatio_working_3-way'!X60^(1/3))*COS(('OddsRatio_working_3-way'!Y60)/3)</f>
        <v>0.51629701375386983</v>
      </c>
      <c r="AG60" s="11">
        <f>-'OddsRatio_working_3-way'!U60/(3*'OddsRatio_working_3-way'!X60^(1/3))*COS(('OddsRatio_working_3-way'!Y60+2*PI())/3)</f>
        <v>-0.29802572272580735</v>
      </c>
      <c r="AH60" s="11">
        <f>-'OddsRatio_working_3-way'!U60/(3*'OddsRatio_working_3-way'!X60^(1/3))*COS(('OddsRatio_working_3-way'!Y60+4*PI())/3)</f>
        <v>-0.21827129102806253</v>
      </c>
      <c r="AI60" s="11">
        <f>'OddsRatio_working_3-way'!U60/(3*'OddsRatio_working_3-way'!X60^(1/3))*SIN(('OddsRatio_working_3-way'!Y60)/3)</f>
        <v>-4.6046242609758786E-2</v>
      </c>
      <c r="AJ60" s="11">
        <f>'OddsRatio_working_3-way'!U60/(3*'OddsRatio_working_3-way'!X60^(1/3))*SIN(('OddsRatio_working_3-way'!Y60+2*PI())/3)</f>
        <v>-0.42410320850401562</v>
      </c>
      <c r="AK60" s="11">
        <f>'OddsRatio_working_3-way'!U60/(3*'OddsRatio_working_3-way'!X60^(1/3))*SIN(('OddsRatio_working_3-way'!Y60+4*PI())/3)</f>
        <v>0.47014945111377426</v>
      </c>
      <c r="AL60" s="11">
        <f>'OddsRatio_working_3-way'!Z60+'OddsRatio_working_3-way'!AF60</f>
        <v>1.0325940275077397</v>
      </c>
      <c r="AM60" s="11">
        <f>'OddsRatio_working_3-way'!AA60+'OddsRatio_working_3-way'!AG60</f>
        <v>-0.5960514454516147</v>
      </c>
      <c r="AN60" s="11">
        <f>'OddsRatio_working_3-way'!AB60+'OddsRatio_working_3-way'!AH60</f>
        <v>-0.43654258205612506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1.0325940275077397</v>
      </c>
      <c r="AS60" s="11">
        <f>IF(('OddsRatio_working_3-way'!X60=0),IF(Q60&gt;0,-Q60^(1/3),(-Q60)^(1/3)),'OddsRatio_working_3-way'!AM60-'OddsRatio_working_3-way'!R60/3)</f>
        <v>-0.5960514454516147</v>
      </c>
      <c r="AT60" s="11">
        <f>IF(('OddsRatio_working_3-way'!X60=0),IF(Q60&gt;0,-Q60^(1/3),(-Q60)^(1/3)),'OddsRatio_working_3-way'!AN60-'OddsRatio_working_3-way'!R60/3)</f>
        <v>-0.43654258205612506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2.0499999999999998</v>
      </c>
      <c r="B61" s="4">
        <f>IF('True_Odds_Calculator_3-way'!B62="","",'True_Odds_Calculator_3-way'!B62)</f>
        <v>4.08</v>
      </c>
      <c r="C61" s="4">
        <f>IF('True_Odds_Calculator_3-way'!C62="","",'True_Odds_Calculator_3-way'!C62)</f>
        <v>3.46</v>
      </c>
      <c r="D61" s="9">
        <f t="shared" si="13"/>
        <v>0.47921294881776683</v>
      </c>
      <c r="E61" s="9">
        <f t="shared" si="14"/>
        <v>0.23878803253226652</v>
      </c>
      <c r="F61" s="9">
        <f t="shared" si="15"/>
        <v>0.28199901864996696</v>
      </c>
      <c r="G61" s="9">
        <f t="shared" si="16"/>
        <v>1.0350047280988965</v>
      </c>
      <c r="H61" s="9">
        <f t="shared" si="17"/>
        <v>2.0867549645038412</v>
      </c>
      <c r="I61" s="9">
        <f t="shared" si="18"/>
        <v>4.1878145625446024</v>
      </c>
      <c r="J61" s="9">
        <f t="shared" si="19"/>
        <v>3.546111631123285</v>
      </c>
      <c r="K61" s="11">
        <f t="shared" si="20"/>
        <v>0.48780487804878053</v>
      </c>
      <c r="L61" s="11">
        <f t="shared" si="21"/>
        <v>0.24509803921568626</v>
      </c>
      <c r="M61" s="11">
        <f t="shared" si="22"/>
        <v>0.28901734104046245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-0.27490649438966352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0.22771691504742314</v>
      </c>
      <c r="Q61" s="11">
        <f>2*'OddsRatio_working_3-way'!K61*'OddsRatio_working_3-way'!L61*'OddsRatio_working_3-way'!M61</f>
        <v>6.9109837647169409E-2</v>
      </c>
      <c r="R61" s="11">
        <f t="shared" si="23"/>
        <v>0</v>
      </c>
      <c r="S61" s="11">
        <f t="shared" si="24"/>
        <v>-0.82834316283793585</v>
      </c>
      <c r="T61" s="11">
        <f t="shared" si="25"/>
        <v>-0.25139397961697602</v>
      </c>
      <c r="U61" s="11">
        <f>'OddsRatio_working_3-way'!S61-'OddsRatio_working_3-way'!R61^2/3</f>
        <v>-0.82834316283793585</v>
      </c>
      <c r="V61" s="11">
        <f>'OddsRatio_working_3-way'!S61*'OddsRatio_working_3-way'!R61/3-2*'OddsRatio_working_3-way'!R61^3/27-'OddsRatio_working_3-way'!T61</f>
        <v>0.25139397961697602</v>
      </c>
      <c r="W61" s="11">
        <f>'OddsRatio_working_3-way'!V61^2+4*'OddsRatio_working_3-way'!U61^3/27</f>
        <v>-2.1003977443646557E-2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0.14508868876596404</v>
      </c>
      <c r="Y61" s="11">
        <f>IF('OddsRatio_working_3-way'!W61&gt;=0,IF('OddsRatio_working_3-way'!V61+SQRT('OddsRatio_working_3-way'!W61)&gt;0,0,PI()),ACOS('OddsRatio_working_3-way'!V61/(2*'OddsRatio_working_3-way'!X61)))</f>
        <v>0.52295743849847542</v>
      </c>
      <c r="Z61" s="11">
        <f>'OddsRatio_working_3-way'!X61^(1/3)*COS('OddsRatio_working_3-way'!Y61/3)</f>
        <v>0.51750236404944827</v>
      </c>
      <c r="AA61" s="11">
        <f>'OddsRatio_working_3-way'!X61^(1/3)*COS(('OddsRatio_working_3-way'!Y61+2*PI())/3)</f>
        <v>-0.33767689464050071</v>
      </c>
      <c r="AB61" s="11">
        <f>'OddsRatio_working_3-way'!X61^(1/3)*COS(('OddsRatio_working_3-way'!Y61+4*PI())/3)</f>
        <v>-0.17982546940894772</v>
      </c>
      <c r="AC61" s="11">
        <f>'OddsRatio_working_3-way'!X61^(1/3)*SIN('OddsRatio_working_3-way'!Y61/3)</f>
        <v>9.113556284940319E-2</v>
      </c>
      <c r="AD61" s="11">
        <f>'OddsRatio_working_3-way'!X61^(1/3)*SIN(('OddsRatio_working_3-way'!Y61+2*PI())/3)</f>
        <v>0.40260241236062344</v>
      </c>
      <c r="AE61" s="11">
        <f>'OddsRatio_working_3-way'!X61^(1/3)*SIN(('OddsRatio_working_3-way'!Y61+4*PI())/3)</f>
        <v>-0.4937379752100266</v>
      </c>
      <c r="AF61" s="11">
        <f>-'OddsRatio_working_3-way'!U61/(3*'OddsRatio_working_3-way'!X61^(1/3))*COS(('OddsRatio_working_3-way'!Y61)/3)</f>
        <v>0.51750236404944838</v>
      </c>
      <c r="AG61" s="11">
        <f>-'OddsRatio_working_3-way'!U61/(3*'OddsRatio_working_3-way'!X61^(1/3))*COS(('OddsRatio_working_3-way'!Y61+2*PI())/3)</f>
        <v>-0.33767689464050077</v>
      </c>
      <c r="AH61" s="11">
        <f>-'OddsRatio_working_3-way'!U61/(3*'OddsRatio_working_3-way'!X61^(1/3))*COS(('OddsRatio_working_3-way'!Y61+4*PI())/3)</f>
        <v>-0.17982546940894775</v>
      </c>
      <c r="AI61" s="11">
        <f>'OddsRatio_working_3-way'!U61/(3*'OddsRatio_working_3-way'!X61^(1/3))*SIN(('OddsRatio_working_3-way'!Y61)/3)</f>
        <v>-9.1135562849403204E-2</v>
      </c>
      <c r="AJ61" s="11">
        <f>'OddsRatio_working_3-way'!U61/(3*'OddsRatio_working_3-way'!X61^(1/3))*SIN(('OddsRatio_working_3-way'!Y61+2*PI())/3)</f>
        <v>-0.4026024123606235</v>
      </c>
      <c r="AK61" s="11">
        <f>'OddsRatio_working_3-way'!U61/(3*'OddsRatio_working_3-way'!X61^(1/3))*SIN(('OddsRatio_working_3-way'!Y61+4*PI())/3)</f>
        <v>0.49373797521002671</v>
      </c>
      <c r="AL61" s="11">
        <f>'OddsRatio_working_3-way'!Z61+'OddsRatio_working_3-way'!AF61</f>
        <v>1.0350047280988965</v>
      </c>
      <c r="AM61" s="11">
        <f>'OddsRatio_working_3-way'!AA61+'OddsRatio_working_3-way'!AG61</f>
        <v>-0.67535378928100154</v>
      </c>
      <c r="AN61" s="11">
        <f>'OddsRatio_working_3-way'!AB61+'OddsRatio_working_3-way'!AH61</f>
        <v>-0.35965093881789545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1.0350047280988965</v>
      </c>
      <c r="AS61" s="11">
        <f>IF(('OddsRatio_working_3-way'!X61=0),IF(Q61&gt;0,-Q61^(1/3),(-Q61)^(1/3)),'OddsRatio_working_3-way'!AM61-'OddsRatio_working_3-way'!R61/3)</f>
        <v>-0.67535378928100154</v>
      </c>
      <c r="AT61" s="11">
        <f>IF(('OddsRatio_working_3-way'!X61=0),IF(Q61&gt;0,-Q61^(1/3),(-Q61)^(1/3)),'OddsRatio_working_3-way'!AN61-'OddsRatio_working_3-way'!R61/3)</f>
        <v>-0.35965093881789545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1.21</v>
      </c>
      <c r="B62" s="4">
        <f>IF('True_Odds_Calculator_3-way'!B63="","",'True_Odds_Calculator_3-way'!B63)</f>
        <v>6.91</v>
      </c>
      <c r="C62" s="4">
        <f>IF('True_Odds_Calculator_3-way'!C63="","",'True_Odds_Calculator_3-way'!C63)</f>
        <v>16.02</v>
      </c>
      <c r="D62" s="9">
        <f t="shared" si="13"/>
        <v>0.81104830922923887</v>
      </c>
      <c r="E62" s="9">
        <f t="shared" si="14"/>
        <v>0.13233635160481161</v>
      </c>
      <c r="F62" s="9">
        <f t="shared" si="15"/>
        <v>5.6615339165949637E-2</v>
      </c>
      <c r="G62" s="9">
        <f t="shared" si="16"/>
        <v>1.1093913220857585</v>
      </c>
      <c r="H62" s="9">
        <f t="shared" si="17"/>
        <v>1.2329721776380091</v>
      </c>
      <c r="I62" s="9">
        <f t="shared" si="18"/>
        <v>7.5565027135268332</v>
      </c>
      <c r="J62" s="9">
        <f t="shared" si="19"/>
        <v>17.663057657728093</v>
      </c>
      <c r="K62" s="11">
        <f t="shared" si="20"/>
        <v>0.82644628099173556</v>
      </c>
      <c r="L62" s="11">
        <f t="shared" si="21"/>
        <v>0.14471780028943559</v>
      </c>
      <c r="M62" s="11">
        <f t="shared" si="22"/>
        <v>6.2421972534332085E-2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-0.13917165084589822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0.15782618308306084</v>
      </c>
      <c r="Q62" s="11">
        <f>2*'OddsRatio_working_3-way'!K62*'OddsRatio_working_3-way'!L62*'OddsRatio_working_3-way'!M62</f>
        <v>1.493152157834067E-2</v>
      </c>
      <c r="R62" s="11">
        <f t="shared" si="23"/>
        <v>0</v>
      </c>
      <c r="S62" s="11">
        <f t="shared" si="24"/>
        <v>-1.1340397424603261</v>
      </c>
      <c r="T62" s="11">
        <f t="shared" si="25"/>
        <v>-0.10728852814194195</v>
      </c>
      <c r="U62" s="11">
        <f>'OddsRatio_working_3-way'!S62-'OddsRatio_working_3-way'!R62^2/3</f>
        <v>-1.1340397424603261</v>
      </c>
      <c r="V62" s="11">
        <f>'OddsRatio_working_3-way'!S62*'OddsRatio_working_3-way'!R62/3-2*'OddsRatio_working_3-way'!R62^3/27-'OddsRatio_working_3-way'!T62</f>
        <v>0.10728852814194195</v>
      </c>
      <c r="W62" s="11">
        <f>'OddsRatio_working_3-way'!V62^2+4*'OddsRatio_working_3-way'!U62^3/27</f>
        <v>-0.20455249477199938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0.232413060650033</v>
      </c>
      <c r="Y62" s="11">
        <f>IF('OddsRatio_working_3-way'!W62&gt;=0,IF('OddsRatio_working_3-way'!V62+SQRT('OddsRatio_working_3-way'!W62)&gt;0,0,PI()),ACOS('OddsRatio_working_3-way'!V62/(2*'OddsRatio_working_3-way'!X62)))</f>
        <v>1.3378818015529563</v>
      </c>
      <c r="Z62" s="11">
        <f>'OddsRatio_working_3-way'!X62^(1/3)*COS('OddsRatio_working_3-way'!Y62/3)</f>
        <v>0.55469566104287937</v>
      </c>
      <c r="AA62" s="11">
        <f>'OddsRatio_working_3-way'!X62^(1/3)*COS(('OddsRatio_working_3-way'!Y62+2*PI())/3)</f>
        <v>-0.50700949107938709</v>
      </c>
      <c r="AB62" s="11">
        <f>'OddsRatio_working_3-way'!X62^(1/3)*COS(('OddsRatio_working_3-way'!Y62+4*PI())/3)</f>
        <v>-4.7686169963492085E-2</v>
      </c>
      <c r="AC62" s="11">
        <f>'OddsRatio_working_3-way'!X62^(1/3)*SIN('OddsRatio_working_3-way'!Y62/3)</f>
        <v>0.26519044309133483</v>
      </c>
      <c r="AD62" s="11">
        <f>'OddsRatio_working_3-way'!X62^(1/3)*SIN(('OddsRatio_working_3-way'!Y62+2*PI())/3)</f>
        <v>0.34778531228646831</v>
      </c>
      <c r="AE62" s="11">
        <f>'OddsRatio_working_3-way'!X62^(1/3)*SIN(('OddsRatio_working_3-way'!Y62+4*PI())/3)</f>
        <v>-0.61297575537780313</v>
      </c>
      <c r="AF62" s="11">
        <f>-'OddsRatio_working_3-way'!U62/(3*'OddsRatio_working_3-way'!X62^(1/3))*COS(('OddsRatio_working_3-way'!Y62)/3)</f>
        <v>0.55469566104287926</v>
      </c>
      <c r="AG62" s="11">
        <f>-'OddsRatio_working_3-way'!U62/(3*'OddsRatio_working_3-way'!X62^(1/3))*COS(('OddsRatio_working_3-way'!Y62+2*PI())/3)</f>
        <v>-0.50700949107938709</v>
      </c>
      <c r="AH62" s="11">
        <f>-'OddsRatio_working_3-way'!U62/(3*'OddsRatio_working_3-way'!X62^(1/3))*COS(('OddsRatio_working_3-way'!Y62+4*PI())/3)</f>
        <v>-4.7686169963492078E-2</v>
      </c>
      <c r="AI62" s="11">
        <f>'OddsRatio_working_3-way'!U62/(3*'OddsRatio_working_3-way'!X62^(1/3))*SIN(('OddsRatio_working_3-way'!Y62)/3)</f>
        <v>-0.26519044309133477</v>
      </c>
      <c r="AJ62" s="11">
        <f>'OddsRatio_working_3-way'!U62/(3*'OddsRatio_working_3-way'!X62^(1/3))*SIN(('OddsRatio_working_3-way'!Y62+2*PI())/3)</f>
        <v>-0.34778531228646825</v>
      </c>
      <c r="AK62" s="11">
        <f>'OddsRatio_working_3-way'!U62/(3*'OddsRatio_working_3-way'!X62^(1/3))*SIN(('OddsRatio_working_3-way'!Y62+4*PI())/3)</f>
        <v>0.61297575537780302</v>
      </c>
      <c r="AL62" s="11">
        <f>'OddsRatio_working_3-way'!Z62+'OddsRatio_working_3-way'!AF62</f>
        <v>1.1093913220857585</v>
      </c>
      <c r="AM62" s="11">
        <f>'OddsRatio_working_3-way'!AA62+'OddsRatio_working_3-way'!AG62</f>
        <v>-1.0140189821587742</v>
      </c>
      <c r="AN62" s="11">
        <f>'OddsRatio_working_3-way'!AB62+'OddsRatio_working_3-way'!AH62</f>
        <v>-9.5372339926984157E-2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1.1093913220857585</v>
      </c>
      <c r="AS62" s="11">
        <f>IF(('OddsRatio_working_3-way'!X62=0),IF(Q62&gt;0,-Q62^(1/3),(-Q62)^(1/3)),'OddsRatio_working_3-way'!AM62-'OddsRatio_working_3-way'!R62/3)</f>
        <v>-1.0140189821587742</v>
      </c>
      <c r="AT62" s="11">
        <f>IF(('OddsRatio_working_3-way'!X62=0),IF(Q62&gt;0,-Q62^(1/3),(-Q62)^(1/3)),'OddsRatio_working_3-way'!AN62-'OddsRatio_working_3-way'!R62/3)</f>
        <v>-9.5372339926984157E-2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5.54</v>
      </c>
      <c r="B63" s="4">
        <f>IF('True_Odds_Calculator_3-way'!B64="","",'True_Odds_Calculator_3-way'!B64)</f>
        <v>4.46</v>
      </c>
      <c r="C63" s="4">
        <f>IF('True_Odds_Calculator_3-way'!C64="","",'True_Odds_Calculator_3-way'!C64)</f>
        <v>1.61</v>
      </c>
      <c r="D63" s="9">
        <f t="shared" si="13"/>
        <v>0.1737093964182039</v>
      </c>
      <c r="E63" s="9">
        <f t="shared" si="14"/>
        <v>0.21620773397988574</v>
      </c>
      <c r="F63" s="9">
        <f t="shared" si="15"/>
        <v>0.61008286960191049</v>
      </c>
      <c r="G63" s="9">
        <f t="shared" si="16"/>
        <v>1.0477403027325876</v>
      </c>
      <c r="H63" s="9">
        <f t="shared" si="17"/>
        <v>5.7567409744059468</v>
      </c>
      <c r="I63" s="9">
        <f t="shared" si="18"/>
        <v>4.6251814474547528</v>
      </c>
      <c r="J63" s="9">
        <f t="shared" si="19"/>
        <v>1.6391215846668783</v>
      </c>
      <c r="K63" s="11">
        <f t="shared" si="20"/>
        <v>0.18050541516245489</v>
      </c>
      <c r="L63" s="11">
        <f t="shared" si="21"/>
        <v>0.22421524663677131</v>
      </c>
      <c r="M63" s="11">
        <f t="shared" si="22"/>
        <v>0.6211180124223602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-0.24087475569703409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0.216437571310021</v>
      </c>
      <c r="Q63" s="11">
        <f>2*'OddsRatio_working_3-way'!K63*'OddsRatio_working_3-way'!L63*'OddsRatio_working_3-way'!M63</f>
        <v>5.0275858608599525E-2</v>
      </c>
      <c r="R63" s="11">
        <f t="shared" si="23"/>
        <v>0</v>
      </c>
      <c r="S63" s="11">
        <f t="shared" si="24"/>
        <v>-0.89854817157448608</v>
      </c>
      <c r="T63" s="11">
        <f t="shared" si="25"/>
        <v>-0.20872199107421274</v>
      </c>
      <c r="U63" s="11">
        <f>'OddsRatio_working_3-way'!S63-'OddsRatio_working_3-way'!R63^2/3</f>
        <v>-0.89854817157448608</v>
      </c>
      <c r="V63" s="11">
        <f>'OddsRatio_working_3-way'!S63*'OddsRatio_working_3-way'!R63/3-2*'OddsRatio_working_3-way'!R63^3/27-'OddsRatio_working_3-way'!T63</f>
        <v>0.20872199107421274</v>
      </c>
      <c r="W63" s="11">
        <f>'OddsRatio_working_3-way'!V63^2+4*'OddsRatio_working_3-way'!U63^3/27</f>
        <v>-6.3913314877783234E-2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0.16391932805176376</v>
      </c>
      <c r="Y63" s="11">
        <f>IF('OddsRatio_working_3-way'!W63&gt;=0,IF('OddsRatio_working_3-way'!V63+SQRT('OddsRatio_working_3-way'!W63)&gt;0,0,PI()),ACOS('OddsRatio_working_3-way'!V63/(2*'OddsRatio_working_3-way'!X63)))</f>
        <v>0.88063615162520037</v>
      </c>
      <c r="Z63" s="11">
        <f>'OddsRatio_working_3-way'!X63^(1/3)*COS('OddsRatio_working_3-way'!Y63/3)</f>
        <v>0.52387015136629389</v>
      </c>
      <c r="AA63" s="11">
        <f>'OddsRatio_working_3-way'!X63^(1/3)*COS(('OddsRatio_working_3-way'!Y63+2*PI())/3)</f>
        <v>-0.39907402446945567</v>
      </c>
      <c r="AB63" s="11">
        <f>'OddsRatio_working_3-way'!X63^(1/3)*COS(('OddsRatio_working_3-way'!Y63+4*PI())/3)</f>
        <v>-0.12479612689683844</v>
      </c>
      <c r="AC63" s="11">
        <f>'OddsRatio_working_3-way'!X63^(1/3)*SIN('OddsRatio_working_3-way'!Y63/3)</f>
        <v>0.15835441799631533</v>
      </c>
      <c r="AD63" s="11">
        <f>'OddsRatio_working_3-way'!X63^(1/3)*SIN(('OddsRatio_working_3-way'!Y63+2*PI())/3)</f>
        <v>0.37450765036945205</v>
      </c>
      <c r="AE63" s="11">
        <f>'OddsRatio_working_3-way'!X63^(1/3)*SIN(('OddsRatio_working_3-way'!Y63+4*PI())/3)</f>
        <v>-0.53286206836576733</v>
      </c>
      <c r="AF63" s="11">
        <f>-'OddsRatio_working_3-way'!U63/(3*'OddsRatio_working_3-way'!X63^(1/3))*COS(('OddsRatio_working_3-way'!Y63)/3)</f>
        <v>0.52387015136629378</v>
      </c>
      <c r="AG63" s="11">
        <f>-'OddsRatio_working_3-way'!U63/(3*'OddsRatio_working_3-way'!X63^(1/3))*COS(('OddsRatio_working_3-way'!Y63+2*PI())/3)</f>
        <v>-0.39907402446945556</v>
      </c>
      <c r="AH63" s="11">
        <f>-'OddsRatio_working_3-way'!U63/(3*'OddsRatio_working_3-way'!X63^(1/3))*COS(('OddsRatio_working_3-way'!Y63+4*PI())/3)</f>
        <v>-0.12479612689683842</v>
      </c>
      <c r="AI63" s="11">
        <f>'OddsRatio_working_3-way'!U63/(3*'OddsRatio_working_3-way'!X63^(1/3))*SIN(('OddsRatio_working_3-way'!Y63)/3)</f>
        <v>-0.15835441799631528</v>
      </c>
      <c r="AJ63" s="11">
        <f>'OddsRatio_working_3-way'!U63/(3*'OddsRatio_working_3-way'!X63^(1/3))*SIN(('OddsRatio_working_3-way'!Y63+2*PI())/3)</f>
        <v>-0.37450765036945199</v>
      </c>
      <c r="AK63" s="11">
        <f>'OddsRatio_working_3-way'!U63/(3*'OddsRatio_working_3-way'!X63^(1/3))*SIN(('OddsRatio_working_3-way'!Y63+4*PI())/3)</f>
        <v>0.53286206836576722</v>
      </c>
      <c r="AL63" s="11">
        <f>'OddsRatio_working_3-way'!Z63+'OddsRatio_working_3-way'!AF63</f>
        <v>1.0477403027325876</v>
      </c>
      <c r="AM63" s="11">
        <f>'OddsRatio_working_3-way'!AA63+'OddsRatio_working_3-way'!AG63</f>
        <v>-0.79814804893891123</v>
      </c>
      <c r="AN63" s="11">
        <f>'OddsRatio_working_3-way'!AB63+'OddsRatio_working_3-way'!AH63</f>
        <v>-0.24959225379367686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1.0477403027325876</v>
      </c>
      <c r="AS63" s="11">
        <f>IF(('OddsRatio_working_3-way'!X63=0),IF(Q63&gt;0,-Q63^(1/3),(-Q63)^(1/3)),'OddsRatio_working_3-way'!AM63-'OddsRatio_working_3-way'!R63/3)</f>
        <v>-0.79814804893891123</v>
      </c>
      <c r="AT63" s="11">
        <f>IF(('OddsRatio_working_3-way'!X63=0),IF(Q63&gt;0,-Q63^(1/3),(-Q63)^(1/3)),'OddsRatio_working_3-way'!AN63-'OddsRatio_working_3-way'!R63/3)</f>
        <v>-0.24959225379367686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3.42</v>
      </c>
      <c r="B64" s="4">
        <f>IF('True_Odds_Calculator_3-way'!B65="","",'True_Odds_Calculator_3-way'!B65)</f>
        <v>3.57</v>
      </c>
      <c r="C64" s="4">
        <f>IF('True_Odds_Calculator_3-way'!C65="","",'True_Odds_Calculator_3-way'!C65)</f>
        <v>2.2000000000000002</v>
      </c>
      <c r="D64" s="9">
        <f t="shared" si="13"/>
        <v>0.28389104908950441</v>
      </c>
      <c r="E64" s="9">
        <f t="shared" si="14"/>
        <v>0.27182555054618052</v>
      </c>
      <c r="F64" s="9">
        <f t="shared" si="15"/>
        <v>0.44428340036431491</v>
      </c>
      <c r="G64" s="9">
        <f t="shared" si="16"/>
        <v>1.04234631765069</v>
      </c>
      <c r="H64" s="9">
        <f t="shared" si="17"/>
        <v>3.5224780887146698</v>
      </c>
      <c r="I64" s="9">
        <f t="shared" si="18"/>
        <v>3.6788300363622723</v>
      </c>
      <c r="J64" s="9">
        <f t="shared" si="19"/>
        <v>2.2508155811808281</v>
      </c>
      <c r="K64" s="11">
        <f t="shared" si="20"/>
        <v>0.29239766081871343</v>
      </c>
      <c r="L64" s="11">
        <f t="shared" si="21"/>
        <v>0.28011204481792717</v>
      </c>
      <c r="M64" s="11">
        <f t="shared" si="22"/>
        <v>0.45454545454545453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-0.27785149147378241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0.23044837286323355</v>
      </c>
      <c r="Q64" s="11">
        <f>2*'OddsRatio_working_3-way'!K64*'OddsRatio_working_3-way'!L64*'OddsRatio_working_3-way'!M64</f>
        <v>7.4458278792644106E-2</v>
      </c>
      <c r="R64" s="11">
        <f t="shared" si="23"/>
        <v>0</v>
      </c>
      <c r="S64" s="11">
        <f t="shared" si="24"/>
        <v>-0.82939404658541582</v>
      </c>
      <c r="T64" s="11">
        <f t="shared" si="25"/>
        <v>-0.26797869033454463</v>
      </c>
      <c r="U64" s="11">
        <f>'OddsRatio_working_3-way'!S64-'OddsRatio_working_3-way'!R64^2/3</f>
        <v>-0.82939404658541582</v>
      </c>
      <c r="V64" s="11">
        <f>'OddsRatio_working_3-way'!S64*'OddsRatio_working_3-way'!R64/3-2*'OddsRatio_working_3-way'!R64^3/27-'OddsRatio_working_3-way'!T64</f>
        <v>0.26797869033454463</v>
      </c>
      <c r="W64" s="11">
        <f>'OddsRatio_working_3-way'!V64^2+4*'OddsRatio_working_3-way'!U64^3/27</f>
        <v>-1.2711212657343929E-2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0.14536487809196011</v>
      </c>
      <c r="Y64" s="11">
        <f>IF('OddsRatio_working_3-way'!W64&gt;=0,IF('OddsRatio_working_3-way'!V64+SQRT('OddsRatio_working_3-way'!W64)&gt;0,0,PI()),ACOS('OddsRatio_working_3-way'!V64/(2*'OddsRatio_working_3-way'!X64)))</f>
        <v>0.39823993189661899</v>
      </c>
      <c r="Z64" s="11">
        <f>'OddsRatio_working_3-way'!X64^(1/3)*COS('OddsRatio_working_3-way'!Y64/3)</f>
        <v>0.52117315882534498</v>
      </c>
      <c r="AA64" s="11">
        <f>'OddsRatio_working_3-way'!X64^(1/3)*COS(('OddsRatio_working_3-way'!Y64+2*PI())/3)</f>
        <v>-0.32085610352198335</v>
      </c>
      <c r="AB64" s="11">
        <f>'OddsRatio_working_3-way'!X64^(1/3)*COS(('OddsRatio_working_3-way'!Y64+4*PI())/3)</f>
        <v>-0.20031705530336175</v>
      </c>
      <c r="AC64" s="11">
        <f>'OddsRatio_working_3-way'!X64^(1/3)*SIN('OddsRatio_working_3-way'!Y64/3)</f>
        <v>6.9593251936882677E-2</v>
      </c>
      <c r="AD64" s="11">
        <f>'OddsRatio_working_3-way'!X64^(1/3)*SIN(('OddsRatio_working_3-way'!Y64+2*PI())/3)</f>
        <v>0.41655256934488949</v>
      </c>
      <c r="AE64" s="11">
        <f>'OddsRatio_working_3-way'!X64^(1/3)*SIN(('OddsRatio_working_3-way'!Y64+4*PI())/3)</f>
        <v>-0.48614582128177197</v>
      </c>
      <c r="AF64" s="11">
        <f>-'OddsRatio_working_3-way'!U64/(3*'OddsRatio_working_3-way'!X64^(1/3))*COS(('OddsRatio_working_3-way'!Y64)/3)</f>
        <v>0.52117315882534487</v>
      </c>
      <c r="AG64" s="11">
        <f>-'OddsRatio_working_3-way'!U64/(3*'OddsRatio_working_3-way'!X64^(1/3))*COS(('OddsRatio_working_3-way'!Y64+2*PI())/3)</f>
        <v>-0.32085610352198324</v>
      </c>
      <c r="AH64" s="11">
        <f>-'OddsRatio_working_3-way'!U64/(3*'OddsRatio_working_3-way'!X64^(1/3))*COS(('OddsRatio_working_3-way'!Y64+4*PI())/3)</f>
        <v>-0.20031705530336169</v>
      </c>
      <c r="AI64" s="11">
        <f>'OddsRatio_working_3-way'!U64/(3*'OddsRatio_working_3-way'!X64^(1/3))*SIN(('OddsRatio_working_3-way'!Y64)/3)</f>
        <v>-6.9593251936882664E-2</v>
      </c>
      <c r="AJ64" s="11">
        <f>'OddsRatio_working_3-way'!U64/(3*'OddsRatio_working_3-way'!X64^(1/3))*SIN(('OddsRatio_working_3-way'!Y64+2*PI())/3)</f>
        <v>-0.41655256934488938</v>
      </c>
      <c r="AK64" s="11">
        <f>'OddsRatio_working_3-way'!U64/(3*'OddsRatio_working_3-way'!X64^(1/3))*SIN(('OddsRatio_working_3-way'!Y64+4*PI())/3)</f>
        <v>0.48614582128177186</v>
      </c>
      <c r="AL64" s="11">
        <f>'OddsRatio_working_3-way'!Z64+'OddsRatio_working_3-way'!AF64</f>
        <v>1.04234631765069</v>
      </c>
      <c r="AM64" s="11">
        <f>'OddsRatio_working_3-way'!AA64+'OddsRatio_working_3-way'!AG64</f>
        <v>-0.64171220704396659</v>
      </c>
      <c r="AN64" s="11">
        <f>'OddsRatio_working_3-way'!AB64+'OddsRatio_working_3-way'!AH64</f>
        <v>-0.40063411060672344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1.04234631765069</v>
      </c>
      <c r="AS64" s="11">
        <f>IF(('OddsRatio_working_3-way'!X64=0),IF(Q64&gt;0,-Q64^(1/3),(-Q64)^(1/3)),'OddsRatio_working_3-way'!AM64-'OddsRatio_working_3-way'!R64/3)</f>
        <v>-0.64171220704396659</v>
      </c>
      <c r="AT64" s="11">
        <f>IF(('OddsRatio_working_3-way'!X64=0),IF(Q64&gt;0,-Q64^(1/3),(-Q64)^(1/3)),'OddsRatio_working_3-way'!AN64-'OddsRatio_working_3-way'!R64/3)</f>
        <v>-0.40063411060672344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2.96</v>
      </c>
      <c r="B65" s="4">
        <f>IF('True_Odds_Calculator_3-way'!B66="","",'True_Odds_Calculator_3-way'!B66)</f>
        <v>3.27</v>
      </c>
      <c r="C65" s="4">
        <f>IF('True_Odds_Calculator_3-way'!C66="","",'True_Odds_Calculator_3-way'!C66)</f>
        <v>2.6</v>
      </c>
      <c r="D65" s="9">
        <f t="shared" si="13"/>
        <v>0.32844114380580897</v>
      </c>
      <c r="E65" s="9">
        <f t="shared" si="14"/>
        <v>0.29690509011134164</v>
      </c>
      <c r="F65" s="9">
        <f t="shared" si="15"/>
        <v>0.37465376608284973</v>
      </c>
      <c r="G65" s="9">
        <f t="shared" si="16"/>
        <v>1.0432069061646358</v>
      </c>
      <c r="H65" s="9">
        <f t="shared" si="17"/>
        <v>3.0446855360826861</v>
      </c>
      <c r="I65" s="9">
        <f t="shared" si="18"/>
        <v>3.3680796769937236</v>
      </c>
      <c r="J65" s="9">
        <f t="shared" si="19"/>
        <v>2.6691310498634175</v>
      </c>
      <c r="K65" s="11">
        <f t="shared" si="20"/>
        <v>0.33783783783783783</v>
      </c>
      <c r="L65" s="11">
        <f t="shared" si="21"/>
        <v>0.3058103975535168</v>
      </c>
      <c r="M65" s="11">
        <f t="shared" si="22"/>
        <v>0.38461538461538458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-0.28287143883474175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0.23166250230470409</v>
      </c>
      <c r="Q65" s="11">
        <f>2*'OddsRatio_working_3-way'!K65*'OddsRatio_working_3-way'!L65*'OddsRatio_working_3-way'!M65</f>
        <v>7.9472556536776706E-2</v>
      </c>
      <c r="R65" s="11">
        <f t="shared" si="23"/>
        <v>0</v>
      </c>
      <c r="S65" s="11">
        <f t="shared" si="24"/>
        <v>-0.81896745482333833</v>
      </c>
      <c r="T65" s="11">
        <f t="shared" si="25"/>
        <v>-0.28094938415894971</v>
      </c>
      <c r="U65" s="11">
        <f>'OddsRatio_working_3-way'!S65-'OddsRatio_working_3-way'!R65^2/3</f>
        <v>-0.81896745482333833</v>
      </c>
      <c r="V65" s="11">
        <f>'OddsRatio_working_3-way'!S65*'OddsRatio_working_3-way'!R65/3-2*'OddsRatio_working_3-way'!R65^3/27-'OddsRatio_working_3-way'!T65</f>
        <v>0.28094938415894971</v>
      </c>
      <c r="W65" s="11">
        <f>'OddsRatio_working_3-way'!V65^2+4*'OddsRatio_working_3-way'!U65^3/27</f>
        <v>-2.4434096883607509E-3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0.14263236496992351</v>
      </c>
      <c r="Y65" s="11">
        <f>IF('OddsRatio_working_3-way'!W65&gt;=0,IF('OddsRatio_working_3-way'!V65+SQRT('OddsRatio_working_3-way'!W65)&gt;0,0,PI()),ACOS('OddsRatio_working_3-way'!V65/(2*'OddsRatio_working_3-way'!X65)))</f>
        <v>0.1741597394812755</v>
      </c>
      <c r="Z65" s="11">
        <f>'OddsRatio_working_3-way'!X65^(1/3)*COS('OddsRatio_working_3-way'!Y65/3)</f>
        <v>0.52160345308231804</v>
      </c>
      <c r="AA65" s="11">
        <f>'OddsRatio_working_3-way'!X65^(1/3)*COS(('OddsRatio_working_3-way'!Y65+2*PI())/3)</f>
        <v>-0.28705514546681771</v>
      </c>
      <c r="AB65" s="11">
        <f>'OddsRatio_working_3-way'!X65^(1/3)*COS(('OddsRatio_working_3-way'!Y65+4*PI())/3)</f>
        <v>-0.23454830761550047</v>
      </c>
      <c r="AC65" s="11">
        <f>'OddsRatio_working_3-way'!X65^(1/3)*SIN('OddsRatio_working_3-way'!Y65/3)</f>
        <v>3.0314836967754014E-2</v>
      </c>
      <c r="AD65" s="11">
        <f>'OddsRatio_working_3-way'!X65^(1/3)*SIN(('OddsRatio_working_3-way'!Y65+2*PI())/3)</f>
        <v>0.43656442258709494</v>
      </c>
      <c r="AE65" s="11">
        <f>'OddsRatio_working_3-way'!X65^(1/3)*SIN(('OddsRatio_working_3-way'!Y65+4*PI())/3)</f>
        <v>-0.46687925955484899</v>
      </c>
      <c r="AF65" s="11">
        <f>-'OddsRatio_working_3-way'!U65/(3*'OddsRatio_working_3-way'!X65^(1/3))*COS(('OddsRatio_working_3-way'!Y65)/3)</f>
        <v>0.52160345308231792</v>
      </c>
      <c r="AG65" s="11">
        <f>-'OddsRatio_working_3-way'!U65/(3*'OddsRatio_working_3-way'!X65^(1/3))*COS(('OddsRatio_working_3-way'!Y65+2*PI())/3)</f>
        <v>-0.28705514546681765</v>
      </c>
      <c r="AH65" s="11">
        <f>-'OddsRatio_working_3-way'!U65/(3*'OddsRatio_working_3-way'!X65^(1/3))*COS(('OddsRatio_working_3-way'!Y65+4*PI())/3)</f>
        <v>-0.23454830761550041</v>
      </c>
      <c r="AI65" s="11">
        <f>'OddsRatio_working_3-way'!U65/(3*'OddsRatio_working_3-way'!X65^(1/3))*SIN(('OddsRatio_working_3-way'!Y65)/3)</f>
        <v>-3.0314836967754007E-2</v>
      </c>
      <c r="AJ65" s="11">
        <f>'OddsRatio_working_3-way'!U65/(3*'OddsRatio_working_3-way'!X65^(1/3))*SIN(('OddsRatio_working_3-way'!Y65+2*PI())/3)</f>
        <v>-0.43656442258709482</v>
      </c>
      <c r="AK65" s="11">
        <f>'OddsRatio_working_3-way'!U65/(3*'OddsRatio_working_3-way'!X65^(1/3))*SIN(('OddsRatio_working_3-way'!Y65+4*PI())/3)</f>
        <v>0.46687925955484894</v>
      </c>
      <c r="AL65" s="11">
        <f>'OddsRatio_working_3-way'!Z65+'OddsRatio_working_3-way'!AF65</f>
        <v>1.0432069061646358</v>
      </c>
      <c r="AM65" s="11">
        <f>'OddsRatio_working_3-way'!AA65+'OddsRatio_working_3-way'!AG65</f>
        <v>-0.5741102909336353</v>
      </c>
      <c r="AN65" s="11">
        <f>'OddsRatio_working_3-way'!AB65+'OddsRatio_working_3-way'!AH65</f>
        <v>-0.46909661523100088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1.0432069061646358</v>
      </c>
      <c r="AS65" s="11">
        <f>IF(('OddsRatio_working_3-way'!X65=0),IF(Q65&gt;0,-Q65^(1/3),(-Q65)^(1/3)),'OddsRatio_working_3-way'!AM65-'OddsRatio_working_3-way'!R65/3)</f>
        <v>-0.5741102909336353</v>
      </c>
      <c r="AT65" s="11">
        <f>IF(('OddsRatio_working_3-way'!X65=0),IF(Q65&gt;0,-Q65^(1/3),(-Q65)^(1/3)),'OddsRatio_working_3-way'!AN65-'OddsRatio_working_3-way'!R65/3)</f>
        <v>-0.46909661523100088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2.56</v>
      </c>
      <c r="B66" s="4">
        <f>IF('True_Odds_Calculator_3-way'!B67="","",'True_Odds_Calculator_3-way'!B67)</f>
        <v>3.44</v>
      </c>
      <c r="C66" s="4">
        <f>IF('True_Odds_Calculator_3-way'!C67="","",'True_Odds_Calculator_3-way'!C67)</f>
        <v>2.88</v>
      </c>
      <c r="D66" s="9">
        <f t="shared" si="13"/>
        <v>0.38047746146700684</v>
      </c>
      <c r="E66" s="9">
        <f t="shared" si="14"/>
        <v>0.28194495801643621</v>
      </c>
      <c r="F66" s="9">
        <f t="shared" si="15"/>
        <v>0.33757758051655695</v>
      </c>
      <c r="G66" s="9">
        <f t="shared" si="16"/>
        <v>1.0437670364539622</v>
      </c>
      <c r="H66" s="9">
        <f t="shared" si="17"/>
        <v>2.6282765768681813</v>
      </c>
      <c r="I66" s="9">
        <f t="shared" si="18"/>
        <v>3.5467915689476675</v>
      </c>
      <c r="J66" s="9">
        <f t="shared" si="19"/>
        <v>2.962282028533449</v>
      </c>
      <c r="K66" s="11">
        <f t="shared" si="20"/>
        <v>0.390625</v>
      </c>
      <c r="L66" s="11">
        <f t="shared" si="21"/>
        <v>0.29069767441860467</v>
      </c>
      <c r="M66" s="11">
        <f t="shared" si="22"/>
        <v>0.34722222222222221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-0.28215085998062006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0.23183896560077516</v>
      </c>
      <c r="Q66" s="11">
        <f>2*'OddsRatio_working_3-way'!K66*'OddsRatio_working_3-way'!L66*'OddsRatio_working_3-way'!M66</f>
        <v>7.8856791020671835E-2</v>
      </c>
      <c r="R66" s="11">
        <f t="shared" si="23"/>
        <v>0</v>
      </c>
      <c r="S66" s="11">
        <f t="shared" si="24"/>
        <v>-0.82168441952188043</v>
      </c>
      <c r="T66" s="11">
        <f t="shared" si="25"/>
        <v>-0.27948449643601381</v>
      </c>
      <c r="U66" s="11">
        <f>'OddsRatio_working_3-way'!S66-'OddsRatio_working_3-way'!R66^2/3</f>
        <v>-0.82168441952188043</v>
      </c>
      <c r="V66" s="11">
        <f>'OddsRatio_working_3-way'!S66*'OddsRatio_working_3-way'!R66/3-2*'OddsRatio_working_3-way'!R66^3/27-'OddsRatio_working_3-way'!T66</f>
        <v>0.27948449643601381</v>
      </c>
      <c r="W66" s="11">
        <f>'OddsRatio_working_3-way'!V66^2+4*'OddsRatio_working_3-way'!U66^3/27</f>
        <v>-4.0769785512763668E-3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0.14334273813082457</v>
      </c>
      <c r="Y66" s="11">
        <f>IF('OddsRatio_working_3-way'!W66&gt;=0,IF('OddsRatio_working_3-way'!V66+SQRT('OddsRatio_working_3-way'!W66)&gt;0,0,PI()),ACOS('OddsRatio_working_3-way'!V66/(2*'OddsRatio_working_3-way'!X66)))</f>
        <v>0.22460592933139201</v>
      </c>
      <c r="Z66" s="11">
        <f>'OddsRatio_working_3-way'!X66^(1/3)*COS('OddsRatio_working_3-way'!Y66/3)</f>
        <v>0.52188351822698109</v>
      </c>
      <c r="AA66" s="11">
        <f>'OddsRatio_working_3-way'!X66^(1/3)*COS(('OddsRatio_working_3-way'!Y66+2*PI())/3)</f>
        <v>-0.29484308552915306</v>
      </c>
      <c r="AB66" s="11">
        <f>'OddsRatio_working_3-way'!X66^(1/3)*COS(('OddsRatio_working_3-way'!Y66+4*PI())/3)</f>
        <v>-0.22704043269782778</v>
      </c>
      <c r="AC66" s="11">
        <f>'OddsRatio_working_3-way'!X66^(1/3)*SIN('OddsRatio_working_3-way'!Y66/3)</f>
        <v>3.9145879863936348E-2</v>
      </c>
      <c r="AD66" s="11">
        <f>'OddsRatio_working_3-way'!X66^(1/3)*SIN(('OddsRatio_working_3-way'!Y66+2*PI())/3)</f>
        <v>0.43239144466899665</v>
      </c>
      <c r="AE66" s="11">
        <f>'OddsRatio_working_3-way'!X66^(1/3)*SIN(('OddsRatio_working_3-way'!Y66+4*PI())/3)</f>
        <v>-0.47153732453293307</v>
      </c>
      <c r="AF66" s="11">
        <f>-'OddsRatio_working_3-way'!U66/(3*'OddsRatio_working_3-way'!X66^(1/3))*COS(('OddsRatio_working_3-way'!Y66)/3)</f>
        <v>0.52188351822698109</v>
      </c>
      <c r="AG66" s="11">
        <f>-'OddsRatio_working_3-way'!U66/(3*'OddsRatio_working_3-way'!X66^(1/3))*COS(('OddsRatio_working_3-way'!Y66+2*PI())/3)</f>
        <v>-0.29484308552915306</v>
      </c>
      <c r="AH66" s="11">
        <f>-'OddsRatio_working_3-way'!U66/(3*'OddsRatio_working_3-way'!X66^(1/3))*COS(('OddsRatio_working_3-way'!Y66+4*PI())/3)</f>
        <v>-0.22704043269782778</v>
      </c>
      <c r="AI66" s="11">
        <f>'OddsRatio_working_3-way'!U66/(3*'OddsRatio_working_3-way'!X66^(1/3))*SIN(('OddsRatio_working_3-way'!Y66)/3)</f>
        <v>-3.9145879863936348E-2</v>
      </c>
      <c r="AJ66" s="11">
        <f>'OddsRatio_working_3-way'!U66/(3*'OddsRatio_working_3-way'!X66^(1/3))*SIN(('OddsRatio_working_3-way'!Y66+2*PI())/3)</f>
        <v>-0.43239144466899665</v>
      </c>
      <c r="AK66" s="11">
        <f>'OddsRatio_working_3-way'!U66/(3*'OddsRatio_working_3-way'!X66^(1/3))*SIN(('OddsRatio_working_3-way'!Y66+4*PI())/3)</f>
        <v>0.47153732453293307</v>
      </c>
      <c r="AL66" s="11">
        <f>'OddsRatio_working_3-way'!Z66+'OddsRatio_working_3-way'!AF66</f>
        <v>1.0437670364539622</v>
      </c>
      <c r="AM66" s="11">
        <f>'OddsRatio_working_3-way'!AA66+'OddsRatio_working_3-way'!AG66</f>
        <v>-0.58968617105830612</v>
      </c>
      <c r="AN66" s="11">
        <f>'OddsRatio_working_3-way'!AB66+'OddsRatio_working_3-way'!AH66</f>
        <v>-0.45408086539565556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1.0437670364539622</v>
      </c>
      <c r="AS66" s="11">
        <f>IF(('OddsRatio_working_3-way'!X66=0),IF(Q66&gt;0,-Q66^(1/3),(-Q66)^(1/3)),'OddsRatio_working_3-way'!AM66-'OddsRatio_working_3-way'!R66/3)</f>
        <v>-0.58968617105830612</v>
      </c>
      <c r="AT66" s="11">
        <f>IF(('OddsRatio_working_3-way'!X66=0),IF(Q66&gt;0,-Q66^(1/3),(-Q66)^(1/3)),'OddsRatio_working_3-way'!AN66-'OddsRatio_working_3-way'!R66/3)</f>
        <v>-0.45408086539565556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1.97</v>
      </c>
      <c r="B67" s="4">
        <f>IF('True_Odds_Calculator_3-way'!B68="","",'True_Odds_Calculator_3-way'!B68)</f>
        <v>3.92</v>
      </c>
      <c r="C67" s="4">
        <f>IF('True_Odds_Calculator_3-way'!C68="","",'True_Odds_Calculator_3-way'!C68)</f>
        <v>3.76</v>
      </c>
      <c r="D67" s="9">
        <f t="shared" si="13"/>
        <v>0.49625488421902914</v>
      </c>
      <c r="E67" s="9">
        <f t="shared" si="14"/>
        <v>0.24656379858351174</v>
      </c>
      <c r="F67" s="9">
        <f t="shared" si="15"/>
        <v>0.25718131719745924</v>
      </c>
      <c r="G67" s="9">
        <f t="shared" si="16"/>
        <v>1.0464881619193405</v>
      </c>
      <c r="H67" s="9">
        <f t="shared" si="17"/>
        <v>2.0150935170617603</v>
      </c>
      <c r="I67" s="9">
        <f t="shared" si="18"/>
        <v>4.055745432804474</v>
      </c>
      <c r="J67" s="9">
        <f t="shared" si="19"/>
        <v>3.8883073268973805</v>
      </c>
      <c r="K67" s="11">
        <f t="shared" si="20"/>
        <v>0.50761421319796951</v>
      </c>
      <c r="L67" s="11">
        <f t="shared" si="21"/>
        <v>0.25510204081632654</v>
      </c>
      <c r="M67" s="11">
        <f t="shared" si="22"/>
        <v>0.26595744680851063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-0.26923004864544386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0.2290242698224122</v>
      </c>
      <c r="Q67" s="11">
        <f>2*'OddsRatio_working_3-way'!K67*'OddsRatio_working_3-way'!L67*'OddsRatio_working_3-way'!M67</f>
        <v>6.8879479645838251E-2</v>
      </c>
      <c r="R67" s="11">
        <f t="shared" si="23"/>
        <v>0</v>
      </c>
      <c r="S67" s="11">
        <f t="shared" si="24"/>
        <v>-0.85066385039368431</v>
      </c>
      <c r="T67" s="11">
        <f t="shared" si="25"/>
        <v>-0.25583875199810052</v>
      </c>
      <c r="U67" s="11">
        <f>'OddsRatio_working_3-way'!S67-'OddsRatio_working_3-way'!R67^2/3</f>
        <v>-0.85066385039368431</v>
      </c>
      <c r="V67" s="11">
        <f>'OddsRatio_working_3-way'!S67*'OddsRatio_working_3-way'!R67/3-2*'OddsRatio_working_3-way'!R67^3/27-'OddsRatio_working_3-way'!T67</f>
        <v>0.25583875199810052</v>
      </c>
      <c r="W67" s="11">
        <f>'OddsRatio_working_3-way'!V67^2+4*'OddsRatio_working_3-way'!U67^3/27</f>
        <v>-2.5741350724068954E-2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0.15099239860669686</v>
      </c>
      <c r="Y67" s="11">
        <f>IF('OddsRatio_working_3-way'!W67&gt;=0,IF('OddsRatio_working_3-way'!V67+SQRT('OddsRatio_working_3-way'!W67)&gt;0,0,PI()),ACOS('OddsRatio_working_3-way'!V67/(2*'OddsRatio_working_3-way'!X67)))</f>
        <v>0.56012099618194711</v>
      </c>
      <c r="Z67" s="11">
        <f>'OddsRatio_working_3-way'!X67^(1/3)*COS('OddsRatio_working_3-way'!Y67/3)</f>
        <v>0.52324408095967023</v>
      </c>
      <c r="AA67" s="11">
        <f>'OddsRatio_working_3-way'!X67^(1/3)*COS(('OddsRatio_working_3-way'!Y67+2*PI())/3)</f>
        <v>-0.34722394702357762</v>
      </c>
      <c r="AB67" s="11">
        <f>'OddsRatio_working_3-way'!X67^(1/3)*COS(('OddsRatio_working_3-way'!Y67+4*PI())/3)</f>
        <v>-0.17602013393609273</v>
      </c>
      <c r="AC67" s="11">
        <f>'OddsRatio_working_3-way'!X67^(1/3)*SIN('OddsRatio_working_3-way'!Y67/3)</f>
        <v>9.8844567572349801E-2</v>
      </c>
      <c r="AD67" s="11">
        <f>'OddsRatio_working_3-way'!X67^(1/3)*SIN(('OddsRatio_working_3-way'!Y67+2*PI())/3)</f>
        <v>0.40372038270474098</v>
      </c>
      <c r="AE67" s="11">
        <f>'OddsRatio_working_3-way'!X67^(1/3)*SIN(('OddsRatio_working_3-way'!Y67+4*PI())/3)</f>
        <v>-0.50256495027709081</v>
      </c>
      <c r="AF67" s="11">
        <f>-'OddsRatio_working_3-way'!U67/(3*'OddsRatio_working_3-way'!X67^(1/3))*COS(('OddsRatio_working_3-way'!Y67)/3)</f>
        <v>0.52324408095967023</v>
      </c>
      <c r="AG67" s="11">
        <f>-'OddsRatio_working_3-way'!U67/(3*'OddsRatio_working_3-way'!X67^(1/3))*COS(('OddsRatio_working_3-way'!Y67+2*PI())/3)</f>
        <v>-0.34722394702357762</v>
      </c>
      <c r="AH67" s="11">
        <f>-'OddsRatio_working_3-way'!U67/(3*'OddsRatio_working_3-way'!X67^(1/3))*COS(('OddsRatio_working_3-way'!Y67+4*PI())/3)</f>
        <v>-0.17602013393609273</v>
      </c>
      <c r="AI67" s="11">
        <f>'OddsRatio_working_3-way'!U67/(3*'OddsRatio_working_3-way'!X67^(1/3))*SIN(('OddsRatio_working_3-way'!Y67)/3)</f>
        <v>-9.8844567572349801E-2</v>
      </c>
      <c r="AJ67" s="11">
        <f>'OddsRatio_working_3-way'!U67/(3*'OddsRatio_working_3-way'!X67^(1/3))*SIN(('OddsRatio_working_3-way'!Y67+2*PI())/3)</f>
        <v>-0.40372038270474098</v>
      </c>
      <c r="AK67" s="11">
        <f>'OddsRatio_working_3-way'!U67/(3*'OddsRatio_working_3-way'!X67^(1/3))*SIN(('OddsRatio_working_3-way'!Y67+4*PI())/3)</f>
        <v>0.50256495027709081</v>
      </c>
      <c r="AL67" s="11">
        <f>'OddsRatio_working_3-way'!Z67+'OddsRatio_working_3-way'!AF67</f>
        <v>1.0464881619193405</v>
      </c>
      <c r="AM67" s="11">
        <f>'OddsRatio_working_3-way'!AA67+'OddsRatio_working_3-way'!AG67</f>
        <v>-0.69444789404715523</v>
      </c>
      <c r="AN67" s="11">
        <f>'OddsRatio_working_3-way'!AB67+'OddsRatio_working_3-way'!AH67</f>
        <v>-0.35204026787218545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1.0464881619193405</v>
      </c>
      <c r="AS67" s="11">
        <f>IF(('OddsRatio_working_3-way'!X67=0),IF(Q67&gt;0,-Q67^(1/3),(-Q67)^(1/3)),'OddsRatio_working_3-way'!AM67-'OddsRatio_working_3-way'!R67/3)</f>
        <v>-0.69444789404715523</v>
      </c>
      <c r="AT67" s="11">
        <f>IF(('OddsRatio_working_3-way'!X67=0),IF(Q67&gt;0,-Q67^(1/3),(-Q67)^(1/3)),'OddsRatio_working_3-way'!AN67-'OddsRatio_working_3-way'!R67/3)</f>
        <v>-0.35204026787218545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1.7</v>
      </c>
      <c r="B68" s="4">
        <f>IF('True_Odds_Calculator_3-way'!B69="","",'True_Odds_Calculator_3-way'!B69)</f>
        <v>4.08</v>
      </c>
      <c r="C68" s="4">
        <f>IF('True_Odds_Calculator_3-way'!C69="","",'True_Odds_Calculator_3-way'!C69)</f>
        <v>4.87</v>
      </c>
      <c r="D68" s="9">
        <f t="shared" ref="D68:D131" si="26">(K68/(AR68+K68-(AR68*K68)))</f>
        <v>0.5721476286470788</v>
      </c>
      <c r="E68" s="9">
        <f t="shared" ref="E68:E131" si="27">(L68/(AR68+L68-(AR68*L68)))</f>
        <v>0.23308269043936095</v>
      </c>
      <c r="F68" s="9">
        <f t="shared" ref="F68:F131" si="28">(M68/(AR68+M68-(AR68*M68)))</f>
        <v>0.19476968091355992</v>
      </c>
      <c r="G68" s="9">
        <f t="shared" ref="G68:G131" si="29">AR68</f>
        <v>1.0682866497351799</v>
      </c>
      <c r="H68" s="9">
        <f t="shared" ref="H68:H131" si="30">IF(A68="","",1/D68)</f>
        <v>1.7478006548146263</v>
      </c>
      <c r="I68" s="9">
        <f t="shared" ref="I68:I131" si="31">IF(B68="","",1/E68)</f>
        <v>4.2903228811843546</v>
      </c>
      <c r="J68" s="9">
        <f t="shared" ref="J68:J131" si="32">IF(C68="","",1/F68)</f>
        <v>5.1342693344751469</v>
      </c>
      <c r="K68" s="11">
        <f t="shared" ref="K68:K131" si="33">1/A68</f>
        <v>0.58823529411764708</v>
      </c>
      <c r="L68" s="11">
        <f t="shared" ref="L68:L131" si="34">1/B68</f>
        <v>0.24509803921568626</v>
      </c>
      <c r="M68" s="11">
        <f t="shared" ref="M68:M131" si="35">1/C68</f>
        <v>0.20533880903490759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-0.24701406109007196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0.22647662761203047</v>
      </c>
      <c r="Q68" s="11">
        <f>2*'OddsRatio_working_3-way'!K68*'OddsRatio_working_3-way'!L68*'OddsRatio_working_3-way'!M68</f>
        <v>5.9209575846282468E-2</v>
      </c>
      <c r="R68" s="11">
        <f t="shared" ref="R68:R131" si="36">O68/N68</f>
        <v>0</v>
      </c>
      <c r="S68" s="11">
        <f t="shared" ref="S68:S131" si="37">P68/N68</f>
        <v>-0.91685722914958812</v>
      </c>
      <c r="T68" s="11">
        <f t="shared" ref="T68:T131" si="38">Q68/N68</f>
        <v>-0.23970123637897725</v>
      </c>
      <c r="U68" s="11">
        <f>'OddsRatio_working_3-way'!S68-'OddsRatio_working_3-way'!R68^2/3</f>
        <v>-0.91685722914958812</v>
      </c>
      <c r="V68" s="11">
        <f>'OddsRatio_working_3-way'!S68*'OddsRatio_working_3-way'!R68/3-2*'OddsRatio_working_3-way'!R68^3/27-'OddsRatio_working_3-way'!T68</f>
        <v>0.23970123637897725</v>
      </c>
      <c r="W68" s="11">
        <f>'OddsRatio_working_3-way'!V68^2+4*'OddsRatio_working_3-way'!U68^3/27</f>
        <v>-5.6726295909389025E-2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0.16895485982282321</v>
      </c>
      <c r="Y68" s="11">
        <f>IF('OddsRatio_working_3-way'!W68&gt;=0,IF('OddsRatio_working_3-way'!V68+SQRT('OddsRatio_working_3-way'!W68)&gt;0,0,PI()),ACOS('OddsRatio_working_3-way'!V68/(2*'OddsRatio_working_3-way'!X68)))</f>
        <v>0.78219982419691603</v>
      </c>
      <c r="Z68" s="11">
        <f>'OddsRatio_working_3-way'!X68^(1/3)*COS('OddsRatio_working_3-way'!Y68/3)</f>
        <v>0.53414332486758997</v>
      </c>
      <c r="AA68" s="11">
        <f>'OddsRatio_working_3-way'!X68^(1/3)*COS(('OddsRatio_working_3-way'!Y68+2*PI())/3)</f>
        <v>-0.39049163108532359</v>
      </c>
      <c r="AB68" s="11">
        <f>'OddsRatio_working_3-way'!X68^(1/3)*COS(('OddsRatio_working_3-way'!Y68+4*PI())/3)</f>
        <v>-0.14365169378226647</v>
      </c>
      <c r="AC68" s="11">
        <f>'OddsRatio_working_3-way'!X68^(1/3)*SIN('OddsRatio_working_3-way'!Y68/3)</f>
        <v>0.14251310424867053</v>
      </c>
      <c r="AD68" s="11">
        <f>'OddsRatio_working_3-way'!X68^(1/3)*SIN(('OddsRatio_working_3-way'!Y68+2*PI())/3)</f>
        <v>0.39132513647288192</v>
      </c>
      <c r="AE68" s="11">
        <f>'OddsRatio_working_3-way'!X68^(1/3)*SIN(('OddsRatio_working_3-way'!Y68+4*PI())/3)</f>
        <v>-0.53383824072155239</v>
      </c>
      <c r="AF68" s="11">
        <f>-'OddsRatio_working_3-way'!U68/(3*'OddsRatio_working_3-way'!X68^(1/3))*COS(('OddsRatio_working_3-way'!Y68)/3)</f>
        <v>0.53414332486758986</v>
      </c>
      <c r="AG68" s="11">
        <f>-'OddsRatio_working_3-way'!U68/(3*'OddsRatio_working_3-way'!X68^(1/3))*COS(('OddsRatio_working_3-way'!Y68+2*PI())/3)</f>
        <v>-0.39049163108532353</v>
      </c>
      <c r="AH68" s="11">
        <f>-'OddsRatio_working_3-way'!U68/(3*'OddsRatio_working_3-way'!X68^(1/3))*COS(('OddsRatio_working_3-way'!Y68+4*PI())/3)</f>
        <v>-0.14365169378226644</v>
      </c>
      <c r="AI68" s="11">
        <f>'OddsRatio_working_3-way'!U68/(3*'OddsRatio_working_3-way'!X68^(1/3))*SIN(('OddsRatio_working_3-way'!Y68)/3)</f>
        <v>-0.1425131042486705</v>
      </c>
      <c r="AJ68" s="11">
        <f>'OddsRatio_working_3-way'!U68/(3*'OddsRatio_working_3-way'!X68^(1/3))*SIN(('OddsRatio_working_3-way'!Y68+2*PI())/3)</f>
        <v>-0.39132513647288186</v>
      </c>
      <c r="AK68" s="11">
        <f>'OddsRatio_working_3-way'!U68/(3*'OddsRatio_working_3-way'!X68^(1/3))*SIN(('OddsRatio_working_3-way'!Y68+4*PI())/3)</f>
        <v>0.53383824072155228</v>
      </c>
      <c r="AL68" s="11">
        <f>'OddsRatio_working_3-way'!Z68+'OddsRatio_working_3-way'!AF68</f>
        <v>1.0682866497351799</v>
      </c>
      <c r="AM68" s="11">
        <f>'OddsRatio_working_3-way'!AA68+'OddsRatio_working_3-way'!AG68</f>
        <v>-0.78098326217064717</v>
      </c>
      <c r="AN68" s="11">
        <f>'OddsRatio_working_3-way'!AB68+'OddsRatio_working_3-way'!AH68</f>
        <v>-0.28730338756453289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1.0682866497351799</v>
      </c>
      <c r="AS68" s="11">
        <f>IF(('OddsRatio_working_3-way'!X68=0),IF(Q68&gt;0,-Q68^(1/3),(-Q68)^(1/3)),'OddsRatio_working_3-way'!AM68-'OddsRatio_working_3-way'!R68/3)</f>
        <v>-0.78098326217064717</v>
      </c>
      <c r="AT68" s="11">
        <f>IF(('OddsRatio_working_3-way'!X68=0),IF(Q68&gt;0,-Q68^(1/3),(-Q68)^(1/3)),'OddsRatio_working_3-way'!AN68-'OddsRatio_working_3-way'!R68/3)</f>
        <v>-0.28730338756453289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3.89</v>
      </c>
      <c r="B69" s="4">
        <f>IF('True_Odds_Calculator_3-way'!B70="","",'True_Odds_Calculator_3-way'!B70)</f>
        <v>3.84</v>
      </c>
      <c r="C69" s="4">
        <f>IF('True_Odds_Calculator_3-way'!C70="","",'True_Odds_Calculator_3-way'!C70)</f>
        <v>1.93</v>
      </c>
      <c r="D69" s="9">
        <f t="shared" si="26"/>
        <v>0.24638946105480433</v>
      </c>
      <c r="E69" s="9">
        <f t="shared" si="27"/>
        <v>0.24964438562216351</v>
      </c>
      <c r="F69" s="9">
        <f t="shared" si="28"/>
        <v>0.50396615332303218</v>
      </c>
      <c r="G69" s="9">
        <f t="shared" si="29"/>
        <v>1.0583443433507003</v>
      </c>
      <c r="H69" s="9">
        <f t="shared" si="30"/>
        <v>4.0586151522835232</v>
      </c>
      <c r="I69" s="9">
        <f t="shared" si="31"/>
        <v>4.0056979351159887</v>
      </c>
      <c r="J69" s="9">
        <f t="shared" si="32"/>
        <v>1.9842602393161513</v>
      </c>
      <c r="K69" s="11">
        <f t="shared" si="33"/>
        <v>0.25706940874035988</v>
      </c>
      <c r="L69" s="11">
        <f t="shared" si="34"/>
        <v>0.26041666666666669</v>
      </c>
      <c r="M69" s="11">
        <f t="shared" si="35"/>
        <v>0.5181347150259068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-0.26476525766879344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0.23101282683112007</v>
      </c>
      <c r="Q69" s="11">
        <f>2*'OddsRatio_working_3-way'!K69*'OddsRatio_working_3-way'!L69*'OddsRatio_working_3-way'!M69</f>
        <v>6.9373221270606633E-2</v>
      </c>
      <c r="R69" s="11">
        <f t="shared" si="36"/>
        <v>0</v>
      </c>
      <c r="S69" s="11">
        <f t="shared" si="37"/>
        <v>-0.87251941159177393</v>
      </c>
      <c r="T69" s="11">
        <f t="shared" si="38"/>
        <v>-0.26201784131885109</v>
      </c>
      <c r="U69" s="11">
        <f>'OddsRatio_working_3-way'!S69-'OddsRatio_working_3-way'!R69^2/3</f>
        <v>-0.87251941159177393</v>
      </c>
      <c r="V69" s="11">
        <f>'OddsRatio_working_3-way'!S69*'OddsRatio_working_3-way'!R69/3-2*'OddsRatio_working_3-way'!R69^3/27-'OddsRatio_working_3-way'!T69</f>
        <v>0.26201784131885109</v>
      </c>
      <c r="W69" s="11">
        <f>'OddsRatio_working_3-way'!V69^2+4*'OddsRatio_working_3-way'!U69^3/27</f>
        <v>-2.9752637600681697E-2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0.15684864262249157</v>
      </c>
      <c r="Y69" s="11">
        <f>IF('OddsRatio_working_3-way'!W69&gt;=0,IF('OddsRatio_working_3-way'!V69+SQRT('OddsRatio_working_3-way'!W69)&gt;0,0,PI()),ACOS('OddsRatio_working_3-way'!V69/(2*'OddsRatio_working_3-way'!X69)))</f>
        <v>0.58219638534735407</v>
      </c>
      <c r="Z69" s="11">
        <f>'OddsRatio_working_3-way'!X69^(1/3)*COS('OddsRatio_working_3-way'!Y69/3)</f>
        <v>0.52917217167535013</v>
      </c>
      <c r="AA69" s="11">
        <f>'OddsRatio_working_3-way'!X69^(1/3)*COS(('OddsRatio_working_3-way'!Y69+2*PI())/3)</f>
        <v>-0.35465529501172532</v>
      </c>
      <c r="AB69" s="11">
        <f>'OddsRatio_working_3-way'!X69^(1/3)*COS(('OddsRatio_working_3-way'!Y69+4*PI())/3)</f>
        <v>-0.17451687666362492</v>
      </c>
      <c r="AC69" s="11">
        <f>'OddsRatio_working_3-way'!X69^(1/3)*SIN('OddsRatio_working_3-way'!Y69/3)</f>
        <v>0.10400296432466928</v>
      </c>
      <c r="AD69" s="11">
        <f>'OddsRatio_working_3-way'!X69^(1/3)*SIN(('OddsRatio_working_3-way'!Y69+2*PI())/3)</f>
        <v>0.40627506148429876</v>
      </c>
      <c r="AE69" s="11">
        <f>'OddsRatio_working_3-way'!X69^(1/3)*SIN(('OddsRatio_working_3-way'!Y69+4*PI())/3)</f>
        <v>-0.51027802580896797</v>
      </c>
      <c r="AF69" s="11">
        <f>-'OddsRatio_working_3-way'!U69/(3*'OddsRatio_working_3-way'!X69^(1/3))*COS(('OddsRatio_working_3-way'!Y69)/3)</f>
        <v>0.52917217167535013</v>
      </c>
      <c r="AG69" s="11">
        <f>-'OddsRatio_working_3-way'!U69/(3*'OddsRatio_working_3-way'!X69^(1/3))*COS(('OddsRatio_working_3-way'!Y69+2*PI())/3)</f>
        <v>-0.35465529501172532</v>
      </c>
      <c r="AH69" s="11">
        <f>-'OddsRatio_working_3-way'!U69/(3*'OddsRatio_working_3-way'!X69^(1/3))*COS(('OddsRatio_working_3-way'!Y69+4*PI())/3)</f>
        <v>-0.17451687666362492</v>
      </c>
      <c r="AI69" s="11">
        <f>'OddsRatio_working_3-way'!U69/(3*'OddsRatio_working_3-way'!X69^(1/3))*SIN(('OddsRatio_working_3-way'!Y69)/3)</f>
        <v>-0.10400296432466928</v>
      </c>
      <c r="AJ69" s="11">
        <f>'OddsRatio_working_3-way'!U69/(3*'OddsRatio_working_3-way'!X69^(1/3))*SIN(('OddsRatio_working_3-way'!Y69+2*PI())/3)</f>
        <v>-0.40627506148429876</v>
      </c>
      <c r="AK69" s="11">
        <f>'OddsRatio_working_3-way'!U69/(3*'OddsRatio_working_3-way'!X69^(1/3))*SIN(('OddsRatio_working_3-way'!Y69+4*PI())/3)</f>
        <v>0.51027802580896797</v>
      </c>
      <c r="AL69" s="11">
        <f>'OddsRatio_working_3-way'!Z69+'OddsRatio_working_3-way'!AF69</f>
        <v>1.0583443433507003</v>
      </c>
      <c r="AM69" s="11">
        <f>'OddsRatio_working_3-way'!AA69+'OddsRatio_working_3-way'!AG69</f>
        <v>-0.70931059002345065</v>
      </c>
      <c r="AN69" s="11">
        <f>'OddsRatio_working_3-way'!AB69+'OddsRatio_working_3-way'!AH69</f>
        <v>-0.34903375332724984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1.0583443433507003</v>
      </c>
      <c r="AS69" s="11">
        <f>IF(('OddsRatio_working_3-way'!X69=0),IF(Q69&gt;0,-Q69^(1/3),(-Q69)^(1/3)),'OddsRatio_working_3-way'!AM69-'OddsRatio_working_3-way'!R69/3)</f>
        <v>-0.70931059002345065</v>
      </c>
      <c r="AT69" s="11">
        <f>IF(('OddsRatio_working_3-way'!X69=0),IF(Q69&gt;0,-Q69^(1/3),(-Q69)^(1/3)),'OddsRatio_working_3-way'!AN69-'OddsRatio_working_3-way'!R69/3)</f>
        <v>-0.34903375332724984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</v>
      </c>
      <c r="B70" s="4">
        <f>IF('True_Odds_Calculator_3-way'!B71="","",'True_Odds_Calculator_3-way'!B71)</f>
        <v>3.3</v>
      </c>
      <c r="C70" s="4">
        <f>IF('True_Odds_Calculator_3-way'!C71="","",'True_Odds_Calculator_3-way'!C71)</f>
        <v>2.82</v>
      </c>
      <c r="D70" s="9">
        <f t="shared" si="26"/>
        <v>0.3606576999936984</v>
      </c>
      <c r="E70" s="9">
        <f t="shared" si="27"/>
        <v>0.29425825824474244</v>
      </c>
      <c r="F70" s="9">
        <f t="shared" si="28"/>
        <v>0.34508404176155921</v>
      </c>
      <c r="G70" s="9">
        <f t="shared" si="29"/>
        <v>1.0427718745298682</v>
      </c>
      <c r="H70" s="9">
        <f t="shared" si="30"/>
        <v>2.772712186700776</v>
      </c>
      <c r="I70" s="9">
        <f t="shared" si="31"/>
        <v>3.3983753114186972</v>
      </c>
      <c r="J70" s="9">
        <f t="shared" si="32"/>
        <v>2.8978448116443598</v>
      </c>
      <c r="K70" s="11">
        <f t="shared" si="33"/>
        <v>0.37037037037037035</v>
      </c>
      <c r="L70" s="11">
        <f t="shared" si="34"/>
        <v>0.30303030303030304</v>
      </c>
      <c r="M70" s="11">
        <f t="shared" si="35"/>
        <v>0.3546099290780142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-0.28321831395117447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0.23163072808462876</v>
      </c>
      <c r="Q70" s="11">
        <f>2*'OddsRatio_working_3-way'!K70*'OddsRatio_working_3-way'!L70*'OddsRatio_working_3-way'!M70</f>
        <v>7.9598188345233273E-2</v>
      </c>
      <c r="R70" s="11">
        <f t="shared" si="36"/>
        <v>0</v>
      </c>
      <c r="S70" s="11">
        <f t="shared" si="37"/>
        <v>-0.8178522245018407</v>
      </c>
      <c r="T70" s="11">
        <f t="shared" si="38"/>
        <v>-0.28104887439925808</v>
      </c>
      <c r="U70" s="11">
        <f>'OddsRatio_working_3-way'!S70-'OddsRatio_working_3-way'!R70^2/3</f>
        <v>-0.8178522245018407</v>
      </c>
      <c r="V70" s="11">
        <f>'OddsRatio_working_3-way'!S70*'OddsRatio_working_3-way'!R70/3-2*'OddsRatio_working_3-way'!R70^3/27-'OddsRatio_working_3-way'!T70</f>
        <v>0.28104887439925808</v>
      </c>
      <c r="W70" s="11">
        <f>'OddsRatio_working_3-way'!V70^2+4*'OddsRatio_working_3-way'!U70^3/27</f>
        <v>-2.0555072639392574E-3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0.14234111937966942</v>
      </c>
      <c r="Y70" s="11">
        <f>IF('OddsRatio_working_3-way'!W70&gt;=0,IF('OddsRatio_working_3-way'!V70+SQRT('OddsRatio_working_3-way'!W70)&gt;0,0,PI()),ACOS('OddsRatio_working_3-way'!V70/(2*'OddsRatio_working_3-way'!X70)))</f>
        <v>0.1599382265267415</v>
      </c>
      <c r="Z70" s="11">
        <f>'OddsRatio_working_3-way'!X70^(1/3)*COS('OddsRatio_working_3-way'!Y70/3)</f>
        <v>0.5213859372649341</v>
      </c>
      <c r="AA70" s="11">
        <f>'OddsRatio_working_3-way'!X70^(1/3)*COS(('OddsRatio_working_3-way'!Y70+2*PI())/3)</f>
        <v>-0.28478828855636096</v>
      </c>
      <c r="AB70" s="11">
        <f>'OddsRatio_working_3-way'!X70^(1/3)*COS(('OddsRatio_working_3-way'!Y70+4*PI())/3)</f>
        <v>-0.2365976487085733</v>
      </c>
      <c r="AC70" s="11">
        <f>'OddsRatio_working_3-way'!X70^(1/3)*SIN('OddsRatio_working_3-way'!Y70/3)</f>
        <v>2.7822878888540646E-2</v>
      </c>
      <c r="AD70" s="11">
        <f>'OddsRatio_working_3-way'!X70^(1/3)*SIN(('OddsRatio_working_3-way'!Y70+2*PI())/3)</f>
        <v>0.43762202740312234</v>
      </c>
      <c r="AE70" s="11">
        <f>'OddsRatio_working_3-way'!X70^(1/3)*SIN(('OddsRatio_working_3-way'!Y70+4*PI())/3)</f>
        <v>-0.4654449062916628</v>
      </c>
      <c r="AF70" s="11">
        <f>-'OddsRatio_working_3-way'!U70/(3*'OddsRatio_working_3-way'!X70^(1/3))*COS(('OddsRatio_working_3-way'!Y70)/3)</f>
        <v>0.5213859372649341</v>
      </c>
      <c r="AG70" s="11">
        <f>-'OddsRatio_working_3-way'!U70/(3*'OddsRatio_working_3-way'!X70^(1/3))*COS(('OddsRatio_working_3-way'!Y70+2*PI())/3)</f>
        <v>-0.28478828855636096</v>
      </c>
      <c r="AH70" s="11">
        <f>-'OddsRatio_working_3-way'!U70/(3*'OddsRatio_working_3-way'!X70^(1/3))*COS(('OddsRatio_working_3-way'!Y70+4*PI())/3)</f>
        <v>-0.2365976487085733</v>
      </c>
      <c r="AI70" s="11">
        <f>'OddsRatio_working_3-way'!U70/(3*'OddsRatio_working_3-way'!X70^(1/3))*SIN(('OddsRatio_working_3-way'!Y70)/3)</f>
        <v>-2.7822878888540646E-2</v>
      </c>
      <c r="AJ70" s="11">
        <f>'OddsRatio_working_3-way'!U70/(3*'OddsRatio_working_3-way'!X70^(1/3))*SIN(('OddsRatio_working_3-way'!Y70+2*PI())/3)</f>
        <v>-0.43762202740312234</v>
      </c>
      <c r="AK70" s="11">
        <f>'OddsRatio_working_3-way'!U70/(3*'OddsRatio_working_3-way'!X70^(1/3))*SIN(('OddsRatio_working_3-way'!Y70+4*PI())/3)</f>
        <v>0.4654449062916628</v>
      </c>
      <c r="AL70" s="11">
        <f>'OddsRatio_working_3-way'!Z70+'OddsRatio_working_3-way'!AF70</f>
        <v>1.0427718745298682</v>
      </c>
      <c r="AM70" s="11">
        <f>'OddsRatio_working_3-way'!AA70+'OddsRatio_working_3-way'!AG70</f>
        <v>-0.56957657711272192</v>
      </c>
      <c r="AN70" s="11">
        <f>'OddsRatio_working_3-way'!AB70+'OddsRatio_working_3-way'!AH70</f>
        <v>-0.47319529741714661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1.0427718745298682</v>
      </c>
      <c r="AS70" s="11">
        <f>IF(('OddsRatio_working_3-way'!X70=0),IF(Q70&gt;0,-Q70^(1/3),(-Q70)^(1/3)),'OddsRatio_working_3-way'!AM70-'OddsRatio_working_3-way'!R70/3)</f>
        <v>-0.56957657711272192</v>
      </c>
      <c r="AT70" s="11">
        <f>IF(('OddsRatio_working_3-way'!X70=0),IF(Q70&gt;0,-Q70^(1/3),(-Q70)^(1/3)),'OddsRatio_working_3-way'!AN70-'OddsRatio_working_3-way'!R70/3)</f>
        <v>-0.47319529741714661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1.93</v>
      </c>
      <c r="B71" s="4">
        <f>IF('True_Odds_Calculator_3-way'!B72="","",'True_Odds_Calculator_3-way'!B72)</f>
        <v>3.7</v>
      </c>
      <c r="C71" s="4">
        <f>IF('True_Odds_Calculator_3-way'!C72="","",'True_Odds_Calculator_3-way'!C72)</f>
        <v>4.13</v>
      </c>
      <c r="D71" s="9">
        <f t="shared" si="26"/>
        <v>0.50594822657734895</v>
      </c>
      <c r="E71" s="9">
        <f t="shared" si="27"/>
        <v>0.26075879529401808</v>
      </c>
      <c r="F71" s="9">
        <f t="shared" si="28"/>
        <v>0.23329297812863278</v>
      </c>
      <c r="G71" s="9">
        <f t="shared" si="29"/>
        <v>1.0499858249125535</v>
      </c>
      <c r="H71" s="9">
        <f t="shared" si="30"/>
        <v>1.9764868171686749</v>
      </c>
      <c r="I71" s="9">
        <f t="shared" si="31"/>
        <v>3.8349617272638952</v>
      </c>
      <c r="J71" s="9">
        <f t="shared" si="32"/>
        <v>4.2864556319762928</v>
      </c>
      <c r="K71" s="11">
        <f t="shared" si="33"/>
        <v>0.5181347150259068</v>
      </c>
      <c r="L71" s="11">
        <f t="shared" si="34"/>
        <v>0.27027027027027023</v>
      </c>
      <c r="M71" s="11">
        <f t="shared" si="35"/>
        <v>0.24213075060532688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-0.26649064349951312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0.22921213752863878</v>
      </c>
      <c r="Q71" s="11">
        <f>2*'OddsRatio_working_3-way'!K71*'OddsRatio_working_3-way'!L71*'OddsRatio_working_3-way'!M71</f>
        <v>6.7814241872378347E-2</v>
      </c>
      <c r="R71" s="11">
        <f t="shared" si="36"/>
        <v>0</v>
      </c>
      <c r="S71" s="11">
        <f t="shared" si="37"/>
        <v>-0.86011326521134523</v>
      </c>
      <c r="T71" s="11">
        <f t="shared" si="38"/>
        <v>-0.25447138024004301</v>
      </c>
      <c r="U71" s="11">
        <f>'OddsRatio_working_3-way'!S71-'OddsRatio_working_3-way'!R71^2/3</f>
        <v>-0.86011326521134523</v>
      </c>
      <c r="V71" s="11">
        <f>'OddsRatio_working_3-way'!S71*'OddsRatio_working_3-way'!R71/3-2*'OddsRatio_working_3-way'!R71^3/27-'OddsRatio_working_3-way'!T71</f>
        <v>0.25447138024004301</v>
      </c>
      <c r="W71" s="11">
        <f>'OddsRatio_working_3-way'!V71^2+4*'OddsRatio_working_3-way'!U71^3/27</f>
        <v>-2.9512071594464756E-2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0.15351527200553802</v>
      </c>
      <c r="Y71" s="11">
        <f>IF('OddsRatio_working_3-way'!W71&gt;=0,IF('OddsRatio_working_3-way'!V71+SQRT('OddsRatio_working_3-way'!W71)&gt;0,0,PI()),ACOS('OddsRatio_working_3-way'!V71/(2*'OddsRatio_working_3-way'!X71)))</f>
        <v>0.59381066845852759</v>
      </c>
      <c r="Z71" s="11">
        <f>'OddsRatio_working_3-way'!X71^(1/3)*COS('OddsRatio_working_3-way'!Y71/3)</f>
        <v>0.52499291245627677</v>
      </c>
      <c r="AA71" s="11">
        <f>'OddsRatio_working_3-way'!X71^(1/3)*COS(('OddsRatio_working_3-way'!Y71+2*PI())/3)</f>
        <v>-0.35368388795994754</v>
      </c>
      <c r="AB71" s="11">
        <f>'OddsRatio_working_3-way'!X71^(1/3)*COS(('OddsRatio_working_3-way'!Y71+4*PI())/3)</f>
        <v>-0.17130902449632934</v>
      </c>
      <c r="AC71" s="11">
        <f>'OddsRatio_working_3-way'!X71^(1/3)*SIN('OddsRatio_working_3-way'!Y71/3)</f>
        <v>0.1052941765141415</v>
      </c>
      <c r="AD71" s="11">
        <f>'OddsRatio_working_3-way'!X71^(1/3)*SIN(('OddsRatio_working_3-way'!Y71+2*PI())/3)</f>
        <v>0.40201011073684489</v>
      </c>
      <c r="AE71" s="11">
        <f>'OddsRatio_working_3-way'!X71^(1/3)*SIN(('OddsRatio_working_3-way'!Y71+4*PI())/3)</f>
        <v>-0.5073042872509862</v>
      </c>
      <c r="AF71" s="11">
        <f>-'OddsRatio_working_3-way'!U71/(3*'OddsRatio_working_3-way'!X71^(1/3))*COS(('OddsRatio_working_3-way'!Y71)/3)</f>
        <v>0.52499291245627677</v>
      </c>
      <c r="AG71" s="11">
        <f>-'OddsRatio_working_3-way'!U71/(3*'OddsRatio_working_3-way'!X71^(1/3))*COS(('OddsRatio_working_3-way'!Y71+2*PI())/3)</f>
        <v>-0.35368388795994754</v>
      </c>
      <c r="AH71" s="11">
        <f>-'OddsRatio_working_3-way'!U71/(3*'OddsRatio_working_3-way'!X71^(1/3))*COS(('OddsRatio_working_3-way'!Y71+4*PI())/3)</f>
        <v>-0.17130902449632934</v>
      </c>
      <c r="AI71" s="11">
        <f>'OddsRatio_working_3-way'!U71/(3*'OddsRatio_working_3-way'!X71^(1/3))*SIN(('OddsRatio_working_3-way'!Y71)/3)</f>
        <v>-0.1052941765141415</v>
      </c>
      <c r="AJ71" s="11">
        <f>'OddsRatio_working_3-way'!U71/(3*'OddsRatio_working_3-way'!X71^(1/3))*SIN(('OddsRatio_working_3-way'!Y71+2*PI())/3)</f>
        <v>-0.40201011073684489</v>
      </c>
      <c r="AK71" s="11">
        <f>'OddsRatio_working_3-way'!U71/(3*'OddsRatio_working_3-way'!X71^(1/3))*SIN(('OddsRatio_working_3-way'!Y71+4*PI())/3)</f>
        <v>0.5073042872509862</v>
      </c>
      <c r="AL71" s="11">
        <f>'OddsRatio_working_3-way'!Z71+'OddsRatio_working_3-way'!AF71</f>
        <v>1.0499858249125535</v>
      </c>
      <c r="AM71" s="11">
        <f>'OddsRatio_working_3-way'!AA71+'OddsRatio_working_3-way'!AG71</f>
        <v>-0.70736777591989508</v>
      </c>
      <c r="AN71" s="11">
        <f>'OddsRatio_working_3-way'!AB71+'OddsRatio_working_3-way'!AH71</f>
        <v>-0.34261804899265869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1.0499858249125535</v>
      </c>
      <c r="AS71" s="11">
        <f>IF(('OddsRatio_working_3-way'!X71=0),IF(Q71&gt;0,-Q71^(1/3),(-Q71)^(1/3)),'OddsRatio_working_3-way'!AM71-'OddsRatio_working_3-way'!R71/3)</f>
        <v>-0.70736777591989508</v>
      </c>
      <c r="AT71" s="11">
        <f>IF(('OddsRatio_working_3-way'!X71=0),IF(Q71&gt;0,-Q71^(1/3),(-Q71)^(1/3)),'OddsRatio_working_3-way'!AN71-'OddsRatio_working_3-way'!R71/3)</f>
        <v>-0.34261804899265869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3.37</v>
      </c>
      <c r="C72" s="4">
        <f>IF('True_Odds_Calculator_3-way'!C73="","",'True_Odds_Calculator_3-way'!C73)</f>
        <v>3.94</v>
      </c>
      <c r="D72" s="9">
        <f t="shared" si="26"/>
        <v>0.46722769406201459</v>
      </c>
      <c r="E72" s="9">
        <f t="shared" si="27"/>
        <v>0.28741138452781767</v>
      </c>
      <c r="F72" s="9">
        <f t="shared" si="28"/>
        <v>0.24536092141016769</v>
      </c>
      <c r="G72" s="9">
        <f t="shared" si="29"/>
        <v>1.0461321926442191</v>
      </c>
      <c r="H72" s="9">
        <f t="shared" si="30"/>
        <v>2.1402840899821984</v>
      </c>
      <c r="I72" s="9">
        <f t="shared" si="31"/>
        <v>3.4793332965668</v>
      </c>
      <c r="J72" s="9">
        <f t="shared" si="32"/>
        <v>4.0756286463740032</v>
      </c>
      <c r="K72" s="11">
        <f t="shared" si="33"/>
        <v>0.47846889952153115</v>
      </c>
      <c r="L72" s="11">
        <f t="shared" si="34"/>
        <v>0.29673590504451036</v>
      </c>
      <c r="M72" s="11">
        <f t="shared" si="35"/>
        <v>0.25380710659898476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-0.27368422494041755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0.23062562750890953</v>
      </c>
      <c r="Q72" s="11">
        <f>2*'OddsRatio_working_3-way'!K72*'OddsRatio_working_3-way'!L72*'OddsRatio_working_3-way'!M72</f>
        <v>7.207050859653423E-2</v>
      </c>
      <c r="R72" s="11">
        <f t="shared" si="36"/>
        <v>0</v>
      </c>
      <c r="S72" s="11">
        <f t="shared" si="37"/>
        <v>-0.84267051767093226</v>
      </c>
      <c r="T72" s="11">
        <f t="shared" si="38"/>
        <v>-0.26333453677216634</v>
      </c>
      <c r="U72" s="11">
        <f>'OddsRatio_working_3-way'!S72-'OddsRatio_working_3-way'!R72^2/3</f>
        <v>-0.84267051767093226</v>
      </c>
      <c r="V72" s="11">
        <f>'OddsRatio_working_3-way'!S72*'OddsRatio_working_3-way'!R72/3-2*'OddsRatio_working_3-way'!R72^3/27-'OddsRatio_working_3-way'!T72</f>
        <v>0.26333453677216634</v>
      </c>
      <c r="W72" s="11">
        <f>'OddsRatio_working_3-way'!V72^2+4*'OddsRatio_working_3-way'!U72^3/27</f>
        <v>-1.930306139423825E-2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0.14886918725113138</v>
      </c>
      <c r="Y72" s="11">
        <f>IF('OddsRatio_working_3-way'!W72&gt;=0,IF('OddsRatio_working_3-way'!V72+SQRT('OddsRatio_working_3-way'!W72)&gt;0,0,PI()),ACOS('OddsRatio_working_3-way'!V72/(2*'OddsRatio_working_3-way'!X72)))</f>
        <v>0.48548350019647435</v>
      </c>
      <c r="Z72" s="11">
        <f>'OddsRatio_working_3-way'!X72^(1/3)*COS('OddsRatio_working_3-way'!Y72/3)</f>
        <v>0.52306609632210954</v>
      </c>
      <c r="AA72" s="11">
        <f>'OddsRatio_working_3-way'!X72^(1/3)*COS(('OddsRatio_working_3-way'!Y72+2*PI())/3)</f>
        <v>-0.33548589514137978</v>
      </c>
      <c r="AB72" s="11">
        <f>'OddsRatio_working_3-way'!X72^(1/3)*COS(('OddsRatio_working_3-way'!Y72+4*PI())/3)</f>
        <v>-0.18758020118072977</v>
      </c>
      <c r="AC72" s="11">
        <f>'OddsRatio_working_3-way'!X72^(1/3)*SIN('OddsRatio_working_3-way'!Y72/3)</f>
        <v>8.539339222285966E-2</v>
      </c>
      <c r="AD72" s="11">
        <f>'OddsRatio_working_3-way'!X72^(1/3)*SIN(('OddsRatio_working_3-way'!Y72+2*PI())/3)</f>
        <v>0.41029183116187506</v>
      </c>
      <c r="AE72" s="11">
        <f>'OddsRatio_working_3-way'!X72^(1/3)*SIN(('OddsRatio_working_3-way'!Y72+4*PI())/3)</f>
        <v>-0.49568522338473475</v>
      </c>
      <c r="AF72" s="11">
        <f>-'OddsRatio_working_3-way'!U72/(3*'OddsRatio_working_3-way'!X72^(1/3))*COS(('OddsRatio_working_3-way'!Y72)/3)</f>
        <v>0.52306609632210954</v>
      </c>
      <c r="AG72" s="11">
        <f>-'OddsRatio_working_3-way'!U72/(3*'OddsRatio_working_3-way'!X72^(1/3))*COS(('OddsRatio_working_3-way'!Y72+2*PI())/3)</f>
        <v>-0.33548589514137978</v>
      </c>
      <c r="AH72" s="11">
        <f>-'OddsRatio_working_3-way'!U72/(3*'OddsRatio_working_3-way'!X72^(1/3))*COS(('OddsRatio_working_3-way'!Y72+4*PI())/3)</f>
        <v>-0.18758020118072977</v>
      </c>
      <c r="AI72" s="11">
        <f>'OddsRatio_working_3-way'!U72/(3*'OddsRatio_working_3-way'!X72^(1/3))*SIN(('OddsRatio_working_3-way'!Y72)/3)</f>
        <v>-8.539339222285966E-2</v>
      </c>
      <c r="AJ72" s="11">
        <f>'OddsRatio_working_3-way'!U72/(3*'OddsRatio_working_3-way'!X72^(1/3))*SIN(('OddsRatio_working_3-way'!Y72+2*PI())/3)</f>
        <v>-0.41029183116187506</v>
      </c>
      <c r="AK72" s="11">
        <f>'OddsRatio_working_3-way'!U72/(3*'OddsRatio_working_3-way'!X72^(1/3))*SIN(('OddsRatio_working_3-way'!Y72+4*PI())/3)</f>
        <v>0.49568522338473475</v>
      </c>
      <c r="AL72" s="11">
        <f>'OddsRatio_working_3-way'!Z72+'OddsRatio_working_3-way'!AF72</f>
        <v>1.0461321926442191</v>
      </c>
      <c r="AM72" s="11">
        <f>'OddsRatio_working_3-way'!AA72+'OddsRatio_working_3-way'!AG72</f>
        <v>-0.67097179028275955</v>
      </c>
      <c r="AN72" s="11">
        <f>'OddsRatio_working_3-way'!AB72+'OddsRatio_working_3-way'!AH72</f>
        <v>-0.37516040236145953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1.0461321926442191</v>
      </c>
      <c r="AS72" s="11">
        <f>IF(('OddsRatio_working_3-way'!X72=0),IF(Q72&gt;0,-Q72^(1/3),(-Q72)^(1/3)),'OddsRatio_working_3-way'!AM72-'OddsRatio_working_3-way'!R72/3)</f>
        <v>-0.67097179028275955</v>
      </c>
      <c r="AT72" s="11">
        <f>IF(('OddsRatio_working_3-way'!X72=0),IF(Q72&gt;0,-Q72^(1/3),(-Q72)^(1/3)),'OddsRatio_working_3-way'!AN72-'OddsRatio_working_3-way'!R72/3)</f>
        <v>-0.37516040236145953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2.66</v>
      </c>
      <c r="B73" s="4">
        <f>IF('True_Odds_Calculator_3-way'!B74="","",'True_Odds_Calculator_3-way'!B74)</f>
        <v>3.32</v>
      </c>
      <c r="C73" s="4">
        <f>IF('True_Odds_Calculator_3-way'!C74="","",'True_Odds_Calculator_3-way'!C74)</f>
        <v>2.85</v>
      </c>
      <c r="D73" s="9">
        <f t="shared" si="26"/>
        <v>0.36615625952202507</v>
      </c>
      <c r="E73" s="9">
        <f t="shared" si="27"/>
        <v>0.29245470258256567</v>
      </c>
      <c r="F73" s="9">
        <f t="shared" si="28"/>
        <v>0.34138903789540909</v>
      </c>
      <c r="G73" s="9">
        <f t="shared" si="29"/>
        <v>1.0428159253637492</v>
      </c>
      <c r="H73" s="9">
        <f t="shared" si="30"/>
        <v>2.7310744361038237</v>
      </c>
      <c r="I73" s="9">
        <f t="shared" si="31"/>
        <v>3.4193329468438978</v>
      </c>
      <c r="J73" s="9">
        <f t="shared" si="32"/>
        <v>2.9292094619229356</v>
      </c>
      <c r="K73" s="11">
        <f t="shared" si="33"/>
        <v>0.37593984962406013</v>
      </c>
      <c r="L73" s="11">
        <f t="shared" si="34"/>
        <v>0.30120481927710846</v>
      </c>
      <c r="M73" s="11">
        <f t="shared" si="35"/>
        <v>0.35087719298245612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-0.28307611133095889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0.23163488937944099</v>
      </c>
      <c r="Q73" s="11">
        <f>2*'OddsRatio_working_3-way'!K73*'OddsRatio_working_3-way'!L73*'OddsRatio_working_3-way'!M73</f>
        <v>7.9463083835142709E-2</v>
      </c>
      <c r="R73" s="11">
        <f t="shared" si="36"/>
        <v>0</v>
      </c>
      <c r="S73" s="11">
        <f t="shared" si="37"/>
        <v>-0.81827777091590992</v>
      </c>
      <c r="T73" s="11">
        <f t="shared" si="38"/>
        <v>-0.28071278590597254</v>
      </c>
      <c r="U73" s="11">
        <f>'OddsRatio_working_3-way'!S73-'OddsRatio_working_3-way'!R73^2/3</f>
        <v>-0.81827777091590992</v>
      </c>
      <c r="V73" s="11">
        <f>'OddsRatio_working_3-way'!S73*'OddsRatio_working_3-way'!R73/3-2*'OddsRatio_working_3-way'!R73^3/27-'OddsRatio_working_3-way'!T73</f>
        <v>0.28071278590597254</v>
      </c>
      <c r="W73" s="11">
        <f>'OddsRatio_working_3-way'!V73^2+4*'OddsRatio_working_3-way'!U73^3/27</f>
        <v>-2.3708815952692142E-3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0.14245222862977749</v>
      </c>
      <c r="Y73" s="11">
        <f>IF('OddsRatio_working_3-way'!W73&gt;=0,IF('OddsRatio_working_3-way'!V73+SQRT('OddsRatio_working_3-way'!W73)&gt;0,0,PI()),ACOS('OddsRatio_working_3-way'!V73/(2*'OddsRatio_working_3-way'!X73)))</f>
        <v>0.17174847729007792</v>
      </c>
      <c r="Z73" s="11">
        <f>'OddsRatio_working_3-way'!X73^(1/3)*COS('OddsRatio_working_3-way'!Y73/3)</f>
        <v>0.52140796268187461</v>
      </c>
      <c r="AA73" s="11">
        <f>'OddsRatio_working_3-way'!X73^(1/3)*COS(('OddsRatio_working_3-way'!Y73+2*PI())/3)</f>
        <v>-0.28658341464095738</v>
      </c>
      <c r="AB73" s="11">
        <f>'OddsRatio_working_3-way'!X73^(1/3)*COS(('OddsRatio_working_3-way'!Y73+4*PI())/3)</f>
        <v>-0.23482454804091729</v>
      </c>
      <c r="AC73" s="11">
        <f>'OddsRatio_working_3-way'!X73^(1/3)*SIN('OddsRatio_working_3-way'!Y73/3)</f>
        <v>2.9882995564483119E-2</v>
      </c>
      <c r="AD73" s="11">
        <f>'OddsRatio_working_3-way'!X73^(1/3)*SIN(('OddsRatio_working_3-way'!Y73+2*PI())/3)</f>
        <v>0.43661104363575037</v>
      </c>
      <c r="AE73" s="11">
        <f>'OddsRatio_working_3-way'!X73^(1/3)*SIN(('OddsRatio_working_3-way'!Y73+4*PI())/3)</f>
        <v>-0.46649403920023341</v>
      </c>
      <c r="AF73" s="11">
        <f>-'OddsRatio_working_3-way'!U73/(3*'OddsRatio_working_3-way'!X73^(1/3))*COS(('OddsRatio_working_3-way'!Y73)/3)</f>
        <v>0.5214079626818745</v>
      </c>
      <c r="AG73" s="11">
        <f>-'OddsRatio_working_3-way'!U73/(3*'OddsRatio_working_3-way'!X73^(1/3))*COS(('OddsRatio_working_3-way'!Y73+2*PI())/3)</f>
        <v>-0.28658341464095732</v>
      </c>
      <c r="AH73" s="11">
        <f>-'OddsRatio_working_3-way'!U73/(3*'OddsRatio_working_3-way'!X73^(1/3))*COS(('OddsRatio_working_3-way'!Y73+4*PI())/3)</f>
        <v>-0.23482454804091726</v>
      </c>
      <c r="AI73" s="11">
        <f>'OddsRatio_working_3-way'!U73/(3*'OddsRatio_working_3-way'!X73^(1/3))*SIN(('OddsRatio_working_3-way'!Y73)/3)</f>
        <v>-2.9882995564483116E-2</v>
      </c>
      <c r="AJ73" s="11">
        <f>'OddsRatio_working_3-way'!U73/(3*'OddsRatio_working_3-way'!X73^(1/3))*SIN(('OddsRatio_working_3-way'!Y73+2*PI())/3)</f>
        <v>-0.43661104363575032</v>
      </c>
      <c r="AK73" s="11">
        <f>'OddsRatio_working_3-way'!U73/(3*'OddsRatio_working_3-way'!X73^(1/3))*SIN(('OddsRatio_working_3-way'!Y73+4*PI())/3)</f>
        <v>0.46649403920023336</v>
      </c>
      <c r="AL73" s="11">
        <f>'OddsRatio_working_3-way'!Z73+'OddsRatio_working_3-way'!AF73</f>
        <v>1.0428159253637492</v>
      </c>
      <c r="AM73" s="11">
        <f>'OddsRatio_working_3-way'!AA73+'OddsRatio_working_3-way'!AG73</f>
        <v>-0.57316682928191476</v>
      </c>
      <c r="AN73" s="11">
        <f>'OddsRatio_working_3-way'!AB73+'OddsRatio_working_3-way'!AH73</f>
        <v>-0.46964909608183458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1.0428159253637492</v>
      </c>
      <c r="AS73" s="11">
        <f>IF(('OddsRatio_working_3-way'!X73=0),IF(Q73&gt;0,-Q73^(1/3),(-Q73)^(1/3)),'OddsRatio_working_3-way'!AM73-'OddsRatio_working_3-way'!R73/3)</f>
        <v>-0.57316682928191476</v>
      </c>
      <c r="AT73" s="11">
        <f>IF(('OddsRatio_working_3-way'!X73=0),IF(Q73&gt;0,-Q73^(1/3),(-Q73)^(1/3)),'OddsRatio_working_3-way'!AN73-'OddsRatio_working_3-way'!R73/3)</f>
        <v>-0.46964909608183458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1.89</v>
      </c>
      <c r="B74" s="4">
        <f>IF('True_Odds_Calculator_3-way'!B75="","",'True_Odds_Calculator_3-way'!B75)</f>
        <v>3.59</v>
      </c>
      <c r="C74" s="4">
        <f>IF('True_Odds_Calculator_3-way'!C75="","",'True_Odds_Calculator_3-way'!C75)</f>
        <v>4.4800000000000004</v>
      </c>
      <c r="D74" s="9">
        <f t="shared" si="26"/>
        <v>0.51666476827172791</v>
      </c>
      <c r="E74" s="9">
        <f t="shared" si="27"/>
        <v>0.26864504972036207</v>
      </c>
      <c r="F74" s="9">
        <f t="shared" si="28"/>
        <v>0.21469018200791021</v>
      </c>
      <c r="G74" s="9">
        <f t="shared" si="29"/>
        <v>1.0511134635584318</v>
      </c>
      <c r="H74" s="9">
        <f t="shared" si="30"/>
        <v>1.9354909825670039</v>
      </c>
      <c r="I74" s="9">
        <f t="shared" si="31"/>
        <v>3.7223838706163384</v>
      </c>
      <c r="J74" s="9">
        <f t="shared" si="32"/>
        <v>4.6578748531833432</v>
      </c>
      <c r="K74" s="11">
        <f t="shared" si="33"/>
        <v>0.52910052910052918</v>
      </c>
      <c r="L74" s="11">
        <f t="shared" si="34"/>
        <v>0.2785515320334262</v>
      </c>
      <c r="M74" s="11">
        <f t="shared" si="35"/>
        <v>0.2232142857142857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-0.26389717911305666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0.22896809605922225</v>
      </c>
      <c r="Q74" s="11">
        <f>2*'OddsRatio_working_3-way'!K74*'OddsRatio_working_3-way'!L74*'OddsRatio_working_3-way'!M74</f>
        <v>6.5795429902075361E-2</v>
      </c>
      <c r="R74" s="11">
        <f t="shared" si="36"/>
        <v>0</v>
      </c>
      <c r="S74" s="11">
        <f t="shared" si="37"/>
        <v>-0.86764131707951919</v>
      </c>
      <c r="T74" s="11">
        <f t="shared" si="38"/>
        <v>-0.24932221755158598</v>
      </c>
      <c r="U74" s="11">
        <f>'OddsRatio_working_3-way'!S74-'OddsRatio_working_3-way'!R74^2/3</f>
        <v>-0.86764131707951919</v>
      </c>
      <c r="V74" s="11">
        <f>'OddsRatio_working_3-way'!S74*'OddsRatio_working_3-way'!R74/3-2*'OddsRatio_working_3-way'!R74^3/27-'OddsRatio_working_3-way'!T74</f>
        <v>0.24932221755158598</v>
      </c>
      <c r="W74" s="11">
        <f>'OddsRatio_working_3-way'!V74^2+4*'OddsRatio_working_3-way'!U74^3/27</f>
        <v>-3.4603120132250635E-2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0.15553511524499139</v>
      </c>
      <c r="Y74" s="11">
        <f>IF('OddsRatio_working_3-way'!W74&gt;=0,IF('OddsRatio_working_3-way'!V74+SQRT('OddsRatio_working_3-way'!W74)&gt;0,0,PI()),ACOS('OddsRatio_working_3-way'!V74/(2*'OddsRatio_working_3-way'!X74)))</f>
        <v>0.64100000151512382</v>
      </c>
      <c r="Z74" s="11">
        <f>'OddsRatio_working_3-way'!X74^(1/3)*COS('OddsRatio_working_3-way'!Y74/3)</f>
        <v>0.52555673177921591</v>
      </c>
      <c r="AA74" s="11">
        <f>'OddsRatio_working_3-way'!X74^(1/3)*COS(('OddsRatio_working_3-way'!Y74+2*PI())/3)</f>
        <v>-0.36153524175676843</v>
      </c>
      <c r="AB74" s="11">
        <f>'OddsRatio_working_3-way'!X74^(1/3)*COS(('OddsRatio_working_3-way'!Y74+4*PI())/3)</f>
        <v>-0.16402149002244765</v>
      </c>
      <c r="AC74" s="11">
        <f>'OddsRatio_working_3-way'!X74^(1/3)*SIN('OddsRatio_working_3-way'!Y74/3)</f>
        <v>0.11403461773246318</v>
      </c>
      <c r="AD74" s="11">
        <f>'OddsRatio_working_3-way'!X74^(1/3)*SIN(('OddsRatio_working_3-way'!Y74+2*PI())/3)</f>
        <v>0.39812817198449385</v>
      </c>
      <c r="AE74" s="11">
        <f>'OddsRatio_working_3-way'!X74^(1/3)*SIN(('OddsRatio_working_3-way'!Y74+4*PI())/3)</f>
        <v>-0.51216278971695695</v>
      </c>
      <c r="AF74" s="11">
        <f>-'OddsRatio_working_3-way'!U74/(3*'OddsRatio_working_3-way'!X74^(1/3))*COS(('OddsRatio_working_3-way'!Y74)/3)</f>
        <v>0.52555673177921591</v>
      </c>
      <c r="AG74" s="11">
        <f>-'OddsRatio_working_3-way'!U74/(3*'OddsRatio_working_3-way'!X74^(1/3))*COS(('OddsRatio_working_3-way'!Y74+2*PI())/3)</f>
        <v>-0.36153524175676843</v>
      </c>
      <c r="AH74" s="11">
        <f>-'OddsRatio_working_3-way'!U74/(3*'OddsRatio_working_3-way'!X74^(1/3))*COS(('OddsRatio_working_3-way'!Y74+4*PI())/3)</f>
        <v>-0.16402149002244765</v>
      </c>
      <c r="AI74" s="11">
        <f>'OddsRatio_working_3-way'!U74/(3*'OddsRatio_working_3-way'!X74^(1/3))*SIN(('OddsRatio_working_3-way'!Y74)/3)</f>
        <v>-0.11403461773246318</v>
      </c>
      <c r="AJ74" s="11">
        <f>'OddsRatio_working_3-way'!U74/(3*'OddsRatio_working_3-way'!X74^(1/3))*SIN(('OddsRatio_working_3-way'!Y74+2*PI())/3)</f>
        <v>-0.39812817198449385</v>
      </c>
      <c r="AK74" s="11">
        <f>'OddsRatio_working_3-way'!U74/(3*'OddsRatio_working_3-way'!X74^(1/3))*SIN(('OddsRatio_working_3-way'!Y74+4*PI())/3)</f>
        <v>0.51216278971695695</v>
      </c>
      <c r="AL74" s="11">
        <f>'OddsRatio_working_3-way'!Z74+'OddsRatio_working_3-way'!AF74</f>
        <v>1.0511134635584318</v>
      </c>
      <c r="AM74" s="11">
        <f>'OddsRatio_working_3-way'!AA74+'OddsRatio_working_3-way'!AG74</f>
        <v>-0.72307048351353687</v>
      </c>
      <c r="AN74" s="11">
        <f>'OddsRatio_working_3-way'!AB74+'OddsRatio_working_3-way'!AH74</f>
        <v>-0.32804298004489529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1.0511134635584318</v>
      </c>
      <c r="AS74" s="11">
        <f>IF(('OddsRatio_working_3-way'!X74=0),IF(Q74&gt;0,-Q74^(1/3),(-Q74)^(1/3)),'OddsRatio_working_3-way'!AM74-'OddsRatio_working_3-way'!R74/3)</f>
        <v>-0.72307048351353687</v>
      </c>
      <c r="AT74" s="11">
        <f>IF(('OddsRatio_working_3-way'!X74=0),IF(Q74&gt;0,-Q74^(1/3),(-Q74)^(1/3)),'OddsRatio_working_3-way'!AN74-'OddsRatio_working_3-way'!R74/3)</f>
        <v>-0.32804298004489529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2.78</v>
      </c>
      <c r="B75" s="4">
        <f>IF('True_Odds_Calculator_3-way'!B76="","",'True_Odds_Calculator_3-way'!B76)</f>
        <v>3.53</v>
      </c>
      <c r="C75" s="4">
        <f>IF('True_Odds_Calculator_3-way'!C76="","",'True_Odds_Calculator_3-way'!C76)</f>
        <v>2.4900000000000002</v>
      </c>
      <c r="D75" s="9">
        <f t="shared" si="26"/>
        <v>0.34445447041147714</v>
      </c>
      <c r="E75" s="9">
        <f t="shared" si="27"/>
        <v>0.26990358922925672</v>
      </c>
      <c r="F75" s="9">
        <f t="shared" si="28"/>
        <v>0.38564194035926613</v>
      </c>
      <c r="G75" s="9">
        <f t="shared" si="29"/>
        <v>1.0691805072144001</v>
      </c>
      <c r="H75" s="9">
        <f t="shared" si="30"/>
        <v>2.9031413028416315</v>
      </c>
      <c r="I75" s="9">
        <f t="shared" si="31"/>
        <v>3.7050266832524326</v>
      </c>
      <c r="J75" s="9">
        <f t="shared" si="32"/>
        <v>2.5930789557494567</v>
      </c>
      <c r="K75" s="11">
        <f t="shared" si="33"/>
        <v>0.35971223021582738</v>
      </c>
      <c r="L75" s="11">
        <f t="shared" si="34"/>
        <v>0.28328611898016998</v>
      </c>
      <c r="M75" s="11">
        <f t="shared" si="35"/>
        <v>0.40160642570281119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-0.27460468568385676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0.23736088094608448</v>
      </c>
      <c r="Q75" s="11">
        <f>2*'OddsRatio_working_3-way'!K75*'OddsRatio_working_3-way'!L75*'OddsRatio_working_3-way'!M75</f>
        <v>8.1848579636580848E-2</v>
      </c>
      <c r="R75" s="11">
        <f t="shared" si="36"/>
        <v>0</v>
      </c>
      <c r="S75" s="11">
        <f t="shared" si="37"/>
        <v>-0.86437301808953892</v>
      </c>
      <c r="T75" s="11">
        <f t="shared" si="38"/>
        <v>-0.29805966141018581</v>
      </c>
      <c r="U75" s="11">
        <f>'OddsRatio_working_3-way'!S75-'OddsRatio_working_3-way'!R75^2/3</f>
        <v>-0.86437301808953892</v>
      </c>
      <c r="V75" s="11">
        <f>'OddsRatio_working_3-way'!S75*'OddsRatio_working_3-way'!R75/3-2*'OddsRatio_working_3-way'!R75^3/27-'OddsRatio_working_3-way'!T75</f>
        <v>0.29805966141018581</v>
      </c>
      <c r="W75" s="11">
        <f>'OddsRatio_working_3-way'!V75^2+4*'OddsRatio_working_3-way'!U75^3/27</f>
        <v>-6.835738128127683E-3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0.15465712066381093</v>
      </c>
      <c r="Y75" s="11">
        <f>IF('OddsRatio_working_3-way'!W75&gt;=0,IF('OddsRatio_working_3-way'!V75+SQRT('OddsRatio_working_3-way'!W75)&gt;0,0,PI()),ACOS('OddsRatio_working_3-way'!V75/(2*'OddsRatio_working_3-way'!X75)))</f>
        <v>0.27058604578629586</v>
      </c>
      <c r="Z75" s="11">
        <f>'OddsRatio_working_3-way'!X75^(1/3)*COS('OddsRatio_working_3-way'!Y75/3)</f>
        <v>0.53459025360720003</v>
      </c>
      <c r="AA75" s="11">
        <f>'OddsRatio_working_3-way'!X75^(1/3)*COS(('OddsRatio_working_3-way'!Y75+2*PI())/3)</f>
        <v>-0.30916635897470868</v>
      </c>
      <c r="AB75" s="11">
        <f>'OddsRatio_working_3-way'!X75^(1/3)*COS(('OddsRatio_working_3-way'!Y75+4*PI())/3)</f>
        <v>-0.22542389463249146</v>
      </c>
      <c r="AC75" s="11">
        <f>'OddsRatio_working_3-way'!X75^(1/3)*SIN('OddsRatio_working_3-way'!Y75/3)</f>
        <v>4.8348734330581844E-2</v>
      </c>
      <c r="AD75" s="11">
        <f>'OddsRatio_working_3-way'!X75^(1/3)*SIN(('OddsRatio_working_3-way'!Y75+2*PI())/3)</f>
        <v>0.43879437307410996</v>
      </c>
      <c r="AE75" s="11">
        <f>'OddsRatio_working_3-way'!X75^(1/3)*SIN(('OddsRatio_working_3-way'!Y75+4*PI())/3)</f>
        <v>-0.48714310740469174</v>
      </c>
      <c r="AF75" s="11">
        <f>-'OddsRatio_working_3-way'!U75/(3*'OddsRatio_working_3-way'!X75^(1/3))*COS(('OddsRatio_working_3-way'!Y75)/3)</f>
        <v>0.53459025360720003</v>
      </c>
      <c r="AG75" s="11">
        <f>-'OddsRatio_working_3-way'!U75/(3*'OddsRatio_working_3-way'!X75^(1/3))*COS(('OddsRatio_working_3-way'!Y75+2*PI())/3)</f>
        <v>-0.30916635897470868</v>
      </c>
      <c r="AH75" s="11">
        <f>-'OddsRatio_working_3-way'!U75/(3*'OddsRatio_working_3-way'!X75^(1/3))*COS(('OddsRatio_working_3-way'!Y75+4*PI())/3)</f>
        <v>-0.22542389463249146</v>
      </c>
      <c r="AI75" s="11">
        <f>'OddsRatio_working_3-way'!U75/(3*'OddsRatio_working_3-way'!X75^(1/3))*SIN(('OddsRatio_working_3-way'!Y75)/3)</f>
        <v>-4.8348734330581844E-2</v>
      </c>
      <c r="AJ75" s="11">
        <f>'OddsRatio_working_3-way'!U75/(3*'OddsRatio_working_3-way'!X75^(1/3))*SIN(('OddsRatio_working_3-way'!Y75+2*PI())/3)</f>
        <v>-0.43879437307410996</v>
      </c>
      <c r="AK75" s="11">
        <f>'OddsRatio_working_3-way'!U75/(3*'OddsRatio_working_3-way'!X75^(1/3))*SIN(('OddsRatio_working_3-way'!Y75+4*PI())/3)</f>
        <v>0.48714310740469174</v>
      </c>
      <c r="AL75" s="11">
        <f>'OddsRatio_working_3-way'!Z75+'OddsRatio_working_3-way'!AF75</f>
        <v>1.0691805072144001</v>
      </c>
      <c r="AM75" s="11">
        <f>'OddsRatio_working_3-way'!AA75+'OddsRatio_working_3-way'!AG75</f>
        <v>-0.61833271794941735</v>
      </c>
      <c r="AN75" s="11">
        <f>'OddsRatio_working_3-way'!AB75+'OddsRatio_working_3-way'!AH75</f>
        <v>-0.45084778926498292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1.0691805072144001</v>
      </c>
      <c r="AS75" s="11">
        <f>IF(('OddsRatio_working_3-way'!X75=0),IF(Q75&gt;0,-Q75^(1/3),(-Q75)^(1/3)),'OddsRatio_working_3-way'!AM75-'OddsRatio_working_3-way'!R75/3)</f>
        <v>-0.61833271794941735</v>
      </c>
      <c r="AT75" s="11">
        <f>IF(('OddsRatio_working_3-way'!X75=0),IF(Q75&gt;0,-Q75^(1/3),(-Q75)^(1/3)),'OddsRatio_working_3-way'!AN75-'OddsRatio_working_3-way'!R75/3)</f>
        <v>-0.45084778926498292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5.58</v>
      </c>
      <c r="B76" s="4">
        <f>IF('True_Odds_Calculator_3-way'!B77="","",'True_Odds_Calculator_3-way'!B77)</f>
        <v>4.05</v>
      </c>
      <c r="C76" s="4">
        <f>IF('True_Odds_Calculator_3-way'!C77="","",'True_Odds_Calculator_3-way'!C77)</f>
        <v>1.6</v>
      </c>
      <c r="D76" s="9">
        <f t="shared" si="26"/>
        <v>0.16620419162076047</v>
      </c>
      <c r="E76" s="9">
        <f t="shared" si="27"/>
        <v>0.23037162043735579</v>
      </c>
      <c r="F76" s="9">
        <f t="shared" si="28"/>
        <v>0.60342418794188379</v>
      </c>
      <c r="G76" s="9">
        <f t="shared" si="29"/>
        <v>1.095348346936309</v>
      </c>
      <c r="H76" s="9">
        <f t="shared" si="30"/>
        <v>6.0166954289682941</v>
      </c>
      <c r="I76" s="9">
        <f t="shared" si="31"/>
        <v>4.3408124581557423</v>
      </c>
      <c r="J76" s="9">
        <f t="shared" si="32"/>
        <v>1.6572090081617854</v>
      </c>
      <c r="K76" s="11">
        <f t="shared" si="33"/>
        <v>0.17921146953405018</v>
      </c>
      <c r="L76" s="11">
        <f t="shared" si="34"/>
        <v>0.24691358024691359</v>
      </c>
      <c r="M76" s="11">
        <f t="shared" si="35"/>
        <v>0.625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-0.23179676091862478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0.22760962874463475</v>
      </c>
      <c r="Q76" s="11">
        <f>2*'OddsRatio_working_3-way'!K76*'OddsRatio_working_3-way'!L76*'OddsRatio_working_3-way'!M76</f>
        <v>5.5312181954953757E-2</v>
      </c>
      <c r="R76" s="11">
        <f t="shared" si="36"/>
        <v>0</v>
      </c>
      <c r="S76" s="11">
        <f t="shared" si="37"/>
        <v>-0.98193619204428839</v>
      </c>
      <c r="T76" s="11">
        <f t="shared" si="38"/>
        <v>-0.23862361896580517</v>
      </c>
      <c r="U76" s="11">
        <f>'OddsRatio_working_3-way'!S76-'OddsRatio_working_3-way'!R76^2/3</f>
        <v>-0.98193619204428839</v>
      </c>
      <c r="V76" s="11">
        <f>'OddsRatio_working_3-way'!S76*'OddsRatio_working_3-way'!R76/3-2*'OddsRatio_working_3-way'!R76^3/27-'OddsRatio_working_3-way'!T76</f>
        <v>0.23862361896580517</v>
      </c>
      <c r="W76" s="11">
        <f>'OddsRatio_working_3-way'!V76^2+4*'OddsRatio_working_3-way'!U76^3/27</f>
        <v>-8.3322707044254291E-2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0.18725913767597036</v>
      </c>
      <c r="Y76" s="11">
        <f>IF('OddsRatio_working_3-way'!W76&gt;=0,IF('OddsRatio_working_3-way'!V76+SQRT('OddsRatio_working_3-way'!W76)&gt;0,0,PI()),ACOS('OddsRatio_working_3-way'!V76/(2*'OddsRatio_working_3-way'!X76)))</f>
        <v>0.88000391018006729</v>
      </c>
      <c r="Z76" s="11">
        <f>'OddsRatio_working_3-way'!X76^(1/3)*COS('OddsRatio_working_3-way'!Y76/3)</f>
        <v>0.5476741734681545</v>
      </c>
      <c r="AA76" s="11">
        <f>'OddsRatio_working_3-way'!X76^(1/3)*COS(('OddsRatio_working_3-way'!Y76+2*PI())/3)</f>
        <v>-0.41709837877785472</v>
      </c>
      <c r="AB76" s="11">
        <f>'OddsRatio_working_3-way'!X76^(1/3)*COS(('OddsRatio_working_3-way'!Y76+4*PI())/3)</f>
        <v>-0.13057579469030012</v>
      </c>
      <c r="AC76" s="11">
        <f>'OddsRatio_working_3-way'!X76^(1/3)*SIN('OddsRatio_working_3-way'!Y76/3)</f>
        <v>0.16542389105185704</v>
      </c>
      <c r="AD76" s="11">
        <f>'OddsRatio_working_3-way'!X76^(1/3)*SIN(('OddsRatio_working_3-way'!Y76+2*PI())/3)</f>
        <v>0.3915878016941387</v>
      </c>
      <c r="AE76" s="11">
        <f>'OddsRatio_working_3-way'!X76^(1/3)*SIN(('OddsRatio_working_3-way'!Y76+4*PI())/3)</f>
        <v>-0.55701169274599571</v>
      </c>
      <c r="AF76" s="11">
        <f>-'OddsRatio_working_3-way'!U76/(3*'OddsRatio_working_3-way'!X76^(1/3))*COS(('OddsRatio_working_3-way'!Y76)/3)</f>
        <v>0.54767417346815439</v>
      </c>
      <c r="AG76" s="11">
        <f>-'OddsRatio_working_3-way'!U76/(3*'OddsRatio_working_3-way'!X76^(1/3))*COS(('OddsRatio_working_3-way'!Y76+2*PI())/3)</f>
        <v>-0.41709837877785466</v>
      </c>
      <c r="AH76" s="11">
        <f>-'OddsRatio_working_3-way'!U76/(3*'OddsRatio_working_3-way'!X76^(1/3))*COS(('OddsRatio_working_3-way'!Y76+4*PI())/3)</f>
        <v>-0.13057579469030009</v>
      </c>
      <c r="AI76" s="11">
        <f>'OddsRatio_working_3-way'!U76/(3*'OddsRatio_working_3-way'!X76^(1/3))*SIN(('OddsRatio_working_3-way'!Y76)/3)</f>
        <v>-0.16542389105185701</v>
      </c>
      <c r="AJ76" s="11">
        <f>'OddsRatio_working_3-way'!U76/(3*'OddsRatio_working_3-way'!X76^(1/3))*SIN(('OddsRatio_working_3-way'!Y76+2*PI())/3)</f>
        <v>-0.39158780169413859</v>
      </c>
      <c r="AK76" s="11">
        <f>'OddsRatio_working_3-way'!U76/(3*'OddsRatio_working_3-way'!X76^(1/3))*SIN(('OddsRatio_working_3-way'!Y76+4*PI())/3)</f>
        <v>0.5570116927459956</v>
      </c>
      <c r="AL76" s="11">
        <f>'OddsRatio_working_3-way'!Z76+'OddsRatio_working_3-way'!AF76</f>
        <v>1.095348346936309</v>
      </c>
      <c r="AM76" s="11">
        <f>'OddsRatio_working_3-way'!AA76+'OddsRatio_working_3-way'!AG76</f>
        <v>-0.83419675755570943</v>
      </c>
      <c r="AN76" s="11">
        <f>'OddsRatio_working_3-way'!AB76+'OddsRatio_working_3-way'!AH76</f>
        <v>-0.26115158938060024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1.095348346936309</v>
      </c>
      <c r="AS76" s="11">
        <f>IF(('OddsRatio_working_3-way'!X76=0),IF(Q76&gt;0,-Q76^(1/3),(-Q76)^(1/3)),'OddsRatio_working_3-way'!AM76-'OddsRatio_working_3-way'!R76/3)</f>
        <v>-0.83419675755570943</v>
      </c>
      <c r="AT76" s="11">
        <f>IF(('OddsRatio_working_3-way'!X76=0),IF(Q76&gt;0,-Q76^(1/3),(-Q76)^(1/3)),'OddsRatio_working_3-way'!AN76-'OddsRatio_working_3-way'!R76/3)</f>
        <v>-0.26115158938060024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2.79</v>
      </c>
      <c r="B77" s="4">
        <f>IF('True_Odds_Calculator_3-way'!B78="","",'True_Odds_Calculator_3-way'!B78)</f>
        <v>3.41</v>
      </c>
      <c r="C77" s="4">
        <f>IF('True_Odds_Calculator_3-way'!C78="","",'True_Odds_Calculator_3-way'!C78)</f>
        <v>2.5499999999999998</v>
      </c>
      <c r="D77" s="9">
        <f t="shared" si="26"/>
        <v>0.34349459246833902</v>
      </c>
      <c r="E77" s="9">
        <f t="shared" si="27"/>
        <v>0.27985707170590379</v>
      </c>
      <c r="F77" s="9">
        <f t="shared" si="28"/>
        <v>0.37664833582575735</v>
      </c>
      <c r="G77" s="9">
        <f t="shared" si="29"/>
        <v>1.0677396545551932</v>
      </c>
      <c r="H77" s="9">
        <f t="shared" si="30"/>
        <v>2.9112539816537959</v>
      </c>
      <c r="I77" s="9">
        <f t="shared" si="31"/>
        <v>3.5732525674780162</v>
      </c>
      <c r="J77" s="9">
        <f t="shared" si="32"/>
        <v>2.6549964645605488</v>
      </c>
      <c r="K77" s="11">
        <f t="shared" si="33"/>
        <v>0.35842293906810035</v>
      </c>
      <c r="L77" s="11">
        <f t="shared" si="34"/>
        <v>0.29325513196480935</v>
      </c>
      <c r="M77" s="11">
        <f t="shared" si="35"/>
        <v>0.39215686274509809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-0.27561510104204612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0.23701131615681414</v>
      </c>
      <c r="Q77" s="11">
        <f>2*'OddsRatio_working_3-way'!K77*'OddsRatio_working_3-way'!L77*'OddsRatio_working_3-way'!M77</f>
        <v>8.243871866323968E-2</v>
      </c>
      <c r="R77" s="11">
        <f t="shared" si="36"/>
        <v>0</v>
      </c>
      <c r="S77" s="11">
        <f t="shared" si="37"/>
        <v>-0.85993588617140826</v>
      </c>
      <c r="T77" s="11">
        <f t="shared" si="38"/>
        <v>-0.29910813432048972</v>
      </c>
      <c r="U77" s="11">
        <f>'OddsRatio_working_3-way'!S77-'OddsRatio_working_3-way'!R77^2/3</f>
        <v>-0.85993588617140826</v>
      </c>
      <c r="V77" s="11">
        <f>'OddsRatio_working_3-way'!S77*'OddsRatio_working_3-way'!R77/3-2*'OddsRatio_working_3-way'!R77^3/27-'OddsRatio_working_3-way'!T77</f>
        <v>0.29910813432048972</v>
      </c>
      <c r="W77" s="11">
        <f>'OddsRatio_working_3-way'!V77^2+4*'OddsRatio_working_3-way'!U77^3/27</f>
        <v>-4.7437691451175518E-3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0.15346778583940807</v>
      </c>
      <c r="Y77" s="11">
        <f>IF('OddsRatio_working_3-way'!W77&gt;=0,IF('OddsRatio_working_3-way'!V77+SQRT('OddsRatio_working_3-way'!W77)&gt;0,0,PI()),ACOS('OddsRatio_working_3-way'!V77/(2*'OddsRatio_working_3-way'!X77)))</f>
        <v>0.22632288811815471</v>
      </c>
      <c r="Z77" s="11">
        <f>'OddsRatio_working_3-way'!X77^(1/3)*COS('OddsRatio_working_3-way'!Y77/3)</f>
        <v>0.53386982727759669</v>
      </c>
      <c r="AA77" s="11">
        <f>'OddsRatio_working_3-way'!X77^(1/3)*COS(('OddsRatio_working_3-way'!Y77+2*PI())/3)</f>
        <v>-0.30188097471574826</v>
      </c>
      <c r="AB77" s="11">
        <f>'OddsRatio_working_3-way'!X77^(1/3)*COS(('OddsRatio_working_3-way'!Y77+4*PI())/3)</f>
        <v>-0.23198885256184837</v>
      </c>
      <c r="AC77" s="11">
        <f>'OddsRatio_working_3-way'!X77^(1/3)*SIN('OddsRatio_working_3-way'!Y77/3)</f>
        <v>4.0352235539788305E-2</v>
      </c>
      <c r="AD77" s="11">
        <f>'OddsRatio_working_3-way'!X77^(1/3)*SIN(('OddsRatio_working_3-way'!Y77+2*PI())/3)</f>
        <v>0.44216871496651511</v>
      </c>
      <c r="AE77" s="11">
        <f>'OddsRatio_working_3-way'!X77^(1/3)*SIN(('OddsRatio_working_3-way'!Y77+4*PI())/3)</f>
        <v>-0.48252095050630339</v>
      </c>
      <c r="AF77" s="11">
        <f>-'OddsRatio_working_3-way'!U77/(3*'OddsRatio_working_3-way'!X77^(1/3))*COS(('OddsRatio_working_3-way'!Y77)/3)</f>
        <v>0.53386982727759646</v>
      </c>
      <c r="AG77" s="11">
        <f>-'OddsRatio_working_3-way'!U77/(3*'OddsRatio_working_3-way'!X77^(1/3))*COS(('OddsRatio_working_3-way'!Y77+2*PI())/3)</f>
        <v>-0.30188097471574815</v>
      </c>
      <c r="AH77" s="11">
        <f>-'OddsRatio_working_3-way'!U77/(3*'OddsRatio_working_3-way'!X77^(1/3))*COS(('OddsRatio_working_3-way'!Y77+4*PI())/3)</f>
        <v>-0.23198885256184829</v>
      </c>
      <c r="AI77" s="11">
        <f>'OddsRatio_working_3-way'!U77/(3*'OddsRatio_working_3-way'!X77^(1/3))*SIN(('OddsRatio_working_3-way'!Y77)/3)</f>
        <v>-4.0352235539788284E-2</v>
      </c>
      <c r="AJ77" s="11">
        <f>'OddsRatio_working_3-way'!U77/(3*'OddsRatio_working_3-way'!X77^(1/3))*SIN(('OddsRatio_working_3-way'!Y77+2*PI())/3)</f>
        <v>-0.44216871496651494</v>
      </c>
      <c r="AK77" s="11">
        <f>'OddsRatio_working_3-way'!U77/(3*'OddsRatio_working_3-way'!X77^(1/3))*SIN(('OddsRatio_working_3-way'!Y77+4*PI())/3)</f>
        <v>0.48252095050630317</v>
      </c>
      <c r="AL77" s="11">
        <f>'OddsRatio_working_3-way'!Z77+'OddsRatio_working_3-way'!AF77</f>
        <v>1.0677396545551932</v>
      </c>
      <c r="AM77" s="11">
        <f>'OddsRatio_working_3-way'!AA77+'OddsRatio_working_3-way'!AG77</f>
        <v>-0.60376194943149641</v>
      </c>
      <c r="AN77" s="11">
        <f>'OddsRatio_working_3-way'!AB77+'OddsRatio_working_3-way'!AH77</f>
        <v>-0.46397770512369663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1.0677396545551932</v>
      </c>
      <c r="AS77" s="11">
        <f>IF(('OddsRatio_working_3-way'!X77=0),IF(Q77&gt;0,-Q77^(1/3),(-Q77)^(1/3)),'OddsRatio_working_3-way'!AM77-'OddsRatio_working_3-way'!R77/3)</f>
        <v>-0.60376194943149641</v>
      </c>
      <c r="AT77" s="11">
        <f>IF(('OddsRatio_working_3-way'!X77=0),IF(Q77&gt;0,-Q77^(1/3),(-Q77)^(1/3)),'OddsRatio_working_3-way'!AN77-'OddsRatio_working_3-way'!R77/3)</f>
        <v>-0.46397770512369663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2.71</v>
      </c>
      <c r="B78" s="4">
        <f>IF('True_Odds_Calculator_3-way'!B79="","",'True_Odds_Calculator_3-way'!B79)</f>
        <v>3.44</v>
      </c>
      <c r="C78" s="4">
        <f>IF('True_Odds_Calculator_3-way'!C79="","",'True_Odds_Calculator_3-way'!C79)</f>
        <v>2.6</v>
      </c>
      <c r="D78" s="9">
        <f t="shared" si="26"/>
        <v>0.35371460491651285</v>
      </c>
      <c r="E78" s="9">
        <f t="shared" si="27"/>
        <v>0.2772276135859113</v>
      </c>
      <c r="F78" s="9">
        <f t="shared" si="28"/>
        <v>0.36905778149757584</v>
      </c>
      <c r="G78" s="9">
        <f t="shared" si="29"/>
        <v>1.0685017532047494</v>
      </c>
      <c r="H78" s="9">
        <f t="shared" si="30"/>
        <v>2.8271379979801221</v>
      </c>
      <c r="I78" s="9">
        <f t="shared" si="31"/>
        <v>3.6071442778195886</v>
      </c>
      <c r="J78" s="9">
        <f t="shared" si="32"/>
        <v>2.7096028051275991</v>
      </c>
      <c r="K78" s="11">
        <f t="shared" si="33"/>
        <v>0.36900369003690037</v>
      </c>
      <c r="L78" s="11">
        <f t="shared" si="34"/>
        <v>0.29069767441860467</v>
      </c>
      <c r="M78" s="11">
        <f t="shared" si="35"/>
        <v>0.38461538461538458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-0.27542593851698816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0.23722844562971568</v>
      </c>
      <c r="Q78" s="11">
        <f>2*'OddsRatio_working_3-way'!K78*'OddsRatio_working_3-way'!L78*'OddsRatio_working_3-way'!M78</f>
        <v>8.2514241958161982E-2</v>
      </c>
      <c r="R78" s="11">
        <f t="shared" si="36"/>
        <v>0</v>
      </c>
      <c r="S78" s="11">
        <f t="shared" si="37"/>
        <v>-0.86131483079282867</v>
      </c>
      <c r="T78" s="11">
        <f t="shared" si="38"/>
        <v>-0.29958776723228825</v>
      </c>
      <c r="U78" s="11">
        <f>'OddsRatio_working_3-way'!S78-'OddsRatio_working_3-way'!R78^2/3</f>
        <v>-0.86131483079282867</v>
      </c>
      <c r="V78" s="11">
        <f>'OddsRatio_working_3-way'!S78*'OddsRatio_working_3-way'!R78/3-2*'OddsRatio_working_3-way'!R78^3/27-'OddsRatio_working_3-way'!T78</f>
        <v>0.29958776723228825</v>
      </c>
      <c r="W78" s="11">
        <f>'OddsRatio_working_3-way'!V78^2+4*'OddsRatio_working_3-way'!U78^3/27</f>
        <v>-4.9105488490118337E-3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0.1538370721934732</v>
      </c>
      <c r="Y78" s="11">
        <f>IF('OddsRatio_working_3-way'!W78&gt;=0,IF('OddsRatio_working_3-way'!V78+SQRT('OddsRatio_working_3-way'!W78)&gt;0,0,PI()),ACOS('OddsRatio_working_3-way'!V78/(2*'OddsRatio_working_3-way'!X78)))</f>
        <v>0.22977474761309469</v>
      </c>
      <c r="Z78" s="11">
        <f>'OddsRatio_working_3-way'!X78^(1/3)*COS('OddsRatio_working_3-way'!Y78/3)</f>
        <v>0.53425087660237469</v>
      </c>
      <c r="AA78" s="11">
        <f>'OddsRatio_working_3-way'!X78^(1/3)*COS(('OddsRatio_working_3-way'!Y78+2*PI())/3)</f>
        <v>-0.30263189314256589</v>
      </c>
      <c r="AB78" s="11">
        <f>'OddsRatio_working_3-way'!X78^(1/3)*COS(('OddsRatio_working_3-way'!Y78+4*PI())/3)</f>
        <v>-0.23161898345980889</v>
      </c>
      <c r="AC78" s="11">
        <f>'OddsRatio_working_3-way'!X78^(1/3)*SIN('OddsRatio_working_3-way'!Y78/3)</f>
        <v>4.0999322521278331E-2</v>
      </c>
      <c r="AD78" s="11">
        <f>'OddsRatio_working_3-way'!X78^(1/3)*SIN(('OddsRatio_working_3-way'!Y78+2*PI())/3)</f>
        <v>0.44217516987112254</v>
      </c>
      <c r="AE78" s="11">
        <f>'OddsRatio_working_3-way'!X78^(1/3)*SIN(('OddsRatio_working_3-way'!Y78+4*PI())/3)</f>
        <v>-0.48317449239240096</v>
      </c>
      <c r="AF78" s="11">
        <f>-'OddsRatio_working_3-way'!U78/(3*'OddsRatio_working_3-way'!X78^(1/3))*COS(('OddsRatio_working_3-way'!Y78)/3)</f>
        <v>0.53425087660237469</v>
      </c>
      <c r="AG78" s="11">
        <f>-'OddsRatio_working_3-way'!U78/(3*'OddsRatio_working_3-way'!X78^(1/3))*COS(('OddsRatio_working_3-way'!Y78+2*PI())/3)</f>
        <v>-0.30263189314256589</v>
      </c>
      <c r="AH78" s="11">
        <f>-'OddsRatio_working_3-way'!U78/(3*'OddsRatio_working_3-way'!X78^(1/3))*COS(('OddsRatio_working_3-way'!Y78+4*PI())/3)</f>
        <v>-0.23161898345980889</v>
      </c>
      <c r="AI78" s="11">
        <f>'OddsRatio_working_3-way'!U78/(3*'OddsRatio_working_3-way'!X78^(1/3))*SIN(('OddsRatio_working_3-way'!Y78)/3)</f>
        <v>-4.0999322521278331E-2</v>
      </c>
      <c r="AJ78" s="11">
        <f>'OddsRatio_working_3-way'!U78/(3*'OddsRatio_working_3-way'!X78^(1/3))*SIN(('OddsRatio_working_3-way'!Y78+2*PI())/3)</f>
        <v>-0.44217516987112254</v>
      </c>
      <c r="AK78" s="11">
        <f>'OddsRatio_working_3-way'!U78/(3*'OddsRatio_working_3-way'!X78^(1/3))*SIN(('OddsRatio_working_3-way'!Y78+4*PI())/3)</f>
        <v>0.48317449239240096</v>
      </c>
      <c r="AL78" s="11">
        <f>'OddsRatio_working_3-way'!Z78+'OddsRatio_working_3-way'!AF78</f>
        <v>1.0685017532047494</v>
      </c>
      <c r="AM78" s="11">
        <f>'OddsRatio_working_3-way'!AA78+'OddsRatio_working_3-way'!AG78</f>
        <v>-0.60526378628513178</v>
      </c>
      <c r="AN78" s="11">
        <f>'OddsRatio_working_3-way'!AB78+'OddsRatio_working_3-way'!AH78</f>
        <v>-0.46323796691961777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1.0685017532047494</v>
      </c>
      <c r="AS78" s="11">
        <f>IF(('OddsRatio_working_3-way'!X78=0),IF(Q78&gt;0,-Q78^(1/3),(-Q78)^(1/3)),'OddsRatio_working_3-way'!AM78-'OddsRatio_working_3-way'!R78/3)</f>
        <v>-0.60526378628513178</v>
      </c>
      <c r="AT78" s="11">
        <f>IF(('OddsRatio_working_3-way'!X78=0),IF(Q78&gt;0,-Q78^(1/3),(-Q78)^(1/3)),'OddsRatio_working_3-way'!AN78-'OddsRatio_working_3-way'!R78/3)</f>
        <v>-0.46323796691961777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2.4700000000000002</v>
      </c>
      <c r="B79" s="4">
        <f>IF('True_Odds_Calculator_3-way'!B80="","",'True_Odds_Calculator_3-way'!B80)</f>
        <v>3.27</v>
      </c>
      <c r="C79" s="4">
        <f>IF('True_Odds_Calculator_3-way'!C80="","",'True_Odds_Calculator_3-way'!C80)</f>
        <v>2.99</v>
      </c>
      <c r="D79" s="9">
        <f t="shared" si="26"/>
        <v>0.38871479052896762</v>
      </c>
      <c r="E79" s="9">
        <f t="shared" si="27"/>
        <v>0.29168071778384669</v>
      </c>
      <c r="F79" s="9">
        <f t="shared" si="28"/>
        <v>0.31960449168718558</v>
      </c>
      <c r="G79" s="9">
        <f t="shared" si="29"/>
        <v>1.0697824952475883</v>
      </c>
      <c r="H79" s="9">
        <f t="shared" si="30"/>
        <v>2.5725802680139553</v>
      </c>
      <c r="I79" s="9">
        <f t="shared" si="31"/>
        <v>3.4284062642120259</v>
      </c>
      <c r="J79" s="9">
        <f t="shared" si="32"/>
        <v>3.1288671655427009</v>
      </c>
      <c r="K79" s="11">
        <f t="shared" si="33"/>
        <v>0.40485829959514169</v>
      </c>
      <c r="L79" s="11">
        <f t="shared" si="34"/>
        <v>0.3058103975535168</v>
      </c>
      <c r="M79" s="11">
        <f t="shared" si="35"/>
        <v>0.33444816053511706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-0.27496687257615771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0.23726775865322347</v>
      </c>
      <c r="Q79" s="11">
        <f>2*'OddsRatio_working_3-way'!K79*'OddsRatio_working_3-way'!L79*'OddsRatio_working_3-way'!M79</f>
        <v>8.2815971606709754E-2</v>
      </c>
      <c r="R79" s="11">
        <f t="shared" si="36"/>
        <v>0</v>
      </c>
      <c r="S79" s="11">
        <f t="shared" si="37"/>
        <v>-0.86289579697462393</v>
      </c>
      <c r="T79" s="11">
        <f t="shared" si="38"/>
        <v>-0.30118526945013047</v>
      </c>
      <c r="U79" s="11">
        <f>'OddsRatio_working_3-way'!S79-'OddsRatio_working_3-way'!R79^2/3</f>
        <v>-0.86289579697462393</v>
      </c>
      <c r="V79" s="11">
        <f>'OddsRatio_working_3-way'!S79*'OddsRatio_working_3-way'!R79/3-2*'OddsRatio_working_3-way'!R79^3/27-'OddsRatio_working_3-way'!T79</f>
        <v>0.30118526945013047</v>
      </c>
      <c r="W79" s="11">
        <f>'OddsRatio_working_3-way'!V79^2+4*'OddsRatio_working_3-way'!U79^3/27</f>
        <v>-4.4730414013503667E-3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0.15426082452707984</v>
      </c>
      <c r="Y79" s="11">
        <f>IF('OddsRatio_working_3-way'!W79&gt;=0,IF('OddsRatio_working_3-way'!V79+SQRT('OddsRatio_working_3-way'!W79)&gt;0,0,PI()),ACOS('OddsRatio_working_3-way'!V79/(2*'OddsRatio_working_3-way'!X79)))</f>
        <v>0.21851308352573184</v>
      </c>
      <c r="Z79" s="11">
        <f>'OddsRatio_working_3-way'!X79^(1/3)*COS('OddsRatio_working_3-way'!Y79/3)</f>
        <v>0.53489124762379414</v>
      </c>
      <c r="AA79" s="11">
        <f>'OddsRatio_working_3-way'!X79^(1/3)*COS(('OddsRatio_working_3-way'!Y79+2*PI())/3)</f>
        <v>-0.30124598113621748</v>
      </c>
      <c r="AB79" s="11">
        <f>'OddsRatio_working_3-way'!X79^(1/3)*COS(('OddsRatio_working_3-way'!Y79+4*PI())/3)</f>
        <v>-0.23364526648757677</v>
      </c>
      <c r="AC79" s="11">
        <f>'OddsRatio_working_3-way'!X79^(1/3)*SIN('OddsRatio_working_3-way'!Y79/3)</f>
        <v>3.9029290799803801E-2</v>
      </c>
      <c r="AD79" s="11">
        <f>'OddsRatio_working_3-way'!X79^(1/3)*SIN(('OddsRatio_working_3-way'!Y79+2*PI())/3)</f>
        <v>0.44371476330425652</v>
      </c>
      <c r="AE79" s="11">
        <f>'OddsRatio_working_3-way'!X79^(1/3)*SIN(('OddsRatio_working_3-way'!Y79+4*PI())/3)</f>
        <v>-0.48274405410406029</v>
      </c>
      <c r="AF79" s="11">
        <f>-'OddsRatio_working_3-way'!U79/(3*'OddsRatio_working_3-way'!X79^(1/3))*COS(('OddsRatio_working_3-way'!Y79)/3)</f>
        <v>0.53489124762379403</v>
      </c>
      <c r="AG79" s="11">
        <f>-'OddsRatio_working_3-way'!U79/(3*'OddsRatio_working_3-way'!X79^(1/3))*COS(('OddsRatio_working_3-way'!Y79+2*PI())/3)</f>
        <v>-0.30124598113621742</v>
      </c>
      <c r="AH79" s="11">
        <f>-'OddsRatio_working_3-way'!U79/(3*'OddsRatio_working_3-way'!X79^(1/3))*COS(('OddsRatio_working_3-way'!Y79+4*PI())/3)</f>
        <v>-0.23364526648757672</v>
      </c>
      <c r="AI79" s="11">
        <f>'OddsRatio_working_3-way'!U79/(3*'OddsRatio_working_3-way'!X79^(1/3))*SIN(('OddsRatio_working_3-way'!Y79)/3)</f>
        <v>-3.9029290799803794E-2</v>
      </c>
      <c r="AJ79" s="11">
        <f>'OddsRatio_working_3-way'!U79/(3*'OddsRatio_working_3-way'!X79^(1/3))*SIN(('OddsRatio_working_3-way'!Y79+2*PI())/3)</f>
        <v>-0.44371476330425647</v>
      </c>
      <c r="AK79" s="11">
        <f>'OddsRatio_working_3-way'!U79/(3*'OddsRatio_working_3-way'!X79^(1/3))*SIN(('OddsRatio_working_3-way'!Y79+4*PI())/3)</f>
        <v>0.48274405410406024</v>
      </c>
      <c r="AL79" s="11">
        <f>'OddsRatio_working_3-way'!Z79+'OddsRatio_working_3-way'!AF79</f>
        <v>1.0697824952475883</v>
      </c>
      <c r="AM79" s="11">
        <f>'OddsRatio_working_3-way'!AA79+'OddsRatio_working_3-way'!AG79</f>
        <v>-0.60249196227243496</v>
      </c>
      <c r="AN79" s="11">
        <f>'OddsRatio_working_3-way'!AB79+'OddsRatio_working_3-way'!AH79</f>
        <v>-0.46729053297515349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1.0697824952475883</v>
      </c>
      <c r="AS79" s="11">
        <f>IF(('OddsRatio_working_3-way'!X79=0),IF(Q79&gt;0,-Q79^(1/3),(-Q79)^(1/3)),'OddsRatio_working_3-way'!AM79-'OddsRatio_working_3-way'!R79/3)</f>
        <v>-0.60249196227243496</v>
      </c>
      <c r="AT79" s="11">
        <f>IF(('OddsRatio_working_3-way'!X79=0),IF(Q79&gt;0,-Q79^(1/3),(-Q79)^(1/3)),'OddsRatio_working_3-way'!AN79-'OddsRatio_working_3-way'!R79/3)</f>
        <v>-0.46729053297515349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2.4900000000000002</v>
      </c>
      <c r="B80" s="4">
        <f>IF('True_Odds_Calculator_3-way'!B81="","",'True_Odds_Calculator_3-way'!B81)</f>
        <v>3.66</v>
      </c>
      <c r="C80" s="4">
        <f>IF('True_Odds_Calculator_3-way'!C81="","",'True_Odds_Calculator_3-way'!C81)</f>
        <v>2.71</v>
      </c>
      <c r="D80" s="9">
        <f t="shared" si="26"/>
        <v>0.38587393415915727</v>
      </c>
      <c r="E80" s="9">
        <f t="shared" si="27"/>
        <v>0.26033280666387315</v>
      </c>
      <c r="F80" s="9">
        <f t="shared" si="28"/>
        <v>0.35379325917696963</v>
      </c>
      <c r="G80" s="9">
        <f t="shared" si="29"/>
        <v>1.0681341971381373</v>
      </c>
      <c r="H80" s="9">
        <f t="shared" si="30"/>
        <v>2.5915199537358249</v>
      </c>
      <c r="I80" s="9">
        <f t="shared" si="31"/>
        <v>3.8412369643874462</v>
      </c>
      <c r="J80" s="9">
        <f t="shared" si="32"/>
        <v>2.8265094771062147</v>
      </c>
      <c r="K80" s="11">
        <f t="shared" si="33"/>
        <v>0.40160642570281119</v>
      </c>
      <c r="L80" s="11">
        <f t="shared" si="34"/>
        <v>0.27322404371584696</v>
      </c>
      <c r="M80" s="11">
        <f t="shared" si="35"/>
        <v>0.36900369003690037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-0.27441907245459984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0.23727276577525797</v>
      </c>
      <c r="Q80" s="11">
        <f>2*'OddsRatio_working_3-way'!K80*'OddsRatio_working_3-way'!L80*'OddsRatio_working_3-way'!M80</f>
        <v>8.0980466134900314E-2</v>
      </c>
      <c r="R80" s="11">
        <f t="shared" si="36"/>
        <v>0</v>
      </c>
      <c r="S80" s="11">
        <f t="shared" si="37"/>
        <v>-0.86463657082184986</v>
      </c>
      <c r="T80" s="11">
        <f t="shared" si="38"/>
        <v>-0.29509780574124561</v>
      </c>
      <c r="U80" s="11">
        <f>'OddsRatio_working_3-way'!S80-'OddsRatio_working_3-way'!R80^2/3</f>
        <v>-0.86463657082184986</v>
      </c>
      <c r="V80" s="11">
        <f>'OddsRatio_working_3-way'!S80*'OddsRatio_working_3-way'!R80/3-2*'OddsRatio_working_3-way'!R80^3/27-'OddsRatio_working_3-way'!T80</f>
        <v>0.29509780574124561</v>
      </c>
      <c r="W80" s="11">
        <f>'OddsRatio_working_3-way'!V80^2+4*'OddsRatio_working_3-way'!U80^3/27</f>
        <v>-8.6801276113132597E-3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0.15472785993851526</v>
      </c>
      <c r="Y80" s="11">
        <f>IF('OddsRatio_working_3-way'!W80&gt;=0,IF('OddsRatio_working_3-way'!V80+SQRT('OddsRatio_working_3-way'!W80)&gt;0,0,PI()),ACOS('OddsRatio_working_3-way'!V80/(2*'OddsRatio_working_3-way'!X80)))</f>
        <v>0.30581237818213691</v>
      </c>
      <c r="Z80" s="11">
        <f>'OddsRatio_working_3-way'!X80^(1/3)*COS('OddsRatio_working_3-way'!Y80/3)</f>
        <v>0.53406709856906864</v>
      </c>
      <c r="AA80" s="11">
        <f>'OddsRatio_working_3-way'!X80^(1/3)*COS(('OddsRatio_working_3-way'!Y80+2*PI())/3)</f>
        <v>-0.31434521143008781</v>
      </c>
      <c r="AB80" s="11">
        <f>'OddsRatio_working_3-way'!X80^(1/3)*COS(('OddsRatio_working_3-way'!Y80+4*PI())/3)</f>
        <v>-0.21972188713898097</v>
      </c>
      <c r="AC80" s="11">
        <f>'OddsRatio_working_3-way'!X80^(1/3)*SIN('OddsRatio_working_3-way'!Y80/3)</f>
        <v>5.4630801751087865E-2</v>
      </c>
      <c r="AD80" s="11">
        <f>'OddsRatio_working_3-way'!X80^(1/3)*SIN(('OddsRatio_working_3-way'!Y80+2*PI())/3)</f>
        <v>0.43520027381071735</v>
      </c>
      <c r="AE80" s="11">
        <f>'OddsRatio_working_3-way'!X80^(1/3)*SIN(('OddsRatio_working_3-way'!Y80+4*PI())/3)</f>
        <v>-0.48983107556180522</v>
      </c>
      <c r="AF80" s="11">
        <f>-'OddsRatio_working_3-way'!U80/(3*'OddsRatio_working_3-way'!X80^(1/3))*COS(('OddsRatio_working_3-way'!Y80)/3)</f>
        <v>0.53406709856906864</v>
      </c>
      <c r="AG80" s="11">
        <f>-'OddsRatio_working_3-way'!U80/(3*'OddsRatio_working_3-way'!X80^(1/3))*COS(('OddsRatio_working_3-way'!Y80+2*PI())/3)</f>
        <v>-0.31434521143008781</v>
      </c>
      <c r="AH80" s="11">
        <f>-'OddsRatio_working_3-way'!U80/(3*'OddsRatio_working_3-way'!X80^(1/3))*COS(('OddsRatio_working_3-way'!Y80+4*PI())/3)</f>
        <v>-0.21972188713898097</v>
      </c>
      <c r="AI80" s="11">
        <f>'OddsRatio_working_3-way'!U80/(3*'OddsRatio_working_3-way'!X80^(1/3))*SIN(('OddsRatio_working_3-way'!Y80)/3)</f>
        <v>-5.4630801751087865E-2</v>
      </c>
      <c r="AJ80" s="11">
        <f>'OddsRatio_working_3-way'!U80/(3*'OddsRatio_working_3-way'!X80^(1/3))*SIN(('OddsRatio_working_3-way'!Y80+2*PI())/3)</f>
        <v>-0.43520027381071735</v>
      </c>
      <c r="AK80" s="11">
        <f>'OddsRatio_working_3-way'!U80/(3*'OddsRatio_working_3-way'!X80^(1/3))*SIN(('OddsRatio_working_3-way'!Y80+4*PI())/3)</f>
        <v>0.48983107556180522</v>
      </c>
      <c r="AL80" s="11">
        <f>'OddsRatio_working_3-way'!Z80+'OddsRatio_working_3-way'!AF80</f>
        <v>1.0681341971381373</v>
      </c>
      <c r="AM80" s="11">
        <f>'OddsRatio_working_3-way'!AA80+'OddsRatio_working_3-way'!AG80</f>
        <v>-0.62869042286017562</v>
      </c>
      <c r="AN80" s="11">
        <f>'OddsRatio_working_3-way'!AB80+'OddsRatio_working_3-way'!AH80</f>
        <v>-0.43944377427796194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1.0681341971381373</v>
      </c>
      <c r="AS80" s="11">
        <f>IF(('OddsRatio_working_3-way'!X80=0),IF(Q80&gt;0,-Q80^(1/3),(-Q80)^(1/3)),'OddsRatio_working_3-way'!AM80-'OddsRatio_working_3-way'!R80/3)</f>
        <v>-0.62869042286017562</v>
      </c>
      <c r="AT80" s="11">
        <f>IF(('OddsRatio_working_3-way'!X80=0),IF(Q80&gt;0,-Q80^(1/3),(-Q80)^(1/3)),'OddsRatio_working_3-way'!AN80-'OddsRatio_working_3-way'!R80/3)</f>
        <v>-0.43944377427796194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2.41</v>
      </c>
      <c r="B81" s="4">
        <f>IF('True_Odds_Calculator_3-way'!B82="","",'True_Odds_Calculator_3-way'!B82)</f>
        <v>3.42</v>
      </c>
      <c r="C81" s="4">
        <f>IF('True_Odds_Calculator_3-way'!C82="","",'True_Odds_Calculator_3-way'!C82)</f>
        <v>2.96</v>
      </c>
      <c r="D81" s="9">
        <f t="shared" si="26"/>
        <v>0.39858257934862712</v>
      </c>
      <c r="E81" s="9">
        <f t="shared" si="27"/>
        <v>0.27857273491404455</v>
      </c>
      <c r="F81" s="9">
        <f t="shared" si="28"/>
        <v>0.32284468573732861</v>
      </c>
      <c r="G81" s="9">
        <f t="shared" si="29"/>
        <v>1.0701350231211513</v>
      </c>
      <c r="H81" s="9">
        <f t="shared" si="30"/>
        <v>2.5088903826008231</v>
      </c>
      <c r="I81" s="9">
        <f t="shared" si="31"/>
        <v>3.589726755953186</v>
      </c>
      <c r="J81" s="9">
        <f t="shared" si="32"/>
        <v>3.0974646453174559</v>
      </c>
      <c r="K81" s="11">
        <f t="shared" si="33"/>
        <v>0.41493775933609955</v>
      </c>
      <c r="L81" s="11">
        <f t="shared" si="34"/>
        <v>0.29239766081871343</v>
      </c>
      <c r="M81" s="11">
        <f t="shared" si="35"/>
        <v>0.33783783783783783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-0.27412944720217058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0.23732511721155525</v>
      </c>
      <c r="Q81" s="11">
        <f>2*'OddsRatio_working_3-way'!K81*'OddsRatio_working_3-way'!L81*'OddsRatio_working_3-way'!M81</f>
        <v>8.197758798326607E-2</v>
      </c>
      <c r="R81" s="11">
        <f t="shared" si="36"/>
        <v>0</v>
      </c>
      <c r="S81" s="11">
        <f t="shared" si="37"/>
        <v>-0.86574105640145937</v>
      </c>
      <c r="T81" s="11">
        <f t="shared" si="38"/>
        <v>-0.29904699702986509</v>
      </c>
      <c r="U81" s="11">
        <f>'OddsRatio_working_3-way'!S81-'OddsRatio_working_3-way'!R81^2/3</f>
        <v>-0.86574105640145937</v>
      </c>
      <c r="V81" s="11">
        <f>'OddsRatio_working_3-way'!S81*'OddsRatio_working_3-way'!R81/3-2*'OddsRatio_working_3-way'!R81^3/27-'OddsRatio_working_3-way'!T81</f>
        <v>0.29904699702986509</v>
      </c>
      <c r="W81" s="11">
        <f>'OddsRatio_working_3-way'!V81^2+4*'OddsRatio_working_3-way'!U81^3/27</f>
        <v>-6.701187088459723E-3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0.1550244283339241</v>
      </c>
      <c r="Y81" s="11">
        <f>IF('OddsRatio_working_3-way'!W81&gt;=0,IF('OddsRatio_working_3-way'!V81+SQRT('OddsRatio_working_3-way'!W81)&gt;0,0,PI()),ACOS('OddsRatio_working_3-way'!V81/(2*'OddsRatio_working_3-way'!X81)))</f>
        <v>0.26719334479238732</v>
      </c>
      <c r="Z81" s="11">
        <f>'OddsRatio_working_3-way'!X81^(1/3)*COS('OddsRatio_working_3-way'!Y81/3)</f>
        <v>0.53506751156057564</v>
      </c>
      <c r="AA81" s="11">
        <f>'OddsRatio_working_3-way'!X81^(1/3)*COS(('OddsRatio_working_3-way'!Y81+2*PI())/3)</f>
        <v>-0.30891409718348056</v>
      </c>
      <c r="AB81" s="11">
        <f>'OddsRatio_working_3-way'!X81^(1/3)*COS(('OddsRatio_working_3-way'!Y81+4*PI())/3)</f>
        <v>-0.22615341437709516</v>
      </c>
      <c r="AC81" s="11">
        <f>'OddsRatio_working_3-way'!X81^(1/3)*SIN('OddsRatio_working_3-way'!Y81/3)</f>
        <v>4.7781902496583879E-2</v>
      </c>
      <c r="AD81" s="11">
        <f>'OddsRatio_working_3-way'!X81^(1/3)*SIN(('OddsRatio_working_3-way'!Y81+2*PI())/3)</f>
        <v>0.43949110650289031</v>
      </c>
      <c r="AE81" s="11">
        <f>'OddsRatio_working_3-way'!X81^(1/3)*SIN(('OddsRatio_working_3-way'!Y81+4*PI())/3)</f>
        <v>-0.48727300899947418</v>
      </c>
      <c r="AF81" s="11">
        <f>-'OddsRatio_working_3-way'!U81/(3*'OddsRatio_working_3-way'!X81^(1/3))*COS(('OddsRatio_working_3-way'!Y81)/3)</f>
        <v>0.53506751156057575</v>
      </c>
      <c r="AG81" s="11">
        <f>-'OddsRatio_working_3-way'!U81/(3*'OddsRatio_working_3-way'!X81^(1/3))*COS(('OddsRatio_working_3-way'!Y81+2*PI())/3)</f>
        <v>-0.30891409718348062</v>
      </c>
      <c r="AH81" s="11">
        <f>-'OddsRatio_working_3-way'!U81/(3*'OddsRatio_working_3-way'!X81^(1/3))*COS(('OddsRatio_working_3-way'!Y81+4*PI())/3)</f>
        <v>-0.22615341437709519</v>
      </c>
      <c r="AI81" s="11">
        <f>'OddsRatio_working_3-way'!U81/(3*'OddsRatio_working_3-way'!X81^(1/3))*SIN(('OddsRatio_working_3-way'!Y81)/3)</f>
        <v>-4.7781902496583893E-2</v>
      </c>
      <c r="AJ81" s="11">
        <f>'OddsRatio_working_3-way'!U81/(3*'OddsRatio_working_3-way'!X81^(1/3))*SIN(('OddsRatio_working_3-way'!Y81+2*PI())/3)</f>
        <v>-0.43949110650289036</v>
      </c>
      <c r="AK81" s="11">
        <f>'OddsRatio_working_3-way'!U81/(3*'OddsRatio_working_3-way'!X81^(1/3))*SIN(('OddsRatio_working_3-way'!Y81+4*PI())/3)</f>
        <v>0.48727300899947423</v>
      </c>
      <c r="AL81" s="11">
        <f>'OddsRatio_working_3-way'!Z81+'OddsRatio_working_3-way'!AF81</f>
        <v>1.0701350231211513</v>
      </c>
      <c r="AM81" s="11">
        <f>'OddsRatio_working_3-way'!AA81+'OddsRatio_working_3-way'!AG81</f>
        <v>-0.61782819436696124</v>
      </c>
      <c r="AN81" s="11">
        <f>'OddsRatio_working_3-way'!AB81+'OddsRatio_working_3-way'!AH81</f>
        <v>-0.45230682875419037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1.0701350231211513</v>
      </c>
      <c r="AS81" s="11">
        <f>IF(('OddsRatio_working_3-way'!X81=0),IF(Q81&gt;0,-Q81^(1/3),(-Q81)^(1/3)),'OddsRatio_working_3-way'!AM81-'OddsRatio_working_3-way'!R81/3)</f>
        <v>-0.61782819436696124</v>
      </c>
      <c r="AT81" s="11">
        <f>IF(('OddsRatio_working_3-way'!X81=0),IF(Q81&gt;0,-Q81^(1/3),(-Q81)^(1/3)),'OddsRatio_working_3-way'!AN81-'OddsRatio_working_3-way'!R81/3)</f>
        <v>-0.45230682875419037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2.5299999999999998</v>
      </c>
      <c r="B82" s="4">
        <f>IF('True_Odds_Calculator_3-way'!B83="","",'True_Odds_Calculator_3-way'!B83)</f>
        <v>3.46</v>
      </c>
      <c r="C82" s="4">
        <f>IF('True_Odds_Calculator_3-way'!C83="","",'True_Odds_Calculator_3-way'!C83)</f>
        <v>2.78</v>
      </c>
      <c r="D82" s="9">
        <f t="shared" si="26"/>
        <v>0.37963156270522502</v>
      </c>
      <c r="E82" s="9">
        <f t="shared" si="27"/>
        <v>0.27567731464029238</v>
      </c>
      <c r="F82" s="9">
        <f t="shared" si="28"/>
        <v>0.34469112265448271</v>
      </c>
      <c r="G82" s="9">
        <f t="shared" si="29"/>
        <v>1.0680607375477043</v>
      </c>
      <c r="H82" s="9">
        <f t="shared" si="30"/>
        <v>2.6341329284479871</v>
      </c>
      <c r="I82" s="9">
        <f t="shared" si="31"/>
        <v>3.6274294143673518</v>
      </c>
      <c r="J82" s="9">
        <f t="shared" si="32"/>
        <v>2.901148112834913</v>
      </c>
      <c r="K82" s="11">
        <f t="shared" si="33"/>
        <v>0.39525691699604748</v>
      </c>
      <c r="L82" s="11">
        <f t="shared" si="34"/>
        <v>0.28901734104046245</v>
      </c>
      <c r="M82" s="11">
        <f t="shared" si="35"/>
        <v>0.35971223021582738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-0.27529931091796345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0.23710155227961843</v>
      </c>
      <c r="Q82" s="11">
        <f>2*'OddsRatio_working_3-way'!K82*'OddsRatio_working_3-way'!L82*'OddsRatio_working_3-way'!M82</f>
        <v>8.2184246890682322E-2</v>
      </c>
      <c r="R82" s="11">
        <f t="shared" si="36"/>
        <v>0</v>
      </c>
      <c r="S82" s="11">
        <f t="shared" si="37"/>
        <v>-0.86125007537803977</v>
      </c>
      <c r="T82" s="11">
        <f t="shared" si="38"/>
        <v>-0.29852688921249221</v>
      </c>
      <c r="U82" s="11">
        <f>'OddsRatio_working_3-way'!S82-'OddsRatio_working_3-way'!R82^2/3</f>
        <v>-0.86125007537803977</v>
      </c>
      <c r="V82" s="11">
        <f>'OddsRatio_working_3-way'!S82*'OddsRatio_working_3-way'!R82/3-2*'OddsRatio_working_3-way'!R82^3/27-'OddsRatio_working_3-way'!T82</f>
        <v>0.29852688921249221</v>
      </c>
      <c r="W82" s="11">
        <f>'OddsRatio_working_3-way'!V82^2+4*'OddsRatio_working_3-way'!U82^3/27</f>
        <v>-5.5237261857755127E-3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0.15381972383984369</v>
      </c>
      <c r="Y82" s="11">
        <f>IF('OddsRatio_working_3-way'!W82&gt;=0,IF('OddsRatio_working_3-way'!V82+SQRT('OddsRatio_working_3-way'!W82)&gt;0,0,PI()),ACOS('OddsRatio_working_3-way'!V82/(2*'OddsRatio_working_3-way'!X82)))</f>
        <v>0.24400124150531632</v>
      </c>
      <c r="Z82" s="11">
        <f>'OddsRatio_working_3-way'!X82^(1/3)*COS('OddsRatio_working_3-way'!Y82/3)</f>
        <v>0.53403036877385213</v>
      </c>
      <c r="AA82" s="11">
        <f>'OddsRatio_working_3-way'!X82^(1/3)*COS(('OddsRatio_working_3-way'!Y82+2*PI())/3)</f>
        <v>-0.30471389477544669</v>
      </c>
      <c r="AB82" s="11">
        <f>'OddsRatio_working_3-way'!X82^(1/3)*COS(('OddsRatio_working_3-way'!Y82+4*PI())/3)</f>
        <v>-0.22931647399840557</v>
      </c>
      <c r="AC82" s="11">
        <f>'OddsRatio_working_3-way'!X82^(1/3)*SIN('OddsRatio_working_3-way'!Y82/3)</f>
        <v>4.3530721181828269E-2</v>
      </c>
      <c r="AD82" s="11">
        <f>'OddsRatio_working_3-way'!X82^(1/3)*SIN(('OddsRatio_working_3-way'!Y82+2*PI())/3)</f>
        <v>0.44071850515961386</v>
      </c>
      <c r="AE82" s="11">
        <f>'OddsRatio_working_3-way'!X82^(1/3)*SIN(('OddsRatio_working_3-way'!Y82+4*PI())/3)</f>
        <v>-0.48424922634144213</v>
      </c>
      <c r="AF82" s="11">
        <f>-'OddsRatio_working_3-way'!U82/(3*'OddsRatio_working_3-way'!X82^(1/3))*COS(('OddsRatio_working_3-way'!Y82)/3)</f>
        <v>0.53403036877385202</v>
      </c>
      <c r="AG82" s="11">
        <f>-'OddsRatio_working_3-way'!U82/(3*'OddsRatio_working_3-way'!X82^(1/3))*COS(('OddsRatio_working_3-way'!Y82+2*PI())/3)</f>
        <v>-0.30471389477544664</v>
      </c>
      <c r="AH82" s="11">
        <f>-'OddsRatio_working_3-way'!U82/(3*'OddsRatio_working_3-way'!X82^(1/3))*COS(('OddsRatio_working_3-way'!Y82+4*PI())/3)</f>
        <v>-0.22931647399840552</v>
      </c>
      <c r="AI82" s="11">
        <f>'OddsRatio_working_3-way'!U82/(3*'OddsRatio_working_3-way'!X82^(1/3))*SIN(('OddsRatio_working_3-way'!Y82)/3)</f>
        <v>-4.3530721181828262E-2</v>
      </c>
      <c r="AJ82" s="11">
        <f>'OddsRatio_working_3-way'!U82/(3*'OddsRatio_working_3-way'!X82^(1/3))*SIN(('OddsRatio_working_3-way'!Y82+2*PI())/3)</f>
        <v>-0.44071850515961375</v>
      </c>
      <c r="AK82" s="11">
        <f>'OddsRatio_working_3-way'!U82/(3*'OddsRatio_working_3-way'!X82^(1/3))*SIN(('OddsRatio_working_3-way'!Y82+4*PI())/3)</f>
        <v>0.48424922634144202</v>
      </c>
      <c r="AL82" s="11">
        <f>'OddsRatio_working_3-way'!Z82+'OddsRatio_working_3-way'!AF82</f>
        <v>1.0680607375477043</v>
      </c>
      <c r="AM82" s="11">
        <f>'OddsRatio_working_3-way'!AA82+'OddsRatio_working_3-way'!AG82</f>
        <v>-0.60942778955089327</v>
      </c>
      <c r="AN82" s="11">
        <f>'OddsRatio_working_3-way'!AB82+'OddsRatio_working_3-way'!AH82</f>
        <v>-0.45863294799681109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1.0680607375477043</v>
      </c>
      <c r="AS82" s="11">
        <f>IF(('OddsRatio_working_3-way'!X82=0),IF(Q82&gt;0,-Q82^(1/3),(-Q82)^(1/3)),'OddsRatio_working_3-way'!AM82-'OddsRatio_working_3-way'!R82/3)</f>
        <v>-0.60942778955089327</v>
      </c>
      <c r="AT82" s="11">
        <f>IF(('OddsRatio_working_3-way'!X82=0),IF(Q82&gt;0,-Q82^(1/3),(-Q82)^(1/3)),'OddsRatio_working_3-way'!AN82-'OddsRatio_working_3-way'!R82/3)</f>
        <v>-0.45863294799681109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2.0299999999999998</v>
      </c>
      <c r="B83" s="4">
        <f>IF('True_Odds_Calculator_3-way'!B84="","",'True_Odds_Calculator_3-way'!B84)</f>
        <v>3.4</v>
      </c>
      <c r="C83" s="4">
        <f>IF('True_Odds_Calculator_3-way'!C84="","",'True_Odds_Calculator_3-way'!C84)</f>
        <v>3.86</v>
      </c>
      <c r="D83" s="9">
        <f t="shared" si="26"/>
        <v>0.47482244123863909</v>
      </c>
      <c r="E83" s="9">
        <f t="shared" si="27"/>
        <v>0.27954787075481896</v>
      </c>
      <c r="F83" s="9">
        <f t="shared" si="28"/>
        <v>0.24562968800654172</v>
      </c>
      <c r="G83" s="9">
        <f t="shared" si="29"/>
        <v>1.0738353555508784</v>
      </c>
      <c r="H83" s="9">
        <f t="shared" si="30"/>
        <v>2.1060504162174047</v>
      </c>
      <c r="I83" s="9">
        <f t="shared" si="31"/>
        <v>3.577204853322109</v>
      </c>
      <c r="J83" s="9">
        <f t="shared" si="32"/>
        <v>4.0711691168755122</v>
      </c>
      <c r="K83" s="11">
        <f t="shared" si="33"/>
        <v>0.49261083743842371</v>
      </c>
      <c r="L83" s="11">
        <f t="shared" si="34"/>
        <v>0.29411764705882354</v>
      </c>
      <c r="M83" s="11">
        <f t="shared" si="35"/>
        <v>0.2590673575129534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-0.26537025387249757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0.23609586768421864</v>
      </c>
      <c r="Q83" s="11">
        <f>2*'OddsRatio_working_3-way'!K83*'OddsRatio_working_3-way'!L83*'OddsRatio_working_3-way'!M83</f>
        <v>7.5070228198479708E-2</v>
      </c>
      <c r="R83" s="11">
        <f t="shared" si="36"/>
        <v>0</v>
      </c>
      <c r="S83" s="11">
        <f t="shared" si="37"/>
        <v>-0.8896847489080506</v>
      </c>
      <c r="T83" s="11">
        <f t="shared" si="38"/>
        <v>-0.28288863240319578</v>
      </c>
      <c r="U83" s="11">
        <f>'OddsRatio_working_3-way'!S83-'OddsRatio_working_3-way'!R83^2/3</f>
        <v>-0.8896847489080506</v>
      </c>
      <c r="V83" s="11">
        <f>'OddsRatio_working_3-way'!S83*'OddsRatio_working_3-way'!R83/3-2*'OddsRatio_working_3-way'!R83^3/27-'OddsRatio_working_3-way'!T83</f>
        <v>0.28288863240319578</v>
      </c>
      <c r="W83" s="11">
        <f>'OddsRatio_working_3-way'!V83^2+4*'OddsRatio_working_3-way'!U83^3/27</f>
        <v>-2.4302930420331076E-2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0.16149992938332938</v>
      </c>
      <c r="Y83" s="11">
        <f>IF('OddsRatio_working_3-way'!W83&gt;=0,IF('OddsRatio_working_3-way'!V83+SQRT('OddsRatio_working_3-way'!W83)&gt;0,0,PI()),ACOS('OddsRatio_working_3-way'!V83/(2*'OddsRatio_working_3-way'!X83)))</f>
        <v>0.50367120531674758</v>
      </c>
      <c r="Z83" s="11">
        <f>'OddsRatio_working_3-way'!X83^(1/3)*COS('OddsRatio_working_3-way'!Y83/3)</f>
        <v>0.53691767777543919</v>
      </c>
      <c r="AA83" s="11">
        <f>'OddsRatio_working_3-way'!X83^(1/3)*COS(('OddsRatio_working_3-way'!Y83+2*PI())/3)</f>
        <v>-0.34726710429297292</v>
      </c>
      <c r="AB83" s="11">
        <f>'OddsRatio_working_3-way'!X83^(1/3)*COS(('OddsRatio_working_3-way'!Y83+4*PI())/3)</f>
        <v>-0.18965057348246644</v>
      </c>
      <c r="AC83" s="11">
        <f>'OddsRatio_working_3-way'!X83^(1/3)*SIN('OddsRatio_working_3-way'!Y83/3)</f>
        <v>9.0999946492181127E-2</v>
      </c>
      <c r="AD83" s="11">
        <f>'OddsRatio_working_3-way'!X83^(1/3)*SIN(('OddsRatio_working_3-way'!Y83+2*PI())/3)</f>
        <v>0.41948437544838746</v>
      </c>
      <c r="AE83" s="11">
        <f>'OddsRatio_working_3-way'!X83^(1/3)*SIN(('OddsRatio_working_3-way'!Y83+4*PI())/3)</f>
        <v>-0.51048432194056836</v>
      </c>
      <c r="AF83" s="11">
        <f>-'OddsRatio_working_3-way'!U83/(3*'OddsRatio_working_3-way'!X83^(1/3))*COS(('OddsRatio_working_3-way'!Y83)/3)</f>
        <v>0.53691767777543919</v>
      </c>
      <c r="AG83" s="11">
        <f>-'OddsRatio_working_3-way'!U83/(3*'OddsRatio_working_3-way'!X83^(1/3))*COS(('OddsRatio_working_3-way'!Y83+2*PI())/3)</f>
        <v>-0.34726710429297292</v>
      </c>
      <c r="AH83" s="11">
        <f>-'OddsRatio_working_3-way'!U83/(3*'OddsRatio_working_3-way'!X83^(1/3))*COS(('OddsRatio_working_3-way'!Y83+4*PI())/3)</f>
        <v>-0.18965057348246644</v>
      </c>
      <c r="AI83" s="11">
        <f>'OddsRatio_working_3-way'!U83/(3*'OddsRatio_working_3-way'!X83^(1/3))*SIN(('OddsRatio_working_3-way'!Y83)/3)</f>
        <v>-9.0999946492181127E-2</v>
      </c>
      <c r="AJ83" s="11">
        <f>'OddsRatio_working_3-way'!U83/(3*'OddsRatio_working_3-way'!X83^(1/3))*SIN(('OddsRatio_working_3-way'!Y83+2*PI())/3)</f>
        <v>-0.41948437544838746</v>
      </c>
      <c r="AK83" s="11">
        <f>'OddsRatio_working_3-way'!U83/(3*'OddsRatio_working_3-way'!X83^(1/3))*SIN(('OddsRatio_working_3-way'!Y83+4*PI())/3)</f>
        <v>0.51048432194056836</v>
      </c>
      <c r="AL83" s="11">
        <f>'OddsRatio_working_3-way'!Z83+'OddsRatio_working_3-way'!AF83</f>
        <v>1.0738353555508784</v>
      </c>
      <c r="AM83" s="11">
        <f>'OddsRatio_working_3-way'!AA83+'OddsRatio_working_3-way'!AG83</f>
        <v>-0.69453420858594583</v>
      </c>
      <c r="AN83" s="11">
        <f>'OddsRatio_working_3-way'!AB83+'OddsRatio_working_3-way'!AH83</f>
        <v>-0.37930114696493289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1.0738353555508784</v>
      </c>
      <c r="AS83" s="11">
        <f>IF(('OddsRatio_working_3-way'!X83=0),IF(Q83&gt;0,-Q83^(1/3),(-Q83)^(1/3)),'OddsRatio_working_3-way'!AM83-'OddsRatio_working_3-way'!R83/3)</f>
        <v>-0.69453420858594583</v>
      </c>
      <c r="AT83" s="11">
        <f>IF(('OddsRatio_working_3-way'!X83=0),IF(Q83&gt;0,-Q83^(1/3),(-Q83)^(1/3)),'OddsRatio_working_3-way'!AN83-'OddsRatio_working_3-way'!R83/3)</f>
        <v>-0.37930114696493289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3.18</v>
      </c>
      <c r="B84" s="4">
        <f>IF('True_Odds_Calculator_3-way'!B85="","",'True_Odds_Calculator_3-way'!B85)</f>
        <v>3.36</v>
      </c>
      <c r="C84" s="4">
        <f>IF('True_Odds_Calculator_3-way'!C85="","",'True_Odds_Calculator_3-way'!C85)</f>
        <v>2.31</v>
      </c>
      <c r="D84" s="9">
        <f t="shared" si="26"/>
        <v>0.30003093764953587</v>
      </c>
      <c r="E84" s="9">
        <f t="shared" si="27"/>
        <v>0.28363791135830074</v>
      </c>
      <c r="F84" s="9">
        <f t="shared" si="28"/>
        <v>0.41633115099216367</v>
      </c>
      <c r="G84" s="9">
        <f t="shared" si="29"/>
        <v>1.0701787234485001</v>
      </c>
      <c r="H84" s="9">
        <f t="shared" si="30"/>
        <v>3.3329896171177298</v>
      </c>
      <c r="I84" s="9">
        <f t="shared" si="31"/>
        <v>3.5256217873384603</v>
      </c>
      <c r="J84" s="9">
        <f t="shared" si="32"/>
        <v>2.401934127717535</v>
      </c>
      <c r="K84" s="11">
        <f t="shared" si="33"/>
        <v>0.31446540880503143</v>
      </c>
      <c r="L84" s="11">
        <f t="shared" si="34"/>
        <v>0.29761904761904762</v>
      </c>
      <c r="M84" s="11">
        <f t="shared" si="35"/>
        <v>0.4329004329004329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-0.27306209314295582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0.23701590413180706</v>
      </c>
      <c r="Q84" s="11">
        <f>2*'OddsRatio_working_3-way'!K84*'OddsRatio_working_3-way'!L84*'OddsRatio_working_3-way'!M84</f>
        <v>8.1031078335660534E-2</v>
      </c>
      <c r="R84" s="11">
        <f t="shared" si="36"/>
        <v>0</v>
      </c>
      <c r="S84" s="11">
        <f t="shared" si="37"/>
        <v>-0.86799270233280768</v>
      </c>
      <c r="T84" s="11">
        <f t="shared" si="38"/>
        <v>-0.29674964182318214</v>
      </c>
      <c r="U84" s="11">
        <f>'OddsRatio_working_3-way'!S84-'OddsRatio_working_3-way'!R84^2/3</f>
        <v>-0.86799270233280768</v>
      </c>
      <c r="V84" s="11">
        <f>'OddsRatio_working_3-way'!S84*'OddsRatio_working_3-way'!R84/3-2*'OddsRatio_working_3-way'!R84^3/27-'OddsRatio_working_3-way'!T84</f>
        <v>0.29674964182318214</v>
      </c>
      <c r="W84" s="11">
        <f>'OddsRatio_working_3-way'!V84^2+4*'OddsRatio_working_3-way'!U84^3/27</f>
        <v>-8.8219519186809592E-3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0.15562960984406843</v>
      </c>
      <c r="Y84" s="11">
        <f>IF('OddsRatio_working_3-way'!W84&gt;=0,IF('OddsRatio_working_3-way'!V84+SQRT('OddsRatio_working_3-way'!W84)&gt;0,0,PI()),ACOS('OddsRatio_working_3-way'!V84/(2*'OddsRatio_working_3-way'!X84)))</f>
        <v>0.30653704069826126</v>
      </c>
      <c r="Z84" s="11">
        <f>'OddsRatio_working_3-way'!X84^(1/3)*COS('OddsRatio_working_3-way'!Y84/3)</f>
        <v>0.53508936172425015</v>
      </c>
      <c r="AA84" s="11">
        <f>'OddsRatio_working_3-way'!X84^(1/3)*COS(('OddsRatio_working_3-way'!Y84+2*PI())/3)</f>
        <v>-0.31506001323340216</v>
      </c>
      <c r="AB84" s="11">
        <f>'OddsRatio_working_3-way'!X84^(1/3)*COS(('OddsRatio_working_3-way'!Y84+4*PI())/3)</f>
        <v>-0.2200293484908481</v>
      </c>
      <c r="AC84" s="11">
        <f>'OddsRatio_working_3-way'!X84^(1/3)*SIN('OddsRatio_working_3-way'!Y84/3)</f>
        <v>5.4865979870382671E-2</v>
      </c>
      <c r="AD84" s="11">
        <f>'OddsRatio_working_3-way'!X84^(1/3)*SIN(('OddsRatio_working_3-way'!Y84+2*PI())/3)</f>
        <v>0.43596799061280989</v>
      </c>
      <c r="AE84" s="11">
        <f>'OddsRatio_working_3-way'!X84^(1/3)*SIN(('OddsRatio_working_3-way'!Y84+4*PI())/3)</f>
        <v>-0.49083397048319255</v>
      </c>
      <c r="AF84" s="11">
        <f>-'OddsRatio_working_3-way'!U84/(3*'OddsRatio_working_3-way'!X84^(1/3))*COS(('OddsRatio_working_3-way'!Y84)/3)</f>
        <v>0.53508936172425003</v>
      </c>
      <c r="AG84" s="11">
        <f>-'OddsRatio_working_3-way'!U84/(3*'OddsRatio_working_3-way'!X84^(1/3))*COS(('OddsRatio_working_3-way'!Y84+2*PI())/3)</f>
        <v>-0.31506001323340205</v>
      </c>
      <c r="AH84" s="11">
        <f>-'OddsRatio_working_3-way'!U84/(3*'OddsRatio_working_3-way'!X84^(1/3))*COS(('OddsRatio_working_3-way'!Y84+4*PI())/3)</f>
        <v>-0.22002934849084804</v>
      </c>
      <c r="AI84" s="11">
        <f>'OddsRatio_working_3-way'!U84/(3*'OddsRatio_working_3-way'!X84^(1/3))*SIN(('OddsRatio_working_3-way'!Y84)/3)</f>
        <v>-5.4865979870382657E-2</v>
      </c>
      <c r="AJ84" s="11">
        <f>'OddsRatio_working_3-way'!U84/(3*'OddsRatio_working_3-way'!X84^(1/3))*SIN(('OddsRatio_working_3-way'!Y84+2*PI())/3)</f>
        <v>-0.43596799061280983</v>
      </c>
      <c r="AK84" s="11">
        <f>'OddsRatio_working_3-way'!U84/(3*'OddsRatio_working_3-way'!X84^(1/3))*SIN(('OddsRatio_working_3-way'!Y84+4*PI())/3)</f>
        <v>0.49083397048319244</v>
      </c>
      <c r="AL84" s="11">
        <f>'OddsRatio_working_3-way'!Z84+'OddsRatio_working_3-way'!AF84</f>
        <v>1.0701787234485001</v>
      </c>
      <c r="AM84" s="11">
        <f>'OddsRatio_working_3-way'!AA84+'OddsRatio_working_3-way'!AG84</f>
        <v>-0.63012002646680421</v>
      </c>
      <c r="AN84" s="11">
        <f>'OddsRatio_working_3-way'!AB84+'OddsRatio_working_3-way'!AH84</f>
        <v>-0.44005869698169614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1.0701787234485001</v>
      </c>
      <c r="AS84" s="11">
        <f>IF(('OddsRatio_working_3-way'!X84=0),IF(Q84&gt;0,-Q84^(1/3),(-Q84)^(1/3)),'OddsRatio_working_3-way'!AM84-'OddsRatio_working_3-way'!R84/3)</f>
        <v>-0.63012002646680421</v>
      </c>
      <c r="AT84" s="11">
        <f>IF(('OddsRatio_working_3-way'!X84=0),IF(Q84&gt;0,-Q84^(1/3),(-Q84)^(1/3)),'OddsRatio_working_3-way'!AN84-'OddsRatio_working_3-way'!R84/3)</f>
        <v>-0.44005869698169614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2.31</v>
      </c>
      <c r="B85" s="4">
        <f>IF('True_Odds_Calculator_3-way'!B86="","",'True_Odds_Calculator_3-way'!B86)</f>
        <v>3.57</v>
      </c>
      <c r="C85" s="4">
        <f>IF('True_Odds_Calculator_3-way'!C86="","",'True_Odds_Calculator_3-way'!C86)</f>
        <v>3.02</v>
      </c>
      <c r="D85" s="9">
        <f t="shared" si="26"/>
        <v>0.4166088258922131</v>
      </c>
      <c r="E85" s="9">
        <f t="shared" si="27"/>
        <v>0.26686460293061681</v>
      </c>
      <c r="F85" s="9">
        <f t="shared" si="28"/>
        <v>0.31652657117717004</v>
      </c>
      <c r="G85" s="9">
        <f t="shared" si="29"/>
        <v>1.068956648180327</v>
      </c>
      <c r="H85" s="9">
        <f t="shared" si="30"/>
        <v>2.4003332091162286</v>
      </c>
      <c r="I85" s="9">
        <f t="shared" si="31"/>
        <v>3.747218585823441</v>
      </c>
      <c r="J85" s="9">
        <f t="shared" si="32"/>
        <v>3.1592924293242608</v>
      </c>
      <c r="K85" s="11">
        <f t="shared" si="33"/>
        <v>0.4329004329004329</v>
      </c>
      <c r="L85" s="11">
        <f t="shared" si="34"/>
        <v>0.28011204481792717</v>
      </c>
      <c r="M85" s="11">
        <f t="shared" si="35"/>
        <v>0.33112582781456956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-0.2730666418684673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0.2368998974263597</v>
      </c>
      <c r="Q85" s="11">
        <f>2*'OddsRatio_working_3-way'!K85*'OddsRatio_working_3-way'!L85*'OddsRatio_working_3-way'!M85</f>
        <v>8.0305049975037179E-2</v>
      </c>
      <c r="R85" s="11">
        <f t="shared" si="36"/>
        <v>0</v>
      </c>
      <c r="S85" s="11">
        <f t="shared" si="37"/>
        <v>-0.86755341408736164</v>
      </c>
      <c r="T85" s="11">
        <f t="shared" si="38"/>
        <v>-0.29408590308046156</v>
      </c>
      <c r="U85" s="11">
        <f>'OddsRatio_working_3-way'!S85-'OddsRatio_working_3-way'!R85^2/3</f>
        <v>-0.86755341408736164</v>
      </c>
      <c r="V85" s="11">
        <f>'OddsRatio_working_3-way'!S85*'OddsRatio_working_3-way'!R85/3-2*'OddsRatio_working_3-way'!R85^3/27-'OddsRatio_working_3-way'!T85</f>
        <v>0.29408590308046156</v>
      </c>
      <c r="W85" s="11">
        <f>'OddsRatio_working_3-way'!V85^2+4*'OddsRatio_working_3-way'!U85^3/27</f>
        <v>-1.0248762441364107E-2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0.15551147934478562</v>
      </c>
      <c r="Y85" s="11">
        <f>IF('OddsRatio_working_3-way'!W85&gt;=0,IF('OddsRatio_working_3-way'!V85+SQRT('OddsRatio_working_3-way'!W85)&gt;0,0,PI()),ACOS('OddsRatio_working_3-way'!V85/(2*'OddsRatio_working_3-way'!X85)))</f>
        <v>0.3315343516197502</v>
      </c>
      <c r="Z85" s="11">
        <f>'OddsRatio_working_3-way'!X85^(1/3)*COS('OddsRatio_working_3-way'!Y85/3)</f>
        <v>0.53447832409016349</v>
      </c>
      <c r="AA85" s="11">
        <f>'OddsRatio_working_3-way'!X85^(1/3)*COS(('OddsRatio_working_3-way'!Y85+2*PI())/3)</f>
        <v>-0.31860105774771347</v>
      </c>
      <c r="AB85" s="11">
        <f>'OddsRatio_working_3-way'!X85^(1/3)*COS(('OddsRatio_working_3-way'!Y85+4*PI())/3)</f>
        <v>-0.21587726634244989</v>
      </c>
      <c r="AC85" s="11">
        <f>'OddsRatio_working_3-way'!X85^(1/3)*SIN('OddsRatio_working_3-way'!Y85/3)</f>
        <v>5.930760862000798E-2</v>
      </c>
      <c r="AD85" s="11">
        <f>'OddsRatio_working_3-way'!X85^(1/3)*SIN(('OddsRatio_working_3-way'!Y85+2*PI())/3)</f>
        <v>0.43321800212420997</v>
      </c>
      <c r="AE85" s="11">
        <f>'OddsRatio_working_3-way'!X85^(1/3)*SIN(('OddsRatio_working_3-way'!Y85+4*PI())/3)</f>
        <v>-0.49252561074421791</v>
      </c>
      <c r="AF85" s="11">
        <f>-'OddsRatio_working_3-way'!U85/(3*'OddsRatio_working_3-way'!X85^(1/3))*COS(('OddsRatio_working_3-way'!Y85)/3)</f>
        <v>0.53447832409016349</v>
      </c>
      <c r="AG85" s="11">
        <f>-'OddsRatio_working_3-way'!U85/(3*'OddsRatio_working_3-way'!X85^(1/3))*COS(('OddsRatio_working_3-way'!Y85+2*PI())/3)</f>
        <v>-0.31860105774771347</v>
      </c>
      <c r="AH85" s="11">
        <f>-'OddsRatio_working_3-way'!U85/(3*'OddsRatio_working_3-way'!X85^(1/3))*COS(('OddsRatio_working_3-way'!Y85+4*PI())/3)</f>
        <v>-0.21587726634244989</v>
      </c>
      <c r="AI85" s="11">
        <f>'OddsRatio_working_3-way'!U85/(3*'OddsRatio_working_3-way'!X85^(1/3))*SIN(('OddsRatio_working_3-way'!Y85)/3)</f>
        <v>-5.930760862000798E-2</v>
      </c>
      <c r="AJ85" s="11">
        <f>'OddsRatio_working_3-way'!U85/(3*'OddsRatio_working_3-way'!X85^(1/3))*SIN(('OddsRatio_working_3-way'!Y85+2*PI())/3)</f>
        <v>-0.43321800212420997</v>
      </c>
      <c r="AK85" s="11">
        <f>'OddsRatio_working_3-way'!U85/(3*'OddsRatio_working_3-way'!X85^(1/3))*SIN(('OddsRatio_working_3-way'!Y85+4*PI())/3)</f>
        <v>0.49252561074421791</v>
      </c>
      <c r="AL85" s="11">
        <f>'OddsRatio_working_3-way'!Z85+'OddsRatio_working_3-way'!AF85</f>
        <v>1.068956648180327</v>
      </c>
      <c r="AM85" s="11">
        <f>'OddsRatio_working_3-way'!AA85+'OddsRatio_working_3-way'!AG85</f>
        <v>-0.63720211549542694</v>
      </c>
      <c r="AN85" s="11">
        <f>'OddsRatio_working_3-way'!AB85+'OddsRatio_working_3-way'!AH85</f>
        <v>-0.43175453268489977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1.068956648180327</v>
      </c>
      <c r="AS85" s="11">
        <f>IF(('OddsRatio_working_3-way'!X85=0),IF(Q85&gt;0,-Q85^(1/3),(-Q85)^(1/3)),'OddsRatio_working_3-way'!AM85-'OddsRatio_working_3-way'!R85/3)</f>
        <v>-0.63720211549542694</v>
      </c>
      <c r="AT85" s="11">
        <f>IF(('OddsRatio_working_3-way'!X85=0),IF(Q85&gt;0,-Q85^(1/3),(-Q85)^(1/3)),'OddsRatio_working_3-way'!AN85-'OddsRatio_working_3-way'!R85/3)</f>
        <v>-0.43175453268489977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2.9</v>
      </c>
      <c r="B86" s="4">
        <f>IF('True_Odds_Calculator_3-way'!B87="","",'True_Odds_Calculator_3-way'!B87)</f>
        <v>3.11</v>
      </c>
      <c r="C86" s="4">
        <f>IF('True_Odds_Calculator_3-way'!C87="","",'True_Odds_Calculator_3-way'!C87)</f>
        <v>2.66</v>
      </c>
      <c r="D86" s="9">
        <f t="shared" si="26"/>
        <v>0.33074597334937228</v>
      </c>
      <c r="E86" s="9">
        <f t="shared" si="27"/>
        <v>0.30796569488214681</v>
      </c>
      <c r="F86" s="9">
        <f t="shared" si="28"/>
        <v>0.36128833176848091</v>
      </c>
      <c r="G86" s="9">
        <f t="shared" si="29"/>
        <v>1.064983370252528</v>
      </c>
      <c r="H86" s="9">
        <f t="shared" si="30"/>
        <v>3.0234684034798027</v>
      </c>
      <c r="I86" s="9">
        <f t="shared" si="31"/>
        <v>3.2471149112328335</v>
      </c>
      <c r="J86" s="9">
        <f t="shared" si="32"/>
        <v>2.7678723946191965</v>
      </c>
      <c r="K86" s="11">
        <f t="shared" si="33"/>
        <v>0.34482758620689657</v>
      </c>
      <c r="L86" s="11">
        <f t="shared" si="34"/>
        <v>0.32154340836012862</v>
      </c>
      <c r="M86" s="11">
        <f t="shared" si="35"/>
        <v>0.37593984962406013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-0.2773985079118686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0.23634315859501287</v>
      </c>
      <c r="Q86" s="11">
        <f>2*'OddsRatio_working_3-way'!K86*'OddsRatio_working_3-way'!L86*'OddsRatio_working_3-way'!M86</f>
        <v>8.3366193507941055E-2</v>
      </c>
      <c r="R86" s="11">
        <f t="shared" si="36"/>
        <v>0</v>
      </c>
      <c r="S86" s="11">
        <f t="shared" si="37"/>
        <v>-0.8519986656528834</v>
      </c>
      <c r="T86" s="11">
        <f t="shared" si="38"/>
        <v>-0.30052862985992362</v>
      </c>
      <c r="U86" s="11">
        <f>'OddsRatio_working_3-way'!S86-'OddsRatio_working_3-way'!R86^2/3</f>
        <v>-0.8519986656528834</v>
      </c>
      <c r="V86" s="11">
        <f>'OddsRatio_working_3-way'!S86*'OddsRatio_working_3-way'!R86/3-2*'OddsRatio_working_3-way'!R86^3/27-'OddsRatio_working_3-way'!T86</f>
        <v>0.30052862985992362</v>
      </c>
      <c r="W86" s="11">
        <f>'OddsRatio_working_3-way'!V86^2+4*'OddsRatio_working_3-way'!U86^3/27</f>
        <v>-1.3073281427870842E-3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0.15134793152556633</v>
      </c>
      <c r="Y86" s="11">
        <f>IF('OddsRatio_working_3-way'!W86&gt;=0,IF('OddsRatio_working_3-way'!V86+SQRT('OddsRatio_working_3-way'!W86)&gt;0,0,PI()),ACOS('OddsRatio_working_3-way'!V86/(2*'OddsRatio_working_3-way'!X86)))</f>
        <v>0.11973580498435599</v>
      </c>
      <c r="Z86" s="11">
        <f>'OddsRatio_working_3-way'!X86^(1/3)*COS('OddsRatio_working_3-way'!Y86/3)</f>
        <v>0.53249168512626399</v>
      </c>
      <c r="AA86" s="11">
        <f>'OddsRatio_working_3-way'!X86^(1/3)*COS(('OddsRatio_working_3-way'!Y86+2*PI())/3)</f>
        <v>-0.28466106362519639</v>
      </c>
      <c r="AB86" s="11">
        <f>'OddsRatio_working_3-way'!X86^(1/3)*COS(('OddsRatio_working_3-way'!Y86+4*PI())/3)</f>
        <v>-0.24783062150106766</v>
      </c>
      <c r="AC86" s="11">
        <f>'OddsRatio_working_3-way'!X86^(1/3)*SIN('OddsRatio_working_3-way'!Y86/3)</f>
        <v>2.1264065674738659E-2</v>
      </c>
      <c r="AD86" s="11">
        <f>'OddsRatio_working_3-way'!X86^(1/3)*SIN(('OddsRatio_working_3-way'!Y86+2*PI())/3)</f>
        <v>0.45051929378595956</v>
      </c>
      <c r="AE86" s="11">
        <f>'OddsRatio_working_3-way'!X86^(1/3)*SIN(('OddsRatio_working_3-way'!Y86+4*PI())/3)</f>
        <v>-0.47178335946069816</v>
      </c>
      <c r="AF86" s="11">
        <f>-'OddsRatio_working_3-way'!U86/(3*'OddsRatio_working_3-way'!X86^(1/3))*COS(('OddsRatio_working_3-way'!Y86)/3)</f>
        <v>0.53249168512626399</v>
      </c>
      <c r="AG86" s="11">
        <f>-'OddsRatio_working_3-way'!U86/(3*'OddsRatio_working_3-way'!X86^(1/3))*COS(('OddsRatio_working_3-way'!Y86+2*PI())/3)</f>
        <v>-0.28466106362519639</v>
      </c>
      <c r="AH86" s="11">
        <f>-'OddsRatio_working_3-way'!U86/(3*'OddsRatio_working_3-way'!X86^(1/3))*COS(('OddsRatio_working_3-way'!Y86+4*PI())/3)</f>
        <v>-0.24783062150106766</v>
      </c>
      <c r="AI86" s="11">
        <f>'OddsRatio_working_3-way'!U86/(3*'OddsRatio_working_3-way'!X86^(1/3))*SIN(('OddsRatio_working_3-way'!Y86)/3)</f>
        <v>-2.1264065674738659E-2</v>
      </c>
      <c r="AJ86" s="11">
        <f>'OddsRatio_working_3-way'!U86/(3*'OddsRatio_working_3-way'!X86^(1/3))*SIN(('OddsRatio_working_3-way'!Y86+2*PI())/3)</f>
        <v>-0.45051929378595956</v>
      </c>
      <c r="AK86" s="11">
        <f>'OddsRatio_working_3-way'!U86/(3*'OddsRatio_working_3-way'!X86^(1/3))*SIN(('OddsRatio_working_3-way'!Y86+4*PI())/3)</f>
        <v>0.47178335946069816</v>
      </c>
      <c r="AL86" s="11">
        <f>'OddsRatio_working_3-way'!Z86+'OddsRatio_working_3-way'!AF86</f>
        <v>1.064983370252528</v>
      </c>
      <c r="AM86" s="11">
        <f>'OddsRatio_working_3-way'!AA86+'OddsRatio_working_3-way'!AG86</f>
        <v>-0.56932212725039277</v>
      </c>
      <c r="AN86" s="11">
        <f>'OddsRatio_working_3-way'!AB86+'OddsRatio_working_3-way'!AH86</f>
        <v>-0.49566124300213532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1.064983370252528</v>
      </c>
      <c r="AS86" s="11">
        <f>IF(('OddsRatio_working_3-way'!X86=0),IF(Q86&gt;0,-Q86^(1/3),(-Q86)^(1/3)),'OddsRatio_working_3-way'!AM86-'OddsRatio_working_3-way'!R86/3)</f>
        <v>-0.56932212725039277</v>
      </c>
      <c r="AT86" s="11">
        <f>IF(('OddsRatio_working_3-way'!X86=0),IF(Q86&gt;0,-Q86^(1/3),(-Q86)^(1/3)),'OddsRatio_working_3-way'!AN86-'OddsRatio_working_3-way'!R86/3)</f>
        <v>-0.49566124300213532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2.69</v>
      </c>
      <c r="B87" s="4">
        <f>IF('True_Odds_Calculator_3-way'!B88="","",'True_Odds_Calculator_3-way'!B88)</f>
        <v>3.02</v>
      </c>
      <c r="C87" s="4">
        <f>IF('True_Odds_Calculator_3-way'!C88="","",'True_Odds_Calculator_3-way'!C88)</f>
        <v>2.85</v>
      </c>
      <c r="D87" s="9">
        <f t="shared" si="26"/>
        <v>0.35333269312698895</v>
      </c>
      <c r="E87" s="9">
        <f t="shared" si="27"/>
        <v>0.31371870605540531</v>
      </c>
      <c r="F87" s="9">
        <f t="shared" si="28"/>
        <v>0.33294860081760586</v>
      </c>
      <c r="G87" s="9">
        <f t="shared" si="29"/>
        <v>1.0829549155543674</v>
      </c>
      <c r="H87" s="9">
        <f t="shared" si="30"/>
        <v>2.8301938072868809</v>
      </c>
      <c r="I87" s="9">
        <f t="shared" si="31"/>
        <v>3.1875689294198217</v>
      </c>
      <c r="J87" s="9">
        <f t="shared" si="32"/>
        <v>3.0034665937755802</v>
      </c>
      <c r="K87" s="11">
        <f t="shared" si="33"/>
        <v>0.37174721189591081</v>
      </c>
      <c r="L87" s="11">
        <f t="shared" si="34"/>
        <v>0.33112582781456956</v>
      </c>
      <c r="M87" s="11">
        <f t="shared" si="35"/>
        <v>0.35087719298245612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-0.27277572547286877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0.24014342955051288</v>
      </c>
      <c r="Q87" s="11">
        <f>2*'OddsRatio_working_3-way'!K87*'OddsRatio_working_3-way'!L87*'OddsRatio_working_3-way'!M87</f>
        <v>8.63825286152924E-2</v>
      </c>
      <c r="R87" s="11">
        <f t="shared" si="36"/>
        <v>0</v>
      </c>
      <c r="S87" s="11">
        <f t="shared" si="37"/>
        <v>-0.88036950184703433</v>
      </c>
      <c r="T87" s="11">
        <f t="shared" si="38"/>
        <v>-0.31667967692339366</v>
      </c>
      <c r="U87" s="11">
        <f>'OddsRatio_working_3-way'!S87-'OddsRatio_working_3-way'!R87^2/3</f>
        <v>-0.88036950184703433</v>
      </c>
      <c r="V87" s="11">
        <f>'OddsRatio_working_3-way'!S87*'OddsRatio_working_3-way'!R87/3-2*'OddsRatio_working_3-way'!R87^3/27-'OddsRatio_working_3-way'!T87</f>
        <v>0.31667967692339366</v>
      </c>
      <c r="W87" s="11">
        <f>'OddsRatio_working_3-way'!V87^2+4*'OddsRatio_working_3-way'!U87^3/27</f>
        <v>-8.0002476961239799E-4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0.15897015643346188</v>
      </c>
      <c r="Y87" s="11">
        <f>IF('OddsRatio_working_3-way'!W87&gt;=0,IF('OddsRatio_working_3-way'!V87+SQRT('OddsRatio_working_3-way'!W87)&gt;0,0,PI()),ACOS('OddsRatio_working_3-way'!V87/(2*'OddsRatio_working_3-way'!X87)))</f>
        <v>8.9080089538356555E-2</v>
      </c>
      <c r="Z87" s="11">
        <f>'OddsRatio_working_3-way'!X87^(1/3)*COS('OddsRatio_working_3-way'!Y87/3)</f>
        <v>0.54147745777718381</v>
      </c>
      <c r="AA87" s="11">
        <f>'OddsRatio_working_3-way'!X87^(1/3)*COS(('OddsRatio_working_3-way'!Y87+2*PI())/3)</f>
        <v>-0.28466702746117983</v>
      </c>
      <c r="AB87" s="11">
        <f>'OddsRatio_working_3-way'!X87^(1/3)*COS(('OddsRatio_working_3-way'!Y87+4*PI())/3)</f>
        <v>-0.25681043031600392</v>
      </c>
      <c r="AC87" s="11">
        <f>'OddsRatio_working_3-way'!X87^(1/3)*SIN('OddsRatio_working_3-way'!Y87/3)</f>
        <v>1.6083013860474289E-2</v>
      </c>
      <c r="AD87" s="11">
        <f>'OddsRatio_working_3-way'!X87^(1/3)*SIN(('OddsRatio_working_3-way'!Y87+2*PI())/3)</f>
        <v>0.4608917270814199</v>
      </c>
      <c r="AE87" s="11">
        <f>'OddsRatio_working_3-way'!X87^(1/3)*SIN(('OddsRatio_working_3-way'!Y87+4*PI())/3)</f>
        <v>-0.47697474094189413</v>
      </c>
      <c r="AF87" s="11">
        <f>-'OddsRatio_working_3-way'!U87/(3*'OddsRatio_working_3-way'!X87^(1/3))*COS(('OddsRatio_working_3-way'!Y87)/3)</f>
        <v>0.5414774577771837</v>
      </c>
      <c r="AG87" s="11">
        <f>-'OddsRatio_working_3-way'!U87/(3*'OddsRatio_working_3-way'!X87^(1/3))*COS(('OddsRatio_working_3-way'!Y87+2*PI())/3)</f>
        <v>-0.28466702746117978</v>
      </c>
      <c r="AH87" s="11">
        <f>-'OddsRatio_working_3-way'!U87/(3*'OddsRatio_working_3-way'!X87^(1/3))*COS(('OddsRatio_working_3-way'!Y87+4*PI())/3)</f>
        <v>-0.25681043031600387</v>
      </c>
      <c r="AI87" s="11">
        <f>'OddsRatio_working_3-way'!U87/(3*'OddsRatio_working_3-way'!X87^(1/3))*SIN(('OddsRatio_working_3-way'!Y87)/3)</f>
        <v>-1.6083013860474286E-2</v>
      </c>
      <c r="AJ87" s="11">
        <f>'OddsRatio_working_3-way'!U87/(3*'OddsRatio_working_3-way'!X87^(1/3))*SIN(('OddsRatio_working_3-way'!Y87+2*PI())/3)</f>
        <v>-0.46089172708141979</v>
      </c>
      <c r="AK87" s="11">
        <f>'OddsRatio_working_3-way'!U87/(3*'OddsRatio_working_3-way'!X87^(1/3))*SIN(('OddsRatio_working_3-way'!Y87+4*PI())/3)</f>
        <v>0.47697474094189402</v>
      </c>
      <c r="AL87" s="11">
        <f>'OddsRatio_working_3-way'!Z87+'OddsRatio_working_3-way'!AF87</f>
        <v>1.0829549155543674</v>
      </c>
      <c r="AM87" s="11">
        <f>'OddsRatio_working_3-way'!AA87+'OddsRatio_working_3-way'!AG87</f>
        <v>-0.56933405492235956</v>
      </c>
      <c r="AN87" s="11">
        <f>'OddsRatio_working_3-way'!AB87+'OddsRatio_working_3-way'!AH87</f>
        <v>-0.51362086063200785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1.0829549155543674</v>
      </c>
      <c r="AS87" s="11">
        <f>IF(('OddsRatio_working_3-way'!X87=0),IF(Q87&gt;0,-Q87^(1/3),(-Q87)^(1/3)),'OddsRatio_working_3-way'!AM87-'OddsRatio_working_3-way'!R87/3)</f>
        <v>-0.56933405492235956</v>
      </c>
      <c r="AT87" s="11">
        <f>IF(('OddsRatio_working_3-way'!X87=0),IF(Q87&gt;0,-Q87^(1/3),(-Q87)^(1/3)),'OddsRatio_working_3-way'!AN87-'OddsRatio_working_3-way'!R87/3)</f>
        <v>-0.51362086063200785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1.72</v>
      </c>
      <c r="B88" s="4">
        <f>IF('True_Odds_Calculator_3-way'!B89="","",'True_Odds_Calculator_3-way'!B89)</f>
        <v>4.32</v>
      </c>
      <c r="C88" s="4">
        <f>IF('True_Odds_Calculator_3-way'!C89="","",'True_Odds_Calculator_3-way'!C89)</f>
        <v>4.7</v>
      </c>
      <c r="D88" s="9">
        <f t="shared" si="26"/>
        <v>0.57069811556262107</v>
      </c>
      <c r="E88" s="9">
        <f t="shared" si="27"/>
        <v>0.22378064611502696</v>
      </c>
      <c r="F88" s="9">
        <f t="shared" si="28"/>
        <v>0.2055212383223517</v>
      </c>
      <c r="G88" s="9">
        <f t="shared" si="29"/>
        <v>1.0447776171230623</v>
      </c>
      <c r="H88" s="9">
        <f t="shared" si="30"/>
        <v>1.7522398843286051</v>
      </c>
      <c r="I88" s="9">
        <f t="shared" si="31"/>
        <v>4.4686616888485675</v>
      </c>
      <c r="J88" s="9">
        <f t="shared" si="32"/>
        <v>4.8656771833553316</v>
      </c>
      <c r="K88" s="11">
        <f t="shared" si="33"/>
        <v>0.58139534883720934</v>
      </c>
      <c r="L88" s="11">
        <f t="shared" si="34"/>
        <v>0.23148148148148145</v>
      </c>
      <c r="M88" s="11">
        <f t="shared" si="35"/>
        <v>0.21276595744680851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-0.25325746330199561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0.22163120567375891</v>
      </c>
      <c r="Q88" s="11">
        <f>2*'OddsRatio_working_3-way'!K88*'OddsRatio_working_3-way'!L88*'OddsRatio_working_3-way'!M88</f>
        <v>5.7269045393736139E-2</v>
      </c>
      <c r="R88" s="11">
        <f t="shared" si="36"/>
        <v>0</v>
      </c>
      <c r="S88" s="11">
        <f t="shared" si="37"/>
        <v>-0.87512211006186957</v>
      </c>
      <c r="T88" s="11">
        <f t="shared" si="38"/>
        <v>-0.22612974420203344</v>
      </c>
      <c r="U88" s="11">
        <f>'OddsRatio_working_3-way'!S88-'OddsRatio_working_3-way'!R88^2/3</f>
        <v>-0.87512211006186957</v>
      </c>
      <c r="V88" s="11">
        <f>'OddsRatio_working_3-way'!S88*'OddsRatio_working_3-way'!R88/3-2*'OddsRatio_working_3-way'!R88^3/27-'OddsRatio_working_3-way'!T88</f>
        <v>0.22612974420203344</v>
      </c>
      <c r="W88" s="11">
        <f>'OddsRatio_working_3-way'!V88^2+4*'OddsRatio_working_3-way'!U88^3/27</f>
        <v>-4.8154581111745712E-2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0.15755097772199225</v>
      </c>
      <c r="Y88" s="11">
        <f>IF('OddsRatio_working_3-way'!W88&gt;=0,IF('OddsRatio_working_3-way'!V88+SQRT('OddsRatio_working_3-way'!W88)&gt;0,0,PI()),ACOS('OddsRatio_working_3-way'!V88/(2*'OddsRatio_working_3-way'!X88)))</f>
        <v>0.7703888449356</v>
      </c>
      <c r="Z88" s="11">
        <f>'OddsRatio_working_3-way'!X88^(1/3)*COS('OddsRatio_working_3-way'!Y88/3)</f>
        <v>0.52238880856153114</v>
      </c>
      <c r="AA88" s="11">
        <f>'OddsRatio_working_3-way'!X88^(1/3)*COS(('OddsRatio_working_3-way'!Y88+2*PI())/3)</f>
        <v>-0.37999245574927815</v>
      </c>
      <c r="AB88" s="11">
        <f>'OddsRatio_working_3-way'!X88^(1/3)*COS(('OddsRatio_working_3-way'!Y88+4*PI())/3)</f>
        <v>-0.14239635281225316</v>
      </c>
      <c r="AC88" s="11">
        <f>'OddsRatio_working_3-way'!X88^(1/3)*SIN('OddsRatio_working_3-way'!Y88/3)</f>
        <v>0.13717617398909757</v>
      </c>
      <c r="AD88" s="11">
        <f>'OddsRatio_working_3-way'!X88^(1/3)*SIN(('OddsRatio_working_3-way'!Y88+2*PI())/3)</f>
        <v>0.38381389187242315</v>
      </c>
      <c r="AE88" s="11">
        <f>'OddsRatio_working_3-way'!X88^(1/3)*SIN(('OddsRatio_working_3-way'!Y88+4*PI())/3)</f>
        <v>-0.52099006586152063</v>
      </c>
      <c r="AF88" s="11">
        <f>-'OddsRatio_working_3-way'!U88/(3*'OddsRatio_working_3-way'!X88^(1/3))*COS(('OddsRatio_working_3-way'!Y88)/3)</f>
        <v>0.52238880856153114</v>
      </c>
      <c r="AG88" s="11">
        <f>-'OddsRatio_working_3-way'!U88/(3*'OddsRatio_working_3-way'!X88^(1/3))*COS(('OddsRatio_working_3-way'!Y88+2*PI())/3)</f>
        <v>-0.37999245574927809</v>
      </c>
      <c r="AH88" s="11">
        <f>-'OddsRatio_working_3-way'!U88/(3*'OddsRatio_working_3-way'!X88^(1/3))*COS(('OddsRatio_working_3-way'!Y88+4*PI())/3)</f>
        <v>-0.14239635281225313</v>
      </c>
      <c r="AI88" s="11">
        <f>'OddsRatio_working_3-way'!U88/(3*'OddsRatio_working_3-way'!X88^(1/3))*SIN(('OddsRatio_working_3-way'!Y88)/3)</f>
        <v>-0.13717617398909754</v>
      </c>
      <c r="AJ88" s="11">
        <f>'OddsRatio_working_3-way'!U88/(3*'OddsRatio_working_3-way'!X88^(1/3))*SIN(('OddsRatio_working_3-way'!Y88+2*PI())/3)</f>
        <v>-0.38381389187242304</v>
      </c>
      <c r="AK88" s="11">
        <f>'OddsRatio_working_3-way'!U88/(3*'OddsRatio_working_3-way'!X88^(1/3))*SIN(('OddsRatio_working_3-way'!Y88+4*PI())/3)</f>
        <v>0.52099006586152052</v>
      </c>
      <c r="AL88" s="11">
        <f>'OddsRatio_working_3-way'!Z88+'OddsRatio_working_3-way'!AF88</f>
        <v>1.0447776171230623</v>
      </c>
      <c r="AM88" s="11">
        <f>'OddsRatio_working_3-way'!AA88+'OddsRatio_working_3-way'!AG88</f>
        <v>-0.75998491149855618</v>
      </c>
      <c r="AN88" s="11">
        <f>'OddsRatio_working_3-way'!AB88+'OddsRatio_working_3-way'!AH88</f>
        <v>-0.28479270562450631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1.0447776171230623</v>
      </c>
      <c r="AS88" s="11">
        <f>IF(('OddsRatio_working_3-way'!X88=0),IF(Q88&gt;0,-Q88^(1/3),(-Q88)^(1/3)),'OddsRatio_working_3-way'!AM88-'OddsRatio_working_3-way'!R88/3)</f>
        <v>-0.75998491149855618</v>
      </c>
      <c r="AT88" s="11">
        <f>IF(('OddsRatio_working_3-way'!X88=0),IF(Q88&gt;0,-Q88^(1/3),(-Q88)^(1/3)),'OddsRatio_working_3-way'!AN88-'OddsRatio_working_3-way'!R88/3)</f>
        <v>-0.28479270562450631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4.3499999999999996</v>
      </c>
      <c r="B89" s="4">
        <f>IF('True_Odds_Calculator_3-way'!B90="","",'True_Odds_Calculator_3-way'!B90)</f>
        <v>3.66</v>
      </c>
      <c r="C89" s="4">
        <f>IF('True_Odds_Calculator_3-way'!C90="","",'True_Odds_Calculator_3-way'!C90)</f>
        <v>1.93</v>
      </c>
      <c r="D89" s="9">
        <f t="shared" si="26"/>
        <v>0.22389656738411839</v>
      </c>
      <c r="E89" s="9">
        <f t="shared" si="27"/>
        <v>0.26649725720809597</v>
      </c>
      <c r="F89" s="9">
        <f t="shared" si="28"/>
        <v>0.50960617540778552</v>
      </c>
      <c r="G89" s="9">
        <f t="shared" si="29"/>
        <v>1.0347307650100903</v>
      </c>
      <c r="H89" s="9">
        <f t="shared" si="30"/>
        <v>4.4663480627838013</v>
      </c>
      <c r="I89" s="9">
        <f t="shared" si="31"/>
        <v>3.7523838349268415</v>
      </c>
      <c r="J89" s="9">
        <f t="shared" si="32"/>
        <v>1.9622996114593836</v>
      </c>
      <c r="K89" s="11">
        <f t="shared" si="33"/>
        <v>0.22988505747126439</v>
      </c>
      <c r="L89" s="11">
        <f t="shared" si="34"/>
        <v>0.27322404371584696</v>
      </c>
      <c r="M89" s="11">
        <f t="shared" si="35"/>
        <v>0.5181347150259068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-0.26970049333610602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0.22585609712202709</v>
      </c>
      <c r="Q89" s="11">
        <f>2*'OddsRatio_working_3-way'!K89*'OddsRatio_working_3-way'!L89*'OddsRatio_working_3-way'!M89</f>
        <v>6.5088212427097142E-2</v>
      </c>
      <c r="R89" s="11">
        <f t="shared" si="36"/>
        <v>0</v>
      </c>
      <c r="S89" s="11">
        <f t="shared" si="37"/>
        <v>-0.83743301440891627</v>
      </c>
      <c r="T89" s="11">
        <f t="shared" si="38"/>
        <v>-0.24133516265386634</v>
      </c>
      <c r="U89" s="11">
        <f>'OddsRatio_working_3-way'!S89-'OddsRatio_working_3-way'!R89^2/3</f>
        <v>-0.83743301440891627</v>
      </c>
      <c r="V89" s="11">
        <f>'OddsRatio_working_3-way'!S89*'OddsRatio_working_3-way'!R89/3-2*'OddsRatio_working_3-way'!R89^3/27-'OddsRatio_working_3-way'!T89</f>
        <v>0.24133516265386634</v>
      </c>
      <c r="W89" s="11">
        <f>'OddsRatio_working_3-way'!V89^2+4*'OddsRatio_working_3-way'!U89^3/27</f>
        <v>-2.8762790127827884E-2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0.14748343200254393</v>
      </c>
      <c r="Y89" s="11">
        <f>IF('OddsRatio_working_3-way'!W89&gt;=0,IF('OddsRatio_working_3-way'!V89+SQRT('OddsRatio_working_3-way'!W89)&gt;0,0,PI()),ACOS('OddsRatio_working_3-way'!V89/(2*'OddsRatio_working_3-way'!X89)))</f>
        <v>0.61256277183837826</v>
      </c>
      <c r="Z89" s="11">
        <f>'OddsRatio_working_3-way'!X89^(1/3)*COS('OddsRatio_working_3-way'!Y89/3)</f>
        <v>0.51736538250504516</v>
      </c>
      <c r="AA89" s="11">
        <f>'OddsRatio_working_3-way'!X89^(1/3)*COS(('OddsRatio_working_3-way'!Y89+2*PI())/3)</f>
        <v>-0.35146226519682</v>
      </c>
      <c r="AB89" s="11">
        <f>'OddsRatio_working_3-way'!X89^(1/3)*COS(('OddsRatio_working_3-way'!Y89+4*PI())/3)</f>
        <v>-0.16590311730822502</v>
      </c>
      <c r="AC89" s="11">
        <f>'OddsRatio_working_3-way'!X89^(1/3)*SIN('OddsRatio_working_3-way'!Y89/3)</f>
        <v>0.1071326239840778</v>
      </c>
      <c r="AD89" s="11">
        <f>'OddsRatio_working_3-way'!X89^(1/3)*SIN(('OddsRatio_working_3-way'!Y89+2*PI())/3)</f>
        <v>0.39448525229598336</v>
      </c>
      <c r="AE89" s="11">
        <f>'OddsRatio_working_3-way'!X89^(1/3)*SIN(('OddsRatio_working_3-way'!Y89+4*PI())/3)</f>
        <v>-0.50161787628006116</v>
      </c>
      <c r="AF89" s="11">
        <f>-'OddsRatio_working_3-way'!U89/(3*'OddsRatio_working_3-way'!X89^(1/3))*COS(('OddsRatio_working_3-way'!Y89)/3)</f>
        <v>0.51736538250504516</v>
      </c>
      <c r="AG89" s="11">
        <f>-'OddsRatio_working_3-way'!U89/(3*'OddsRatio_working_3-way'!X89^(1/3))*COS(('OddsRatio_working_3-way'!Y89+2*PI())/3)</f>
        <v>-0.35146226519682</v>
      </c>
      <c r="AH89" s="11">
        <f>-'OddsRatio_working_3-way'!U89/(3*'OddsRatio_working_3-way'!X89^(1/3))*COS(('OddsRatio_working_3-way'!Y89+4*PI())/3)</f>
        <v>-0.16590311730822502</v>
      </c>
      <c r="AI89" s="11">
        <f>'OddsRatio_working_3-way'!U89/(3*'OddsRatio_working_3-way'!X89^(1/3))*SIN(('OddsRatio_working_3-way'!Y89)/3)</f>
        <v>-0.1071326239840778</v>
      </c>
      <c r="AJ89" s="11">
        <f>'OddsRatio_working_3-way'!U89/(3*'OddsRatio_working_3-way'!X89^(1/3))*SIN(('OddsRatio_working_3-way'!Y89+2*PI())/3)</f>
        <v>-0.39448525229598336</v>
      </c>
      <c r="AK89" s="11">
        <f>'OddsRatio_working_3-way'!U89/(3*'OddsRatio_working_3-way'!X89^(1/3))*SIN(('OddsRatio_working_3-way'!Y89+4*PI())/3)</f>
        <v>0.50161787628006116</v>
      </c>
      <c r="AL89" s="11">
        <f>'OddsRatio_working_3-way'!Z89+'OddsRatio_working_3-way'!AF89</f>
        <v>1.0347307650100903</v>
      </c>
      <c r="AM89" s="11">
        <f>'OddsRatio_working_3-way'!AA89+'OddsRatio_working_3-way'!AG89</f>
        <v>-0.70292453039364</v>
      </c>
      <c r="AN89" s="11">
        <f>'OddsRatio_working_3-way'!AB89+'OddsRatio_working_3-way'!AH89</f>
        <v>-0.33180623461645004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1.0347307650100903</v>
      </c>
      <c r="AS89" s="11">
        <f>IF(('OddsRatio_working_3-way'!X89=0),IF(Q89&gt;0,-Q89^(1/3),(-Q89)^(1/3)),'OddsRatio_working_3-way'!AM89-'OddsRatio_working_3-way'!R89/3)</f>
        <v>-0.70292453039364</v>
      </c>
      <c r="AT89" s="11">
        <f>IF(('OddsRatio_working_3-way'!X89=0),IF(Q89&gt;0,-Q89^(1/3),(-Q89)^(1/3)),'OddsRatio_working_3-way'!AN89-'OddsRatio_working_3-way'!R89/3)</f>
        <v>-0.33180623461645004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3.14</v>
      </c>
      <c r="B90" s="4">
        <f>IF('True_Odds_Calculator_3-way'!B91="","",'True_Odds_Calculator_3-way'!B91)</f>
        <v>3.24</v>
      </c>
      <c r="C90" s="4">
        <f>IF('True_Odds_Calculator_3-way'!C91="","",'True_Odds_Calculator_3-way'!C91)</f>
        <v>2.5299999999999998</v>
      </c>
      <c r="D90" s="9">
        <f t="shared" si="26"/>
        <v>0.31122450276183788</v>
      </c>
      <c r="E90" s="9">
        <f t="shared" si="27"/>
        <v>0.30151985382512847</v>
      </c>
      <c r="F90" s="9">
        <f t="shared" si="28"/>
        <v>0.38725564341303381</v>
      </c>
      <c r="G90" s="9">
        <f t="shared" si="29"/>
        <v>1.0341657103910435</v>
      </c>
      <c r="H90" s="9">
        <f t="shared" si="30"/>
        <v>3.2131146202368335</v>
      </c>
      <c r="I90" s="9">
        <f t="shared" si="31"/>
        <v>3.3165311912759381</v>
      </c>
      <c r="J90" s="9">
        <f t="shared" si="32"/>
        <v>2.5822735368982959</v>
      </c>
      <c r="K90" s="11">
        <f t="shared" si="33"/>
        <v>0.31847133757961782</v>
      </c>
      <c r="L90" s="11">
        <f t="shared" si="34"/>
        <v>0.30864197530864196</v>
      </c>
      <c r="M90" s="11">
        <f t="shared" si="35"/>
        <v>0.39525691699604748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-0.28494303321221082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0.22961079455125427</v>
      </c>
      <c r="Q90" s="11">
        <f>2*'OddsRatio_working_3-way'!K90*'OddsRatio_working_3-way'!L90*'OddsRatio_working_3-way'!M90</f>
        <v>7.7702468545263706E-2</v>
      </c>
      <c r="R90" s="11">
        <f t="shared" si="36"/>
        <v>0</v>
      </c>
      <c r="S90" s="11">
        <f t="shared" si="37"/>
        <v>-0.80581297939736618</v>
      </c>
      <c r="T90" s="11">
        <f t="shared" si="38"/>
        <v>-0.27269474768100377</v>
      </c>
      <c r="U90" s="11">
        <f>'OddsRatio_working_3-way'!S90-'OddsRatio_working_3-way'!R90^2/3</f>
        <v>-0.80581297939736618</v>
      </c>
      <c r="V90" s="11">
        <f>'OddsRatio_working_3-way'!S90*'OddsRatio_working_3-way'!R90/3-2*'OddsRatio_working_3-way'!R90^3/27-'OddsRatio_working_3-way'!T90</f>
        <v>0.27269474768100377</v>
      </c>
      <c r="W90" s="11">
        <f>'OddsRatio_working_3-way'!V90^2+4*'OddsRatio_working_3-way'!U90^3/27</f>
        <v>-3.1549397158596726E-3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0.13920970254320097</v>
      </c>
      <c r="Y90" s="11">
        <f>IF('OddsRatio_working_3-way'!W90&gt;=0,IF('OddsRatio_working_3-way'!V90+SQRT('OddsRatio_working_3-way'!W90)&gt;0,0,PI()),ACOS('OddsRatio_working_3-way'!V90/(2*'OddsRatio_working_3-way'!X90)))</f>
        <v>0.20313602798935904</v>
      </c>
      <c r="Z90" s="11">
        <f>'OddsRatio_working_3-way'!X90^(1/3)*COS('OddsRatio_working_3-way'!Y90/3)</f>
        <v>0.51708285519552177</v>
      </c>
      <c r="AA90" s="11">
        <f>'OddsRatio_working_3-way'!X90^(1/3)*COS(('OddsRatio_working_3-way'!Y90+2*PI())/3)</f>
        <v>-0.28890975808326591</v>
      </c>
      <c r="AB90" s="11">
        <f>'OddsRatio_working_3-way'!X90^(1/3)*COS(('OddsRatio_working_3-way'!Y90+4*PI())/3)</f>
        <v>-0.22817309711225575</v>
      </c>
      <c r="AC90" s="11">
        <f>'OddsRatio_working_3-way'!X90^(1/3)*SIN('OddsRatio_working_3-way'!Y90/3)</f>
        <v>3.5066327561291716E-2</v>
      </c>
      <c r="AD90" s="11">
        <f>'OddsRatio_working_3-way'!X90^(1/3)*SIN(('OddsRatio_working_3-way'!Y90+2*PI())/3)</f>
        <v>0.43027372468006631</v>
      </c>
      <c r="AE90" s="11">
        <f>'OddsRatio_working_3-way'!X90^(1/3)*SIN(('OddsRatio_working_3-way'!Y90+4*PI())/3)</f>
        <v>-0.46534005224135805</v>
      </c>
      <c r="AF90" s="11">
        <f>-'OddsRatio_working_3-way'!U90/(3*'OddsRatio_working_3-way'!X90^(1/3))*COS(('OddsRatio_working_3-way'!Y90)/3)</f>
        <v>0.51708285519552177</v>
      </c>
      <c r="AG90" s="11">
        <f>-'OddsRatio_working_3-way'!U90/(3*'OddsRatio_working_3-way'!X90^(1/3))*COS(('OddsRatio_working_3-way'!Y90+2*PI())/3)</f>
        <v>-0.28890975808326591</v>
      </c>
      <c r="AH90" s="11">
        <f>-'OddsRatio_working_3-way'!U90/(3*'OddsRatio_working_3-way'!X90^(1/3))*COS(('OddsRatio_working_3-way'!Y90+4*PI())/3)</f>
        <v>-0.22817309711225575</v>
      </c>
      <c r="AI90" s="11">
        <f>'OddsRatio_working_3-way'!U90/(3*'OddsRatio_working_3-way'!X90^(1/3))*SIN(('OddsRatio_working_3-way'!Y90)/3)</f>
        <v>-3.5066327561291716E-2</v>
      </c>
      <c r="AJ90" s="11">
        <f>'OddsRatio_working_3-way'!U90/(3*'OddsRatio_working_3-way'!X90^(1/3))*SIN(('OddsRatio_working_3-way'!Y90+2*PI())/3)</f>
        <v>-0.43027372468006631</v>
      </c>
      <c r="AK90" s="11">
        <f>'OddsRatio_working_3-way'!U90/(3*'OddsRatio_working_3-way'!X90^(1/3))*SIN(('OddsRatio_working_3-way'!Y90+4*PI())/3)</f>
        <v>0.46534005224135805</v>
      </c>
      <c r="AL90" s="11">
        <f>'OddsRatio_working_3-way'!Z90+'OddsRatio_working_3-way'!AF90</f>
        <v>1.0341657103910435</v>
      </c>
      <c r="AM90" s="11">
        <f>'OddsRatio_working_3-way'!AA90+'OddsRatio_working_3-way'!AG90</f>
        <v>-0.57781951616653182</v>
      </c>
      <c r="AN90" s="11">
        <f>'OddsRatio_working_3-way'!AB90+'OddsRatio_working_3-way'!AH90</f>
        <v>-0.4563461942245115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1.0341657103910435</v>
      </c>
      <c r="AS90" s="11">
        <f>IF(('OddsRatio_working_3-way'!X90=0),IF(Q90&gt;0,-Q90^(1/3),(-Q90)^(1/3)),'OddsRatio_working_3-way'!AM90-'OddsRatio_working_3-way'!R90/3)</f>
        <v>-0.57781951616653182</v>
      </c>
      <c r="AT90" s="11">
        <f>IF(('OddsRatio_working_3-way'!X90=0),IF(Q90&gt;0,-Q90^(1/3),(-Q90)^(1/3)),'OddsRatio_working_3-way'!AN90-'OddsRatio_working_3-way'!R90/3)</f>
        <v>-0.4563461942245115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3.12</v>
      </c>
      <c r="B91" s="4">
        <f>IF('True_Odds_Calculator_3-way'!B92="","",'True_Odds_Calculator_3-way'!B92)</f>
        <v>3.31</v>
      </c>
      <c r="C91" s="4">
        <f>IF('True_Odds_Calculator_3-way'!C92="","",'True_Odds_Calculator_3-way'!C92)</f>
        <v>2.4700000000000002</v>
      </c>
      <c r="D91" s="9">
        <f t="shared" si="26"/>
        <v>0.3115818345582228</v>
      </c>
      <c r="E91" s="9">
        <f t="shared" si="27"/>
        <v>0.29347505342717556</v>
      </c>
      <c r="F91" s="9">
        <f t="shared" si="28"/>
        <v>0.39494311201460147</v>
      </c>
      <c r="G91" s="9">
        <f t="shared" si="29"/>
        <v>1.0421838301231534</v>
      </c>
      <c r="H91" s="9">
        <f t="shared" si="30"/>
        <v>3.2094297198610851</v>
      </c>
      <c r="I91" s="9">
        <f t="shared" si="31"/>
        <v>3.4074446475844846</v>
      </c>
      <c r="J91" s="9">
        <f t="shared" si="32"/>
        <v>2.5320102302810357</v>
      </c>
      <c r="K91" s="11">
        <f t="shared" si="33"/>
        <v>0.32051282051282048</v>
      </c>
      <c r="L91" s="11">
        <f t="shared" si="34"/>
        <v>0.30211480362537763</v>
      </c>
      <c r="M91" s="11">
        <f t="shared" si="35"/>
        <v>0.40485829959514169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-0.2822186009007932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0.23129831586599814</v>
      </c>
      <c r="Q91" s="11">
        <f>2*'OddsRatio_working_3-way'!K91*'OddsRatio_working_3-way'!L91*'OddsRatio_working_3-way'!M91</f>
        <v>7.840620876813495E-2</v>
      </c>
      <c r="R91" s="11">
        <f t="shared" si="36"/>
        <v>0</v>
      </c>
      <c r="S91" s="11">
        <f t="shared" si="37"/>
        <v>-0.81957147802353825</v>
      </c>
      <c r="T91" s="11">
        <f t="shared" si="38"/>
        <v>-0.27782084000797902</v>
      </c>
      <c r="U91" s="11">
        <f>'OddsRatio_working_3-way'!S91-'OddsRatio_working_3-way'!R91^2/3</f>
        <v>-0.81957147802353825</v>
      </c>
      <c r="V91" s="11">
        <f>'OddsRatio_working_3-way'!S91*'OddsRatio_working_3-way'!R91/3-2*'OddsRatio_working_3-way'!R91^3/27-'OddsRatio_working_3-way'!T91</f>
        <v>0.27782084000797902</v>
      </c>
      <c r="W91" s="11">
        <f>'OddsRatio_working_3-way'!V91^2+4*'OddsRatio_working_3-way'!U91^3/27</f>
        <v>-4.3717345050918593E-3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0.14279019018111061</v>
      </c>
      <c r="Y91" s="11">
        <f>IF('OddsRatio_working_3-way'!W91&gt;=0,IF('OddsRatio_working_3-way'!V91+SQRT('OddsRatio_working_3-way'!W91)&gt;0,0,PI()),ACOS('OddsRatio_working_3-way'!V91/(2*'OddsRatio_working_3-way'!X91)))</f>
        <v>0.23364532911353808</v>
      </c>
      <c r="Z91" s="11">
        <f>'OddsRatio_working_3-way'!X91^(1/3)*COS('OddsRatio_working_3-way'!Y91/3)</f>
        <v>0.5210919150615767</v>
      </c>
      <c r="AA91" s="11">
        <f>'OddsRatio_working_3-way'!X91^(1/3)*COS(('OddsRatio_working_3-way'!Y91+2*PI())/3)</f>
        <v>-0.29576358875406195</v>
      </c>
      <c r="AB91" s="11">
        <f>'OddsRatio_working_3-way'!X91^(1/3)*COS(('OddsRatio_working_3-way'!Y91+4*PI())/3)</f>
        <v>-0.22532832630751481</v>
      </c>
      <c r="AC91" s="11">
        <f>'OddsRatio_working_3-way'!X91^(1/3)*SIN('OddsRatio_working_3-way'!Y91/3)</f>
        <v>4.0665817733956069E-2</v>
      </c>
      <c r="AD91" s="11">
        <f>'OddsRatio_working_3-way'!X91^(1/3)*SIN(('OddsRatio_working_3-way'!Y91+2*PI())/3)</f>
        <v>0.43094592728303038</v>
      </c>
      <c r="AE91" s="11">
        <f>'OddsRatio_working_3-way'!X91^(1/3)*SIN(('OddsRatio_working_3-way'!Y91+4*PI())/3)</f>
        <v>-0.47161174501698627</v>
      </c>
      <c r="AF91" s="11">
        <f>-'OddsRatio_working_3-way'!U91/(3*'OddsRatio_working_3-way'!X91^(1/3))*COS(('OddsRatio_working_3-way'!Y91)/3)</f>
        <v>0.5210919150615767</v>
      </c>
      <c r="AG91" s="11">
        <f>-'OddsRatio_working_3-way'!U91/(3*'OddsRatio_working_3-way'!X91^(1/3))*COS(('OddsRatio_working_3-way'!Y91+2*PI())/3)</f>
        <v>-0.29576358875406195</v>
      </c>
      <c r="AH91" s="11">
        <f>-'OddsRatio_working_3-way'!U91/(3*'OddsRatio_working_3-way'!X91^(1/3))*COS(('OddsRatio_working_3-way'!Y91+4*PI())/3)</f>
        <v>-0.22532832630751481</v>
      </c>
      <c r="AI91" s="11">
        <f>'OddsRatio_working_3-way'!U91/(3*'OddsRatio_working_3-way'!X91^(1/3))*SIN(('OddsRatio_working_3-way'!Y91)/3)</f>
        <v>-4.0665817733956069E-2</v>
      </c>
      <c r="AJ91" s="11">
        <f>'OddsRatio_working_3-way'!U91/(3*'OddsRatio_working_3-way'!X91^(1/3))*SIN(('OddsRatio_working_3-way'!Y91+2*PI())/3)</f>
        <v>-0.43094592728303038</v>
      </c>
      <c r="AK91" s="11">
        <f>'OddsRatio_working_3-way'!U91/(3*'OddsRatio_working_3-way'!X91^(1/3))*SIN(('OddsRatio_working_3-way'!Y91+4*PI())/3)</f>
        <v>0.47161174501698627</v>
      </c>
      <c r="AL91" s="11">
        <f>'OddsRatio_working_3-way'!Z91+'OddsRatio_working_3-way'!AF91</f>
        <v>1.0421838301231534</v>
      </c>
      <c r="AM91" s="11">
        <f>'OddsRatio_working_3-way'!AA91+'OddsRatio_working_3-way'!AG91</f>
        <v>-0.59152717750812389</v>
      </c>
      <c r="AN91" s="11">
        <f>'OddsRatio_working_3-way'!AB91+'OddsRatio_working_3-way'!AH91</f>
        <v>-0.45065665261502963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1.0421838301231534</v>
      </c>
      <c r="AS91" s="11">
        <f>IF(('OddsRatio_working_3-way'!X91=0),IF(Q91&gt;0,-Q91^(1/3),(-Q91)^(1/3)),'OddsRatio_working_3-way'!AM91-'OddsRatio_working_3-way'!R91/3)</f>
        <v>-0.59152717750812389</v>
      </c>
      <c r="AT91" s="11">
        <f>IF(('OddsRatio_working_3-way'!X91=0),IF(Q91&gt;0,-Q91^(1/3),(-Q91)^(1/3)),'OddsRatio_working_3-way'!AN91-'OddsRatio_working_3-way'!R91/3)</f>
        <v>-0.45065665261502963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3.06</v>
      </c>
      <c r="C92" s="4">
        <f>IF('True_Odds_Calculator_3-way'!C93="","",'True_Odds_Calculator_3-way'!C93)</f>
        <v>3.32</v>
      </c>
      <c r="D92" s="9">
        <f t="shared" si="26"/>
        <v>0.3889413750597282</v>
      </c>
      <c r="E92" s="9">
        <f t="shared" si="27"/>
        <v>0.31813397173337082</v>
      </c>
      <c r="F92" s="9">
        <f t="shared" si="28"/>
        <v>0.29292465320690098</v>
      </c>
      <c r="G92" s="9">
        <f t="shared" si="29"/>
        <v>1.0404513687725199</v>
      </c>
      <c r="H92" s="9">
        <f t="shared" si="30"/>
        <v>2.5710815668465048</v>
      </c>
      <c r="I92" s="9">
        <f t="shared" si="31"/>
        <v>3.1433298196713912</v>
      </c>
      <c r="J92" s="9">
        <f t="shared" si="32"/>
        <v>3.4138471755522457</v>
      </c>
      <c r="K92" s="11">
        <f t="shared" si="33"/>
        <v>0.39840637450199207</v>
      </c>
      <c r="L92" s="11">
        <f t="shared" si="34"/>
        <v>0.32679738562091504</v>
      </c>
      <c r="M92" s="11">
        <f t="shared" si="35"/>
        <v>0.30120481927710846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-0.28300813597331287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0.23098408790226924</v>
      </c>
      <c r="Q92" s="11">
        <f>2*'OddsRatio_working_3-way'!K92*'OddsRatio_working_3-way'!L92*'OddsRatio_working_3-way'!M92</f>
        <v>7.8432627471059155E-2</v>
      </c>
      <c r="R92" s="11">
        <f t="shared" si="36"/>
        <v>0</v>
      </c>
      <c r="S92" s="11">
        <f t="shared" si="37"/>
        <v>-0.8161747262419714</v>
      </c>
      <c r="T92" s="11">
        <f t="shared" si="38"/>
        <v>-0.2771391260583943</v>
      </c>
      <c r="U92" s="11">
        <f>'OddsRatio_working_3-way'!S92-'OddsRatio_working_3-way'!R92^2/3</f>
        <v>-0.8161747262419714</v>
      </c>
      <c r="V92" s="11">
        <f>'OddsRatio_working_3-way'!S92*'OddsRatio_working_3-way'!R92/3-2*'OddsRatio_working_3-way'!R92^3/27-'OddsRatio_working_3-way'!T92</f>
        <v>0.2771391260583943</v>
      </c>
      <c r="W92" s="11">
        <f>'OddsRatio_working_3-way'!V92^2+4*'OddsRatio_working_3-way'!U92^3/27</f>
        <v>-3.7402156654685603E-3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0.14190340980564836</v>
      </c>
      <c r="Y92" s="11">
        <f>IF('OddsRatio_working_3-way'!W92&gt;=0,IF('OddsRatio_working_3-way'!V92+SQRT('OddsRatio_working_3-way'!W92)&gt;0,0,PI()),ACOS('OddsRatio_working_3-way'!V92/(2*'OddsRatio_working_3-way'!X92)))</f>
        <v>0.21719276506560159</v>
      </c>
      <c r="Z92" s="11">
        <f>'OddsRatio_working_3-way'!X92^(1/3)*COS('OddsRatio_working_3-way'!Y92/3)</f>
        <v>0.52022568438625993</v>
      </c>
      <c r="AA92" s="11">
        <f>'OddsRatio_working_3-way'!X92^(1/3)*COS(('OddsRatio_working_3-way'!Y92+2*PI())/3)</f>
        <v>-0.29278713696942854</v>
      </c>
      <c r="AB92" s="11">
        <f>'OddsRatio_working_3-way'!X92^(1/3)*COS(('OddsRatio_working_3-way'!Y92+4*PI())/3)</f>
        <v>-0.22743854741683153</v>
      </c>
      <c r="AC92" s="11">
        <f>'OddsRatio_working_3-way'!X92^(1/3)*SIN('OddsRatio_working_3-way'!Y92/3)</f>
        <v>3.7729025769354392E-2</v>
      </c>
      <c r="AD92" s="11">
        <f>'OddsRatio_working_3-way'!X92^(1/3)*SIN(('OddsRatio_working_3-way'!Y92+2*PI())/3)</f>
        <v>0.43166414549496956</v>
      </c>
      <c r="AE92" s="11">
        <f>'OddsRatio_working_3-way'!X92^(1/3)*SIN(('OddsRatio_working_3-way'!Y92+4*PI())/3)</f>
        <v>-0.46939317126432384</v>
      </c>
      <c r="AF92" s="11">
        <f>-'OddsRatio_working_3-way'!U92/(3*'OddsRatio_working_3-way'!X92^(1/3))*COS(('OddsRatio_working_3-way'!Y92)/3)</f>
        <v>0.52022568438625993</v>
      </c>
      <c r="AG92" s="11">
        <f>-'OddsRatio_working_3-way'!U92/(3*'OddsRatio_working_3-way'!X92^(1/3))*COS(('OddsRatio_working_3-way'!Y92+2*PI())/3)</f>
        <v>-0.29278713696942854</v>
      </c>
      <c r="AH92" s="11">
        <f>-'OddsRatio_working_3-way'!U92/(3*'OddsRatio_working_3-way'!X92^(1/3))*COS(('OddsRatio_working_3-way'!Y92+4*PI())/3)</f>
        <v>-0.22743854741683153</v>
      </c>
      <c r="AI92" s="11">
        <f>'OddsRatio_working_3-way'!U92/(3*'OddsRatio_working_3-way'!X92^(1/3))*SIN(('OddsRatio_working_3-way'!Y92)/3)</f>
        <v>-3.7729025769354392E-2</v>
      </c>
      <c r="AJ92" s="11">
        <f>'OddsRatio_working_3-way'!U92/(3*'OddsRatio_working_3-way'!X92^(1/3))*SIN(('OddsRatio_working_3-way'!Y92+2*PI())/3)</f>
        <v>-0.43166414549496956</v>
      </c>
      <c r="AK92" s="11">
        <f>'OddsRatio_working_3-way'!U92/(3*'OddsRatio_working_3-way'!X92^(1/3))*SIN(('OddsRatio_working_3-way'!Y92+4*PI())/3)</f>
        <v>0.46939317126432384</v>
      </c>
      <c r="AL92" s="11">
        <f>'OddsRatio_working_3-way'!Z92+'OddsRatio_working_3-way'!AF92</f>
        <v>1.0404513687725199</v>
      </c>
      <c r="AM92" s="11">
        <f>'OddsRatio_working_3-way'!AA92+'OddsRatio_working_3-way'!AG92</f>
        <v>-0.58557427393885708</v>
      </c>
      <c r="AN92" s="11">
        <f>'OddsRatio_working_3-way'!AB92+'OddsRatio_working_3-way'!AH92</f>
        <v>-0.45487709483366306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1.0404513687725199</v>
      </c>
      <c r="AS92" s="11">
        <f>IF(('OddsRatio_working_3-way'!X92=0),IF(Q92&gt;0,-Q92^(1/3),(-Q92)^(1/3)),'OddsRatio_working_3-way'!AM92-'OddsRatio_working_3-way'!R92/3)</f>
        <v>-0.58557427393885708</v>
      </c>
      <c r="AT92" s="11">
        <f>IF(('OddsRatio_working_3-way'!X92=0),IF(Q92&gt;0,-Q92^(1/3),(-Q92)^(1/3)),'OddsRatio_working_3-way'!AN92-'OddsRatio_working_3-way'!R92/3)</f>
        <v>-0.45487709483366306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3.56</v>
      </c>
      <c r="B93" s="4">
        <f>IF('True_Odds_Calculator_3-way'!B94="","",'True_Odds_Calculator_3-way'!B94)</f>
        <v>3.07</v>
      </c>
      <c r="C93" s="4">
        <f>IF('True_Odds_Calculator_3-way'!C94="","",'True_Odds_Calculator_3-way'!C94)</f>
        <v>2.37</v>
      </c>
      <c r="D93" s="9">
        <f t="shared" si="26"/>
        <v>0.2722515593536064</v>
      </c>
      <c r="E93" s="9">
        <f t="shared" si="27"/>
        <v>0.31631249862707567</v>
      </c>
      <c r="F93" s="9">
        <f t="shared" si="28"/>
        <v>0.41143594201931821</v>
      </c>
      <c r="G93" s="9">
        <f t="shared" si="29"/>
        <v>1.0441693531616196</v>
      </c>
      <c r="H93" s="9">
        <f t="shared" si="30"/>
        <v>3.6730735440937465</v>
      </c>
      <c r="I93" s="9">
        <f t="shared" si="31"/>
        <v>3.1614305610445523</v>
      </c>
      <c r="J93" s="9">
        <f t="shared" si="32"/>
        <v>2.4305120138314189</v>
      </c>
      <c r="K93" s="11">
        <f t="shared" si="33"/>
        <v>0.2808988764044944</v>
      </c>
      <c r="L93" s="11">
        <f t="shared" si="34"/>
        <v>0.32573289902280134</v>
      </c>
      <c r="M93" s="11">
        <f t="shared" si="35"/>
        <v>0.42194092827004215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-0.280281322778556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0.23164051985692027</v>
      </c>
      <c r="Q93" s="11">
        <f>2*'OddsRatio_working_3-way'!K93*'OddsRatio_working_3-way'!L93*'OddsRatio_working_3-way'!M93</f>
        <v>7.7213506618973429E-2</v>
      </c>
      <c r="R93" s="11">
        <f t="shared" si="36"/>
        <v>0</v>
      </c>
      <c r="S93" s="11">
        <f t="shared" si="37"/>
        <v>-0.82645720935152811</v>
      </c>
      <c r="T93" s="11">
        <f t="shared" si="38"/>
        <v>-0.27548573645050939</v>
      </c>
      <c r="U93" s="11">
        <f>'OddsRatio_working_3-way'!S93-'OddsRatio_working_3-way'!R93^2/3</f>
        <v>-0.82645720935152811</v>
      </c>
      <c r="V93" s="11">
        <f>'OddsRatio_working_3-way'!S93*'OddsRatio_working_3-way'!R93/3-2*'OddsRatio_working_3-way'!R93^3/27-'OddsRatio_working_3-way'!T93</f>
        <v>0.27548573645050939</v>
      </c>
      <c r="W93" s="11">
        <f>'OddsRatio_working_3-way'!V93^2+4*'OddsRatio_working_3-way'!U93^3/27</f>
        <v>-7.7366939012440405E-3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0.14459346880904023</v>
      </c>
      <c r="Y93" s="11">
        <f>IF('OddsRatio_working_3-way'!W93&gt;=0,IF('OddsRatio_working_3-way'!V93+SQRT('OddsRatio_working_3-way'!W93)&gt;0,0,PI()),ACOS('OddsRatio_working_3-way'!V93/(2*'OddsRatio_working_3-way'!X93)))</f>
        <v>0.30905427422619192</v>
      </c>
      <c r="Z93" s="11">
        <f>'OddsRatio_working_3-way'!X93^(1/3)*COS('OddsRatio_working_3-way'!Y93/3)</f>
        <v>0.52208467658080993</v>
      </c>
      <c r="AA93" s="11">
        <f>'OddsRatio_working_3-way'!X93^(1/3)*COS(('OddsRatio_working_3-way'!Y93+2*PI())/3)</f>
        <v>-0.30778627049037499</v>
      </c>
      <c r="AB93" s="11">
        <f>'OddsRatio_working_3-way'!X93^(1/3)*COS(('OddsRatio_working_3-way'!Y93+4*PI())/3)</f>
        <v>-0.21429840609043507</v>
      </c>
      <c r="AC93" s="11">
        <f>'OddsRatio_working_3-way'!X93^(1/3)*SIN('OddsRatio_working_3-way'!Y93/3)</f>
        <v>5.3975243677268601E-2</v>
      </c>
      <c r="AD93" s="11">
        <f>'OddsRatio_working_3-way'!X93^(1/3)*SIN(('OddsRatio_working_3-way'!Y93+2*PI())/3)</f>
        <v>0.42515097100692967</v>
      </c>
      <c r="AE93" s="11">
        <f>'OddsRatio_working_3-way'!X93^(1/3)*SIN(('OddsRatio_working_3-way'!Y93+4*PI())/3)</f>
        <v>-0.47912621468419825</v>
      </c>
      <c r="AF93" s="11">
        <f>-'OddsRatio_working_3-way'!U93/(3*'OddsRatio_working_3-way'!X93^(1/3))*COS(('OddsRatio_working_3-way'!Y93)/3)</f>
        <v>0.52208467658080981</v>
      </c>
      <c r="AG93" s="11">
        <f>-'OddsRatio_working_3-way'!U93/(3*'OddsRatio_working_3-way'!X93^(1/3))*COS(('OddsRatio_working_3-way'!Y93+2*PI())/3)</f>
        <v>-0.30778627049037494</v>
      </c>
      <c r="AH93" s="11">
        <f>-'OddsRatio_working_3-way'!U93/(3*'OddsRatio_working_3-way'!X93^(1/3))*COS(('OddsRatio_working_3-way'!Y93+4*PI())/3)</f>
        <v>-0.21429840609043502</v>
      </c>
      <c r="AI93" s="11">
        <f>'OddsRatio_working_3-way'!U93/(3*'OddsRatio_working_3-way'!X93^(1/3))*SIN(('OddsRatio_working_3-way'!Y93)/3)</f>
        <v>-5.3975243677268588E-2</v>
      </c>
      <c r="AJ93" s="11">
        <f>'OddsRatio_working_3-way'!U93/(3*'OddsRatio_working_3-way'!X93^(1/3))*SIN(('OddsRatio_working_3-way'!Y93+2*PI())/3)</f>
        <v>-0.42515097100692961</v>
      </c>
      <c r="AK93" s="11">
        <f>'OddsRatio_working_3-way'!U93/(3*'OddsRatio_working_3-way'!X93^(1/3))*SIN(('OddsRatio_working_3-way'!Y93+4*PI())/3)</f>
        <v>0.47912621468419814</v>
      </c>
      <c r="AL93" s="11">
        <f>'OddsRatio_working_3-way'!Z93+'OddsRatio_working_3-way'!AF93</f>
        <v>1.0441693531616196</v>
      </c>
      <c r="AM93" s="11">
        <f>'OddsRatio_working_3-way'!AA93+'OddsRatio_working_3-way'!AG93</f>
        <v>-0.61557254098074998</v>
      </c>
      <c r="AN93" s="11">
        <f>'OddsRatio_working_3-way'!AB93+'OddsRatio_working_3-way'!AH93</f>
        <v>-0.42859681218087009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1.0441693531616196</v>
      </c>
      <c r="AS93" s="11">
        <f>IF(('OddsRatio_working_3-way'!X93=0),IF(Q93&gt;0,-Q93^(1/3),(-Q93)^(1/3)),'OddsRatio_working_3-way'!AM93-'OddsRatio_working_3-way'!R93/3)</f>
        <v>-0.61557254098074998</v>
      </c>
      <c r="AT93" s="11">
        <f>IF(('OddsRatio_working_3-way'!X93=0),IF(Q93&gt;0,-Q93^(1/3),(-Q93)^(1/3)),'OddsRatio_working_3-way'!AN93-'OddsRatio_working_3-way'!R93/3)</f>
        <v>-0.42859681218087009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2.0499999999999998</v>
      </c>
      <c r="B94" s="4">
        <f>IF('True_Odds_Calculator_3-way'!B95="","",'True_Odds_Calculator_3-way'!B95)</f>
        <v>3.31</v>
      </c>
      <c r="C94" s="4">
        <f>IF('True_Odds_Calculator_3-way'!C95="","",'True_Odds_Calculator_3-way'!C95)</f>
        <v>4.2</v>
      </c>
      <c r="D94" s="9">
        <f t="shared" si="26"/>
        <v>0.47684113545305212</v>
      </c>
      <c r="E94" s="9">
        <f t="shared" si="27"/>
        <v>0.29293763244527965</v>
      </c>
      <c r="F94" s="9">
        <f t="shared" si="28"/>
        <v>0.23022123210166845</v>
      </c>
      <c r="G94" s="9">
        <f t="shared" si="29"/>
        <v>1.0448900076340319</v>
      </c>
      <c r="H94" s="9">
        <f t="shared" si="30"/>
        <v>2.0971345080157331</v>
      </c>
      <c r="I94" s="9">
        <f t="shared" si="31"/>
        <v>3.4136959176346133</v>
      </c>
      <c r="J94" s="9">
        <f t="shared" si="32"/>
        <v>4.3436480244289024</v>
      </c>
      <c r="K94" s="11">
        <f t="shared" si="33"/>
        <v>0.48780487804878053</v>
      </c>
      <c r="L94" s="11">
        <f t="shared" si="34"/>
        <v>0.30211480362537763</v>
      </c>
      <c r="M94" s="11">
        <f t="shared" si="35"/>
        <v>0.23809523809523808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-0.27234544248765757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0.23018270752409725</v>
      </c>
      <c r="Q94" s="11">
        <f>2*'OddsRatio_working_3-way'!K94*'OddsRatio_working_3-way'!L94*'OddsRatio_working_3-way'!M94</f>
        <v>7.0177654732956479E-2</v>
      </c>
      <c r="R94" s="11">
        <f t="shared" si="36"/>
        <v>0</v>
      </c>
      <c r="S94" s="11">
        <f t="shared" si="37"/>
        <v>-0.8451865594722735</v>
      </c>
      <c r="T94" s="11">
        <f t="shared" si="38"/>
        <v>-0.25767882910740048</v>
      </c>
      <c r="U94" s="11">
        <f>'OddsRatio_working_3-way'!S94-'OddsRatio_working_3-way'!R94^2/3</f>
        <v>-0.8451865594722735</v>
      </c>
      <c r="V94" s="11">
        <f>'OddsRatio_working_3-way'!S94*'OddsRatio_working_3-way'!R94/3-2*'OddsRatio_working_3-way'!R94^3/27-'OddsRatio_working_3-way'!T94</f>
        <v>0.25767882910740048</v>
      </c>
      <c r="W94" s="11">
        <f>'OddsRatio_working_3-way'!V94^2+4*'OddsRatio_working_3-way'!U94^3/27</f>
        <v>-2.3046189565736924E-2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0.14953642410454537</v>
      </c>
      <c r="Y94" s="11">
        <f>IF('OddsRatio_working_3-way'!W94&gt;=0,IF('OddsRatio_working_3-way'!V94+SQRT('OddsRatio_working_3-way'!W94)&gt;0,0,PI()),ACOS('OddsRatio_working_3-way'!V94/(2*'OddsRatio_working_3-way'!X94)))</f>
        <v>0.53239826758853948</v>
      </c>
      <c r="Z94" s="11">
        <f>'OddsRatio_working_3-way'!X94^(1/3)*COS('OddsRatio_working_3-way'!Y94/3)</f>
        <v>0.52244500381701597</v>
      </c>
      <c r="AA94" s="11">
        <f>'OddsRatio_working_3-way'!X94^(1/3)*COS(('OddsRatio_working_3-way'!Y94+2*PI())/3)</f>
        <v>-0.3423708435924081</v>
      </c>
      <c r="AB94" s="11">
        <f>'OddsRatio_working_3-way'!X94^(1/3)*COS(('OddsRatio_working_3-way'!Y94+4*PI())/3)</f>
        <v>-0.18007416022460798</v>
      </c>
      <c r="AC94" s="11">
        <f>'OddsRatio_working_3-way'!X94^(1/3)*SIN('OddsRatio_working_3-way'!Y94/3)</f>
        <v>9.370203383098287E-2</v>
      </c>
      <c r="AD94" s="11">
        <f>'OddsRatio_working_3-way'!X94^(1/3)*SIN(('OddsRatio_working_3-way'!Y94+2*PI())/3)</f>
        <v>0.4055996284703024</v>
      </c>
      <c r="AE94" s="11">
        <f>'OddsRatio_working_3-way'!X94^(1/3)*SIN(('OddsRatio_working_3-way'!Y94+4*PI())/3)</f>
        <v>-0.49930166230128525</v>
      </c>
      <c r="AF94" s="11">
        <f>-'OddsRatio_working_3-way'!U94/(3*'OddsRatio_working_3-way'!X94^(1/3))*COS(('OddsRatio_working_3-way'!Y94)/3)</f>
        <v>0.52244500381701597</v>
      </c>
      <c r="AG94" s="11">
        <f>-'OddsRatio_working_3-way'!U94/(3*'OddsRatio_working_3-way'!X94^(1/3))*COS(('OddsRatio_working_3-way'!Y94+2*PI())/3)</f>
        <v>-0.3423708435924081</v>
      </c>
      <c r="AH94" s="11">
        <f>-'OddsRatio_working_3-way'!U94/(3*'OddsRatio_working_3-way'!X94^(1/3))*COS(('OddsRatio_working_3-way'!Y94+4*PI())/3)</f>
        <v>-0.18007416022460798</v>
      </c>
      <c r="AI94" s="11">
        <f>'OddsRatio_working_3-way'!U94/(3*'OddsRatio_working_3-way'!X94^(1/3))*SIN(('OddsRatio_working_3-way'!Y94)/3)</f>
        <v>-9.370203383098287E-2</v>
      </c>
      <c r="AJ94" s="11">
        <f>'OddsRatio_working_3-way'!U94/(3*'OddsRatio_working_3-way'!X94^(1/3))*SIN(('OddsRatio_working_3-way'!Y94+2*PI())/3)</f>
        <v>-0.4055996284703024</v>
      </c>
      <c r="AK94" s="11">
        <f>'OddsRatio_working_3-way'!U94/(3*'OddsRatio_working_3-way'!X94^(1/3))*SIN(('OddsRatio_working_3-way'!Y94+4*PI())/3)</f>
        <v>0.49930166230128525</v>
      </c>
      <c r="AL94" s="11">
        <f>'OddsRatio_working_3-way'!Z94+'OddsRatio_working_3-way'!AF94</f>
        <v>1.0448900076340319</v>
      </c>
      <c r="AM94" s="11">
        <f>'OddsRatio_working_3-way'!AA94+'OddsRatio_working_3-way'!AG94</f>
        <v>-0.68474168718481621</v>
      </c>
      <c r="AN94" s="11">
        <f>'OddsRatio_working_3-way'!AB94+'OddsRatio_working_3-way'!AH94</f>
        <v>-0.36014832044921596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1.0448900076340319</v>
      </c>
      <c r="AS94" s="11">
        <f>IF(('OddsRatio_working_3-way'!X94=0),IF(Q94&gt;0,-Q94^(1/3),(-Q94)^(1/3)),'OddsRatio_working_3-way'!AM94-'OddsRatio_working_3-way'!R94/3)</f>
        <v>-0.68474168718481621</v>
      </c>
      <c r="AT94" s="11">
        <f>IF(('OddsRatio_working_3-way'!X94=0),IF(Q94&gt;0,-Q94^(1/3),(-Q94)^(1/3)),'OddsRatio_working_3-way'!AN94-'OddsRatio_working_3-way'!R94/3)</f>
        <v>-0.36014832044921596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1.72</v>
      </c>
      <c r="B95" s="4">
        <f>IF('True_Odds_Calculator_3-way'!B96="","",'True_Odds_Calculator_3-way'!B96)</f>
        <v>3.71</v>
      </c>
      <c r="C95" s="4">
        <f>IF('True_Odds_Calculator_3-way'!C96="","",'True_Odds_Calculator_3-way'!C96)</f>
        <v>5.52</v>
      </c>
      <c r="D95" s="9">
        <f t="shared" si="26"/>
        <v>0.56797522288629942</v>
      </c>
      <c r="E95" s="9">
        <f t="shared" si="27"/>
        <v>0.25886850285476887</v>
      </c>
      <c r="F95" s="9">
        <f t="shared" si="28"/>
        <v>0.17315627425893187</v>
      </c>
      <c r="G95" s="9">
        <f t="shared" si="29"/>
        <v>1.0564446977259006</v>
      </c>
      <c r="H95" s="9">
        <f t="shared" si="30"/>
        <v>1.7606401823626483</v>
      </c>
      <c r="I95" s="9">
        <f t="shared" si="31"/>
        <v>3.8629651308371913</v>
      </c>
      <c r="J95" s="9">
        <f t="shared" si="32"/>
        <v>5.7751300337210694</v>
      </c>
      <c r="K95" s="11">
        <f t="shared" si="33"/>
        <v>0.58139534883720934</v>
      </c>
      <c r="L95" s="11">
        <f t="shared" si="34"/>
        <v>0.26954177897574122</v>
      </c>
      <c r="M95" s="11">
        <f t="shared" si="35"/>
        <v>0.1811594202898551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-0.25037951155432148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0.2256969521883577</v>
      </c>
      <c r="Q95" s="11">
        <f>2*'OddsRatio_working_3-way'!K95*'OddsRatio_working_3-way'!L95*'OddsRatio_working_3-way'!M95</f>
        <v>5.6779107468769227E-2</v>
      </c>
      <c r="R95" s="11">
        <f t="shared" si="36"/>
        <v>0</v>
      </c>
      <c r="S95" s="11">
        <f t="shared" si="37"/>
        <v>-0.90141941242421209</v>
      </c>
      <c r="T95" s="11">
        <f t="shared" si="38"/>
        <v>-0.22677217922621687</v>
      </c>
      <c r="U95" s="11">
        <f>'OddsRatio_working_3-way'!S95-'OddsRatio_working_3-way'!R95^2/3</f>
        <v>-0.90141941242421209</v>
      </c>
      <c r="V95" s="11">
        <f>'OddsRatio_working_3-way'!S95*'OddsRatio_working_3-way'!R95/3-2*'OddsRatio_working_3-way'!R95^3/27-'OddsRatio_working_3-way'!T95</f>
        <v>0.22677217922621687</v>
      </c>
      <c r="W95" s="11">
        <f>'OddsRatio_working_3-way'!V95^2+4*'OddsRatio_working_3-way'!U95^3/27</f>
        <v>-5.7086173518025397E-2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0.16470564257868703</v>
      </c>
      <c r="Y95" s="11">
        <f>IF('OddsRatio_working_3-way'!W95&gt;=0,IF('OddsRatio_working_3-way'!V95+SQRT('OddsRatio_working_3-way'!W95)&gt;0,0,PI()),ACOS('OddsRatio_working_3-way'!V95/(2*'OddsRatio_working_3-way'!X95)))</f>
        <v>0.81149266618961613</v>
      </c>
      <c r="Z95" s="11">
        <f>'OddsRatio_working_3-way'!X95^(1/3)*COS('OddsRatio_working_3-way'!Y95/3)</f>
        <v>0.52822234886295016</v>
      </c>
      <c r="AA95" s="11">
        <f>'OddsRatio_working_3-way'!X95^(1/3)*COS(('OddsRatio_working_3-way'!Y95+2*PI())/3)</f>
        <v>-0.39096035940060991</v>
      </c>
      <c r="AB95" s="11">
        <f>'OddsRatio_working_3-way'!X95^(1/3)*COS(('OddsRatio_working_3-way'!Y95+4*PI())/3)</f>
        <v>-0.13726198946234017</v>
      </c>
      <c r="AC95" s="11">
        <f>'OddsRatio_working_3-way'!X95^(1/3)*SIN('OddsRatio_working_3-way'!Y95/3)</f>
        <v>0.14647282217682933</v>
      </c>
      <c r="AD95" s="11">
        <f>'OddsRatio_working_3-way'!X95^(1/3)*SIN(('OddsRatio_working_3-way'!Y95+2*PI())/3)</f>
        <v>0.38421756187358647</v>
      </c>
      <c r="AE95" s="11">
        <f>'OddsRatio_working_3-way'!X95^(1/3)*SIN(('OddsRatio_working_3-way'!Y95+4*PI())/3)</f>
        <v>-0.53069038405041569</v>
      </c>
      <c r="AF95" s="11">
        <f>-'OddsRatio_working_3-way'!U95/(3*'OddsRatio_working_3-way'!X95^(1/3))*COS(('OddsRatio_working_3-way'!Y95)/3)</f>
        <v>0.52822234886295028</v>
      </c>
      <c r="AG95" s="11">
        <f>-'OddsRatio_working_3-way'!U95/(3*'OddsRatio_working_3-way'!X95^(1/3))*COS(('OddsRatio_working_3-way'!Y95+2*PI())/3)</f>
        <v>-0.39096035940061002</v>
      </c>
      <c r="AH95" s="11">
        <f>-'OddsRatio_working_3-way'!U95/(3*'OddsRatio_working_3-way'!X95^(1/3))*COS(('OddsRatio_working_3-way'!Y95+4*PI())/3)</f>
        <v>-0.13726198946234019</v>
      </c>
      <c r="AI95" s="11">
        <f>'OddsRatio_working_3-way'!U95/(3*'OddsRatio_working_3-way'!X95^(1/3))*SIN(('OddsRatio_working_3-way'!Y95)/3)</f>
        <v>-0.14647282217682936</v>
      </c>
      <c r="AJ95" s="11">
        <f>'OddsRatio_working_3-way'!U95/(3*'OddsRatio_working_3-way'!X95^(1/3))*SIN(('OddsRatio_working_3-way'!Y95+2*PI())/3)</f>
        <v>-0.38421756187358652</v>
      </c>
      <c r="AK95" s="11">
        <f>'OddsRatio_working_3-way'!U95/(3*'OddsRatio_working_3-way'!X95^(1/3))*SIN(('OddsRatio_working_3-way'!Y95+4*PI())/3)</f>
        <v>0.5306903840504158</v>
      </c>
      <c r="AL95" s="11">
        <f>'OddsRatio_working_3-way'!Z95+'OddsRatio_working_3-way'!AF95</f>
        <v>1.0564446977259006</v>
      </c>
      <c r="AM95" s="11">
        <f>'OddsRatio_working_3-way'!AA95+'OddsRatio_working_3-way'!AG95</f>
        <v>-0.78192071880121994</v>
      </c>
      <c r="AN95" s="11">
        <f>'OddsRatio_working_3-way'!AB95+'OddsRatio_working_3-way'!AH95</f>
        <v>-0.27452397892468039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1.0564446977259006</v>
      </c>
      <c r="AS95" s="11">
        <f>IF(('OddsRatio_working_3-way'!X95=0),IF(Q95&gt;0,-Q95^(1/3),(-Q95)^(1/3)),'OddsRatio_working_3-way'!AM95-'OddsRatio_working_3-way'!R95/3)</f>
        <v>-0.78192071880121994</v>
      </c>
      <c r="AT95" s="11">
        <f>IF(('OddsRatio_working_3-way'!X95=0),IF(Q95&gt;0,-Q95^(1/3),(-Q95)^(1/3)),'OddsRatio_working_3-way'!AN95-'OddsRatio_working_3-way'!R95/3)</f>
        <v>-0.27452397892468039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5.41</v>
      </c>
      <c r="B96" s="4">
        <f>IF('True_Odds_Calculator_3-way'!B97="","",'True_Odds_Calculator_3-way'!B97)</f>
        <v>4.2699999999999996</v>
      </c>
      <c r="C96" s="4">
        <f>IF('True_Odds_Calculator_3-way'!C97="","",'True_Odds_Calculator_3-way'!C97)</f>
        <v>1.63</v>
      </c>
      <c r="D96" s="9">
        <f t="shared" si="26"/>
        <v>0.17629655665657148</v>
      </c>
      <c r="E96" s="9">
        <f t="shared" si="27"/>
        <v>0.22399098990207666</v>
      </c>
      <c r="F96" s="9">
        <f t="shared" si="28"/>
        <v>0.59971245344135182</v>
      </c>
      <c r="G96" s="9">
        <f t="shared" si="29"/>
        <v>1.0594695080677297</v>
      </c>
      <c r="H96" s="9">
        <f t="shared" si="30"/>
        <v>5.6722605305786882</v>
      </c>
      <c r="I96" s="9">
        <f t="shared" si="31"/>
        <v>4.464465291381476</v>
      </c>
      <c r="J96" s="9">
        <f t="shared" si="32"/>
        <v>1.6674657900826697</v>
      </c>
      <c r="K96" s="11">
        <f t="shared" si="33"/>
        <v>0.18484288354898337</v>
      </c>
      <c r="L96" s="11">
        <f t="shared" si="34"/>
        <v>0.23419203747072601</v>
      </c>
      <c r="M96" s="11">
        <f t="shared" si="35"/>
        <v>0.61349693251533743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-0.24127601264360277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0.22069285819055068</v>
      </c>
      <c r="Q96" s="11">
        <f>2*'OddsRatio_working_3-way'!K96*'OddsRatio_working_3-way'!L96*'OddsRatio_working_3-way'!M96</f>
        <v>5.3115007988098845E-2</v>
      </c>
      <c r="R96" s="11">
        <f t="shared" si="36"/>
        <v>0</v>
      </c>
      <c r="S96" s="11">
        <f t="shared" si="37"/>
        <v>-0.91469042352147878</v>
      </c>
      <c r="T96" s="11">
        <f t="shared" si="38"/>
        <v>-0.22014209952382163</v>
      </c>
      <c r="U96" s="11">
        <f>'OddsRatio_working_3-way'!S96-'OddsRatio_working_3-way'!R96^2/3</f>
        <v>-0.91469042352147878</v>
      </c>
      <c r="V96" s="11">
        <f>'OddsRatio_working_3-way'!S96*'OddsRatio_working_3-way'!R96/3-2*'OddsRatio_working_3-way'!R96^3/27-'OddsRatio_working_3-way'!T96</f>
        <v>0.22014209952382163</v>
      </c>
      <c r="W96" s="11">
        <f>'OddsRatio_working_3-way'!V96^2+4*'OddsRatio_working_3-way'!U96^3/27</f>
        <v>-6.491280157914639E-2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0.16835627814392798</v>
      </c>
      <c r="Y96" s="11">
        <f>IF('OddsRatio_working_3-way'!W96&gt;=0,IF('OddsRatio_working_3-way'!V96+SQRT('OddsRatio_working_3-way'!W96)&gt;0,0,PI()),ACOS('OddsRatio_working_3-way'!V96/(2*'OddsRatio_working_3-way'!X96)))</f>
        <v>0.8582029329498635</v>
      </c>
      <c r="Z96" s="11">
        <f>'OddsRatio_working_3-way'!X96^(1/3)*COS('OddsRatio_working_3-way'!Y96/3)</f>
        <v>0.52973475403386494</v>
      </c>
      <c r="AA96" s="11">
        <f>'OddsRatio_working_3-way'!X96^(1/3)*COS(('OddsRatio_working_3-way'!Y96+2*PI())/3)</f>
        <v>-0.39980596918714983</v>
      </c>
      <c r="AB96" s="11">
        <f>'OddsRatio_working_3-way'!X96^(1/3)*COS(('OddsRatio_working_3-way'!Y96+4*PI())/3)</f>
        <v>-0.12992878484671519</v>
      </c>
      <c r="AC96" s="11">
        <f>'OddsRatio_working_3-way'!X96^(1/3)*SIN('OddsRatio_working_3-way'!Y96/3)</f>
        <v>0.15581366502708824</v>
      </c>
      <c r="AD96" s="11">
        <f>'OddsRatio_working_3-way'!X96^(1/3)*SIN(('OddsRatio_working_3-way'!Y96+2*PI())/3)</f>
        <v>0.38085692174728397</v>
      </c>
      <c r="AE96" s="11">
        <f>'OddsRatio_working_3-way'!X96^(1/3)*SIN(('OddsRatio_working_3-way'!Y96+4*PI())/3)</f>
        <v>-0.53667058677437218</v>
      </c>
      <c r="AF96" s="11">
        <f>-'OddsRatio_working_3-way'!U96/(3*'OddsRatio_working_3-way'!X96^(1/3))*COS(('OddsRatio_working_3-way'!Y96)/3)</f>
        <v>0.52973475403386472</v>
      </c>
      <c r="AG96" s="11">
        <f>-'OddsRatio_working_3-way'!U96/(3*'OddsRatio_working_3-way'!X96^(1/3))*COS(('OddsRatio_working_3-way'!Y96+2*PI())/3)</f>
        <v>-0.39980596918714967</v>
      </c>
      <c r="AH96" s="11">
        <f>-'OddsRatio_working_3-way'!U96/(3*'OddsRatio_working_3-way'!X96^(1/3))*COS(('OddsRatio_working_3-way'!Y96+4*PI())/3)</f>
        <v>-0.12992878484671513</v>
      </c>
      <c r="AI96" s="11">
        <f>'OddsRatio_working_3-way'!U96/(3*'OddsRatio_working_3-way'!X96^(1/3))*SIN(('OddsRatio_working_3-way'!Y96)/3)</f>
        <v>-0.15581366502708818</v>
      </c>
      <c r="AJ96" s="11">
        <f>'OddsRatio_working_3-way'!U96/(3*'OddsRatio_working_3-way'!X96^(1/3))*SIN(('OddsRatio_working_3-way'!Y96+2*PI())/3)</f>
        <v>-0.38085692174728386</v>
      </c>
      <c r="AK96" s="11">
        <f>'OddsRatio_working_3-way'!U96/(3*'OddsRatio_working_3-way'!X96^(1/3))*SIN(('OddsRatio_working_3-way'!Y96+4*PI())/3)</f>
        <v>0.53667058677437207</v>
      </c>
      <c r="AL96" s="11">
        <f>'OddsRatio_working_3-way'!Z96+'OddsRatio_working_3-way'!AF96</f>
        <v>1.0594695080677297</v>
      </c>
      <c r="AM96" s="11">
        <f>'OddsRatio_working_3-way'!AA96+'OddsRatio_working_3-way'!AG96</f>
        <v>-0.79961193837429945</v>
      </c>
      <c r="AN96" s="11">
        <f>'OddsRatio_working_3-way'!AB96+'OddsRatio_working_3-way'!AH96</f>
        <v>-0.25985756969343032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1.0594695080677297</v>
      </c>
      <c r="AS96" s="11">
        <f>IF(('OddsRatio_working_3-way'!X96=0),IF(Q96&gt;0,-Q96^(1/3),(-Q96)^(1/3)),'OddsRatio_working_3-way'!AM96-'OddsRatio_working_3-way'!R96/3)</f>
        <v>-0.79961193837429945</v>
      </c>
      <c r="AT96" s="11">
        <f>IF(('OddsRatio_working_3-way'!X96=0),IF(Q96&gt;0,-Q96^(1/3),(-Q96)^(1/3)),'OddsRatio_working_3-way'!AN96-'OddsRatio_working_3-way'!R96/3)</f>
        <v>-0.25985756969343032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3.39</v>
      </c>
      <c r="B97" s="4">
        <f>IF('True_Odds_Calculator_3-way'!B98="","",'True_Odds_Calculator_3-way'!B98)</f>
        <v>3.28</v>
      </c>
      <c r="C97" s="4">
        <f>IF('True_Odds_Calculator_3-way'!C98="","",'True_Odds_Calculator_3-way'!C98)</f>
        <v>2.34</v>
      </c>
      <c r="D97" s="9">
        <f t="shared" si="26"/>
        <v>0.28648778212078685</v>
      </c>
      <c r="E97" s="9">
        <f t="shared" si="27"/>
        <v>0.29621533815365031</v>
      </c>
      <c r="F97" s="9">
        <f t="shared" si="28"/>
        <v>0.41729687972556284</v>
      </c>
      <c r="G97" s="9">
        <f t="shared" si="29"/>
        <v>1.0420712350345216</v>
      </c>
      <c r="H97" s="9">
        <f t="shared" si="30"/>
        <v>3.4905502517325067</v>
      </c>
      <c r="I97" s="9">
        <f t="shared" si="31"/>
        <v>3.3759224158787093</v>
      </c>
      <c r="J97" s="9">
        <f t="shared" si="32"/>
        <v>2.3963754549462593</v>
      </c>
      <c r="K97" s="11">
        <f t="shared" si="33"/>
        <v>0.29498525073746312</v>
      </c>
      <c r="L97" s="11">
        <f t="shared" si="34"/>
        <v>0.3048780487804878</v>
      </c>
      <c r="M97" s="11">
        <f t="shared" si="35"/>
        <v>0.42735042735042739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-0.28063907936560639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0.23098568857256532</v>
      </c>
      <c r="Q97" s="11">
        <f>2*'OddsRatio_working_3-way'!K97*'OddsRatio_working_3-way'!L97*'OddsRatio_working_3-way'!M97</f>
        <v>7.6867117661419404E-2</v>
      </c>
      <c r="R97" s="11">
        <f t="shared" si="36"/>
        <v>0</v>
      </c>
      <c r="S97" s="11">
        <f t="shared" si="37"/>
        <v>-0.8230702904767071</v>
      </c>
      <c r="T97" s="11">
        <f t="shared" si="38"/>
        <v>-0.27390026305381265</v>
      </c>
      <c r="U97" s="11">
        <f>'OddsRatio_working_3-way'!S97-'OddsRatio_working_3-way'!R97^2/3</f>
        <v>-0.8230702904767071</v>
      </c>
      <c r="V97" s="11">
        <f>'OddsRatio_working_3-way'!S97*'OddsRatio_working_3-way'!R97/3-2*'OddsRatio_working_3-way'!R97^3/27-'OddsRatio_working_3-way'!T97</f>
        <v>0.27390026305381265</v>
      </c>
      <c r="W97" s="11">
        <f>'OddsRatio_working_3-way'!V97^2+4*'OddsRatio_working_3-way'!U97^3/27</f>
        <v>-7.5837730892677063E-3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0.14370553850688519</v>
      </c>
      <c r="Y97" s="11">
        <f>IF('OddsRatio_working_3-way'!W97&gt;=0,IF('OddsRatio_working_3-way'!V97+SQRT('OddsRatio_working_3-way'!W97)&gt;0,0,PI()),ACOS('OddsRatio_working_3-way'!V97/(2*'OddsRatio_working_3-way'!X97)))</f>
        <v>0.30783653331270822</v>
      </c>
      <c r="Z97" s="11">
        <f>'OddsRatio_working_3-way'!X97^(1/3)*COS('OddsRatio_working_3-way'!Y97/3)</f>
        <v>0.52103561751726091</v>
      </c>
      <c r="AA97" s="11">
        <f>'OddsRatio_working_3-way'!X97^(1/3)*COS(('OddsRatio_working_3-way'!Y97+2*PI())/3)</f>
        <v>-0.30698270494899932</v>
      </c>
      <c r="AB97" s="11">
        <f>'OddsRatio_working_3-way'!X97^(1/3)*COS(('OddsRatio_working_3-way'!Y97+4*PI())/3)</f>
        <v>-0.21405291256826173</v>
      </c>
      <c r="AC97" s="11">
        <f>'OddsRatio_working_3-way'!X97^(1/3)*SIN('OddsRatio_working_3-way'!Y97/3)</f>
        <v>5.3653040646755121E-2</v>
      </c>
      <c r="AD97" s="11">
        <f>'OddsRatio_working_3-way'!X97^(1/3)*SIN(('OddsRatio_working_3-way'!Y97+2*PI())/3)</f>
        <v>0.42440356072308277</v>
      </c>
      <c r="AE97" s="11">
        <f>'OddsRatio_working_3-way'!X97^(1/3)*SIN(('OddsRatio_working_3-way'!Y97+4*PI())/3)</f>
        <v>-0.47805660136983763</v>
      </c>
      <c r="AF97" s="11">
        <f>-'OddsRatio_working_3-way'!U97/(3*'OddsRatio_working_3-way'!X97^(1/3))*COS(('OddsRatio_working_3-way'!Y97)/3)</f>
        <v>0.5210356175172608</v>
      </c>
      <c r="AG97" s="11">
        <f>-'OddsRatio_working_3-way'!U97/(3*'OddsRatio_working_3-way'!X97^(1/3))*COS(('OddsRatio_working_3-way'!Y97+2*PI())/3)</f>
        <v>-0.30698270494899921</v>
      </c>
      <c r="AH97" s="11">
        <f>-'OddsRatio_working_3-way'!U97/(3*'OddsRatio_working_3-way'!X97^(1/3))*COS(('OddsRatio_working_3-way'!Y97+4*PI())/3)</f>
        <v>-0.2140529125682617</v>
      </c>
      <c r="AI97" s="11">
        <f>'OddsRatio_working_3-way'!U97/(3*'OddsRatio_working_3-way'!X97^(1/3))*SIN(('OddsRatio_working_3-way'!Y97)/3)</f>
        <v>-5.3653040646755114E-2</v>
      </c>
      <c r="AJ97" s="11">
        <f>'OddsRatio_working_3-way'!U97/(3*'OddsRatio_working_3-way'!X97^(1/3))*SIN(('OddsRatio_working_3-way'!Y97+2*PI())/3)</f>
        <v>-0.42440356072308272</v>
      </c>
      <c r="AK97" s="11">
        <f>'OddsRatio_working_3-way'!U97/(3*'OddsRatio_working_3-way'!X97^(1/3))*SIN(('OddsRatio_working_3-way'!Y97+4*PI())/3)</f>
        <v>0.47805660136983752</v>
      </c>
      <c r="AL97" s="11">
        <f>'OddsRatio_working_3-way'!Z97+'OddsRatio_working_3-way'!AF97</f>
        <v>1.0420712350345216</v>
      </c>
      <c r="AM97" s="11">
        <f>'OddsRatio_working_3-way'!AA97+'OddsRatio_working_3-way'!AG97</f>
        <v>-0.61396540989799853</v>
      </c>
      <c r="AN97" s="11">
        <f>'OddsRatio_working_3-way'!AB97+'OddsRatio_working_3-way'!AH97</f>
        <v>-0.4281058251365234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1.0420712350345216</v>
      </c>
      <c r="AS97" s="11">
        <f>IF(('OddsRatio_working_3-way'!X97=0),IF(Q97&gt;0,-Q97^(1/3),(-Q97)^(1/3)),'OddsRatio_working_3-way'!AM97-'OddsRatio_working_3-way'!R97/3)</f>
        <v>-0.61396540989799853</v>
      </c>
      <c r="AT97" s="11">
        <f>IF(('OddsRatio_working_3-way'!X97=0),IF(Q97&gt;0,-Q97^(1/3),(-Q97)^(1/3)),'OddsRatio_working_3-way'!AN97-'OddsRatio_working_3-way'!R97/3)</f>
        <v>-0.4281058251365234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1.33</v>
      </c>
      <c r="B98" s="4">
        <f>IF('True_Odds_Calculator_3-way'!B99="","",'True_Odds_Calculator_3-way'!B99)</f>
        <v>5.57</v>
      </c>
      <c r="C98" s="4">
        <f>IF('True_Odds_Calculator_3-way'!C99="","",'True_Odds_Calculator_3-way'!C99)</f>
        <v>9.7200000000000006</v>
      </c>
      <c r="D98" s="9">
        <f t="shared" si="26"/>
        <v>0.73645608760775016</v>
      </c>
      <c r="E98" s="9">
        <f t="shared" si="27"/>
        <v>0.16790528652460837</v>
      </c>
      <c r="F98" s="9">
        <f t="shared" si="28"/>
        <v>9.5638625867641491E-2</v>
      </c>
      <c r="G98" s="9">
        <f t="shared" si="29"/>
        <v>1.0844067009267619</v>
      </c>
      <c r="H98" s="9">
        <f t="shared" si="30"/>
        <v>1.3578542113058316</v>
      </c>
      <c r="I98" s="9">
        <f t="shared" si="31"/>
        <v>5.9557386232353018</v>
      </c>
      <c r="J98" s="9">
        <f t="shared" si="32"/>
        <v>10.456026432081366</v>
      </c>
      <c r="K98" s="11">
        <f t="shared" si="33"/>
        <v>0.75187969924812026</v>
      </c>
      <c r="L98" s="11">
        <f t="shared" si="34"/>
        <v>0.17953321364452424</v>
      </c>
      <c r="M98" s="11">
        <f t="shared" si="35"/>
        <v>0.10288065843621398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-0.18263059070643572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0.189148981236921</v>
      </c>
      <c r="Q98" s="11">
        <f>2*'OddsRatio_working_3-way'!K98*'OddsRatio_working_3-way'!L98*'OddsRatio_working_3-way'!M98</f>
        <v>2.7775180798373128E-2</v>
      </c>
      <c r="R98" s="11">
        <f t="shared" si="36"/>
        <v>0</v>
      </c>
      <c r="S98" s="11">
        <f t="shared" si="37"/>
        <v>-1.0356916686589657</v>
      </c>
      <c r="T98" s="11">
        <f t="shared" si="38"/>
        <v>-0.15208394547121376</v>
      </c>
      <c r="U98" s="11">
        <f>'OddsRatio_working_3-way'!S98-'OddsRatio_working_3-way'!R98^2/3</f>
        <v>-1.0356916686589657</v>
      </c>
      <c r="V98" s="11">
        <f>'OddsRatio_working_3-way'!S98*'OddsRatio_working_3-way'!R98/3-2*'OddsRatio_working_3-way'!R98^3/27-'OddsRatio_working_3-way'!T98</f>
        <v>0.15208394547121376</v>
      </c>
      <c r="W98" s="11">
        <f>'OddsRatio_working_3-way'!V98^2+4*'OddsRatio_working_3-way'!U98^3/27</f>
        <v>-0.14145449709400992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0.2028447827552517</v>
      </c>
      <c r="Y98" s="11">
        <f>IF('OddsRatio_working_3-way'!W98&gt;=0,IF('OddsRatio_working_3-way'!V98+SQRT('OddsRatio_working_3-way'!W98)&gt;0,0,PI()),ACOS('OddsRatio_working_3-way'!V98/(2*'OddsRatio_working_3-way'!X98)))</f>
        <v>1.1865315447038629</v>
      </c>
      <c r="Z98" s="11">
        <f>'OddsRatio_working_3-way'!X98^(1/3)*COS('OddsRatio_working_3-way'!Y98/3)</f>
        <v>0.54220335046338097</v>
      </c>
      <c r="AA98" s="11">
        <f>'OddsRatio_working_3-way'!X98^(1/3)*COS(('OddsRatio_working_3-way'!Y98+2*PI())/3)</f>
        <v>-0.46714902212639975</v>
      </c>
      <c r="AB98" s="11">
        <f>'OddsRatio_working_3-way'!X98^(1/3)*COS(('OddsRatio_working_3-way'!Y98+4*PI())/3)</f>
        <v>-7.5054328336981432E-2</v>
      </c>
      <c r="AC98" s="11">
        <f>'OddsRatio_working_3-way'!X98^(1/3)*SIN('OddsRatio_working_3-way'!Y98/3)</f>
        <v>0.22637597700714476</v>
      </c>
      <c r="AD98" s="11">
        <f>'OddsRatio_working_3-way'!X98^(1/3)*SIN(('OddsRatio_working_3-way'!Y98+2*PI())/3)</f>
        <v>0.35637388701475275</v>
      </c>
      <c r="AE98" s="11">
        <f>'OddsRatio_working_3-way'!X98^(1/3)*SIN(('OddsRatio_working_3-way'!Y98+4*PI())/3)</f>
        <v>-0.58274986402189743</v>
      </c>
      <c r="AF98" s="11">
        <f>-'OddsRatio_working_3-way'!U98/(3*'OddsRatio_working_3-way'!X98^(1/3))*COS(('OddsRatio_working_3-way'!Y98)/3)</f>
        <v>0.54220335046338097</v>
      </c>
      <c r="AG98" s="11">
        <f>-'OddsRatio_working_3-way'!U98/(3*'OddsRatio_working_3-way'!X98^(1/3))*COS(('OddsRatio_working_3-way'!Y98+2*PI())/3)</f>
        <v>-0.46714902212639969</v>
      </c>
      <c r="AH98" s="11">
        <f>-'OddsRatio_working_3-way'!U98/(3*'OddsRatio_working_3-way'!X98^(1/3))*COS(('OddsRatio_working_3-way'!Y98+4*PI())/3)</f>
        <v>-7.5054328336981418E-2</v>
      </c>
      <c r="AI98" s="11">
        <f>'OddsRatio_working_3-way'!U98/(3*'OddsRatio_working_3-way'!X98^(1/3))*SIN(('OddsRatio_working_3-way'!Y98)/3)</f>
        <v>-0.22637597700714471</v>
      </c>
      <c r="AJ98" s="11">
        <f>'OddsRatio_working_3-way'!U98/(3*'OddsRatio_working_3-way'!X98^(1/3))*SIN(('OddsRatio_working_3-way'!Y98+2*PI())/3)</f>
        <v>-0.3563738870147527</v>
      </c>
      <c r="AK98" s="11">
        <f>'OddsRatio_working_3-way'!U98/(3*'OddsRatio_working_3-way'!X98^(1/3))*SIN(('OddsRatio_working_3-way'!Y98+4*PI())/3)</f>
        <v>0.58274986402189732</v>
      </c>
      <c r="AL98" s="11">
        <f>'OddsRatio_working_3-way'!Z98+'OddsRatio_working_3-way'!AF98</f>
        <v>1.0844067009267619</v>
      </c>
      <c r="AM98" s="11">
        <f>'OddsRatio_working_3-way'!AA98+'OddsRatio_working_3-way'!AG98</f>
        <v>-0.9342980442527995</v>
      </c>
      <c r="AN98" s="11">
        <f>'OddsRatio_working_3-way'!AB98+'OddsRatio_working_3-way'!AH98</f>
        <v>-0.15010865667396284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1.0844067009267619</v>
      </c>
      <c r="AS98" s="11">
        <f>IF(('OddsRatio_working_3-way'!X98=0),IF(Q98&gt;0,-Q98^(1/3),(-Q98)^(1/3)),'OddsRatio_working_3-way'!AM98-'OddsRatio_working_3-way'!R98/3)</f>
        <v>-0.9342980442527995</v>
      </c>
      <c r="AT98" s="11">
        <f>IF(('OddsRatio_working_3-way'!X98=0),IF(Q98&gt;0,-Q98^(1/3),(-Q98)^(1/3)),'OddsRatio_working_3-way'!AN98-'OddsRatio_working_3-way'!R98/3)</f>
        <v>-0.15010865667396284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2.1</v>
      </c>
      <c r="B99" s="4">
        <f>IF('True_Odds_Calculator_3-way'!B100="","",'True_Odds_Calculator_3-way'!B100)</f>
        <v>3.43</v>
      </c>
      <c r="C99" s="4">
        <f>IF('True_Odds_Calculator_3-way'!C100="","",'True_Odds_Calculator_3-way'!C100)</f>
        <v>3.85</v>
      </c>
      <c r="D99" s="9">
        <f t="shared" si="26"/>
        <v>0.46556315934161224</v>
      </c>
      <c r="E99" s="9">
        <f t="shared" si="27"/>
        <v>0.28281378010063196</v>
      </c>
      <c r="F99" s="9">
        <f t="shared" si="28"/>
        <v>0.2516230605577558</v>
      </c>
      <c r="G99" s="9">
        <f t="shared" si="29"/>
        <v>1.0435784352286084</v>
      </c>
      <c r="H99" s="9">
        <f t="shared" si="30"/>
        <v>2.1479362787514695</v>
      </c>
      <c r="I99" s="9">
        <f t="shared" si="31"/>
        <v>3.5358955976055193</v>
      </c>
      <c r="J99" s="9">
        <f t="shared" si="32"/>
        <v>3.9741985404015345</v>
      </c>
      <c r="K99" s="11">
        <f t="shared" si="33"/>
        <v>0.47619047619047616</v>
      </c>
      <c r="L99" s="11">
        <f t="shared" si="34"/>
        <v>0.29154518950437314</v>
      </c>
      <c r="M99" s="11">
        <f t="shared" si="35"/>
        <v>0.25974025974025972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-0.27470696733503919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0.23006287062930125</v>
      </c>
      <c r="Q99" s="11">
        <f>2*'OddsRatio_working_3-way'!K99*'OddsRatio_working_3-way'!L99*'OddsRatio_working_3-way'!M99</f>
        <v>7.2120022140846771E-2</v>
      </c>
      <c r="R99" s="11">
        <f t="shared" si="36"/>
        <v>0</v>
      </c>
      <c r="S99" s="11">
        <f t="shared" si="37"/>
        <v>-0.83748465814742545</v>
      </c>
      <c r="T99" s="11">
        <f t="shared" si="38"/>
        <v>-0.26253437559480414</v>
      </c>
      <c r="U99" s="11">
        <f>'OddsRatio_working_3-way'!S99-'OddsRatio_working_3-way'!R99^2/3</f>
        <v>-0.83748465814742545</v>
      </c>
      <c r="V99" s="11">
        <f>'OddsRatio_working_3-way'!S99*'OddsRatio_working_3-way'!R99/3-2*'OddsRatio_working_3-way'!R99^3/27-'OddsRatio_working_3-way'!T99</f>
        <v>0.26253437559480414</v>
      </c>
      <c r="W99" s="11">
        <f>'OddsRatio_working_3-way'!V99^2+4*'OddsRatio_working_3-way'!U99^3/27</f>
        <v>-1.8097250127716305E-2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0.14749707496817521</v>
      </c>
      <c r="Y99" s="11">
        <f>IF('OddsRatio_working_3-way'!W99&gt;=0,IF('OddsRatio_working_3-way'!V99+SQRT('OddsRatio_working_3-way'!W99)&gt;0,0,PI()),ACOS('OddsRatio_working_3-way'!V99/(2*'OddsRatio_working_3-way'!X99)))</f>
        <v>0.47352860426621102</v>
      </c>
      <c r="Z99" s="11">
        <f>'OddsRatio_working_3-way'!X99^(1/3)*COS('OddsRatio_working_3-way'!Y99/3)</f>
        <v>0.52178921761430419</v>
      </c>
      <c r="AA99" s="11">
        <f>'OddsRatio_working_3-way'!X99^(1/3)*COS(('OddsRatio_working_3-way'!Y99+2*PI())/3)</f>
        <v>-0.33281938772892333</v>
      </c>
      <c r="AB99" s="11">
        <f>'OddsRatio_working_3-way'!X99^(1/3)*COS(('OddsRatio_working_3-way'!Y99+4*PI())/3)</f>
        <v>-0.18896982988538091</v>
      </c>
      <c r="AC99" s="11">
        <f>'OddsRatio_working_3-way'!X99^(1/3)*SIN('OddsRatio_working_3-way'!Y99/3)</f>
        <v>8.3051580943777847E-2</v>
      </c>
      <c r="AD99" s="11">
        <f>'OddsRatio_working_3-way'!X99^(1/3)*SIN(('OddsRatio_working_3-way'!Y99+2*PI())/3)</f>
        <v>0.41035692740290508</v>
      </c>
      <c r="AE99" s="11">
        <f>'OddsRatio_working_3-way'!X99^(1/3)*SIN(('OddsRatio_working_3-way'!Y99+4*PI())/3)</f>
        <v>-0.49340850834668298</v>
      </c>
      <c r="AF99" s="11">
        <f>-'OddsRatio_working_3-way'!U99/(3*'OddsRatio_working_3-way'!X99^(1/3))*COS(('OddsRatio_working_3-way'!Y99)/3)</f>
        <v>0.52178921761430408</v>
      </c>
      <c r="AG99" s="11">
        <f>-'OddsRatio_working_3-way'!U99/(3*'OddsRatio_working_3-way'!X99^(1/3))*COS(('OddsRatio_working_3-way'!Y99+2*PI())/3)</f>
        <v>-0.33281938772892328</v>
      </c>
      <c r="AH99" s="11">
        <f>-'OddsRatio_working_3-way'!U99/(3*'OddsRatio_working_3-way'!X99^(1/3))*COS(('OddsRatio_working_3-way'!Y99+4*PI())/3)</f>
        <v>-0.18896982988538089</v>
      </c>
      <c r="AI99" s="11">
        <f>'OddsRatio_working_3-way'!U99/(3*'OddsRatio_working_3-way'!X99^(1/3))*SIN(('OddsRatio_working_3-way'!Y99)/3)</f>
        <v>-8.3051580943777834E-2</v>
      </c>
      <c r="AJ99" s="11">
        <f>'OddsRatio_working_3-way'!U99/(3*'OddsRatio_working_3-way'!X99^(1/3))*SIN(('OddsRatio_working_3-way'!Y99+2*PI())/3)</f>
        <v>-0.41035692740290503</v>
      </c>
      <c r="AK99" s="11">
        <f>'OddsRatio_working_3-way'!U99/(3*'OddsRatio_working_3-way'!X99^(1/3))*SIN(('OddsRatio_working_3-way'!Y99+4*PI())/3)</f>
        <v>0.49340850834668287</v>
      </c>
      <c r="AL99" s="11">
        <f>'OddsRatio_working_3-way'!Z99+'OddsRatio_working_3-way'!AF99</f>
        <v>1.0435784352286084</v>
      </c>
      <c r="AM99" s="11">
        <f>'OddsRatio_working_3-way'!AA99+'OddsRatio_working_3-way'!AG99</f>
        <v>-0.66563877545784655</v>
      </c>
      <c r="AN99" s="11">
        <f>'OddsRatio_working_3-way'!AB99+'OddsRatio_working_3-way'!AH99</f>
        <v>-0.37793965977076183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1.0435784352286084</v>
      </c>
      <c r="AS99" s="11">
        <f>IF(('OddsRatio_working_3-way'!X99=0),IF(Q99&gt;0,-Q99^(1/3),(-Q99)^(1/3)),'OddsRatio_working_3-way'!AM99-'OddsRatio_working_3-way'!R99/3)</f>
        <v>-0.66563877545784655</v>
      </c>
      <c r="AT99" s="11">
        <f>IF(('OddsRatio_working_3-way'!X99=0),IF(Q99&gt;0,-Q99^(1/3),(-Q99)^(1/3)),'OddsRatio_working_3-way'!AN99-'OddsRatio_working_3-way'!R99/3)</f>
        <v>-0.37793965977076183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3.73</v>
      </c>
      <c r="B100" s="4">
        <f>IF('True_Odds_Calculator_3-way'!B101="","",'True_Odds_Calculator_3-way'!B101)</f>
        <v>3.32</v>
      </c>
      <c r="C100" s="4">
        <f>IF('True_Odds_Calculator_3-way'!C101="","",'True_Odds_Calculator_3-way'!C101)</f>
        <v>2.1800000000000002</v>
      </c>
      <c r="D100" s="9">
        <f t="shared" si="26"/>
        <v>0.25973310609965911</v>
      </c>
      <c r="E100" s="9">
        <f t="shared" si="27"/>
        <v>0.2922209496281063</v>
      </c>
      <c r="F100" s="9">
        <f t="shared" si="28"/>
        <v>0.44804594427223465</v>
      </c>
      <c r="G100" s="9">
        <f t="shared" si="29"/>
        <v>1.0439948856257302</v>
      </c>
      <c r="H100" s="9">
        <f t="shared" si="30"/>
        <v>3.8501060377582434</v>
      </c>
      <c r="I100" s="9">
        <f t="shared" si="31"/>
        <v>3.4220681346516928</v>
      </c>
      <c r="J100" s="9">
        <f t="shared" si="32"/>
        <v>2.2319139650383617</v>
      </c>
      <c r="K100" s="11">
        <f t="shared" si="33"/>
        <v>0.26809651474530832</v>
      </c>
      <c r="L100" s="11">
        <f t="shared" si="34"/>
        <v>0.30120481927710846</v>
      </c>
      <c r="M100" s="11">
        <f t="shared" si="35"/>
        <v>0.4587155963302752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-0.27684024831895149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0.23077280961413599</v>
      </c>
      <c r="Q100" s="11">
        <f>2*'OddsRatio_working_3-way'!K100*'OddsRatio_working_3-way'!L100*'OddsRatio_working_3-way'!M100</f>
        <v>7.4084369057507551E-2</v>
      </c>
      <c r="R100" s="11">
        <f t="shared" si="36"/>
        <v>0</v>
      </c>
      <c r="S100" s="11">
        <f t="shared" si="37"/>
        <v>-0.83359558812510326</v>
      </c>
      <c r="T100" s="11">
        <f t="shared" si="38"/>
        <v>-0.26760693037724026</v>
      </c>
      <c r="U100" s="11">
        <f>'OddsRatio_working_3-way'!S100-'OddsRatio_working_3-way'!R100^2/3</f>
        <v>-0.83359558812510326</v>
      </c>
      <c r="V100" s="11">
        <f>'OddsRatio_working_3-way'!S100*'OddsRatio_working_3-way'!R100/3-2*'OddsRatio_working_3-way'!R100^3/27-'OddsRatio_working_3-way'!T100</f>
        <v>0.26760693037724026</v>
      </c>
      <c r="W100" s="11">
        <f>'OddsRatio_working_3-way'!V100^2+4*'OddsRatio_working_3-way'!U100^3/27</f>
        <v>-1.4201381157063653E-2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0.14647085916914734</v>
      </c>
      <c r="Y100" s="11">
        <f>IF('OddsRatio_working_3-way'!W100&gt;=0,IF('OddsRatio_working_3-way'!V100+SQRT('OddsRatio_working_3-way'!W100)&gt;0,0,PI()),ACOS('OddsRatio_working_3-way'!V100/(2*'OddsRatio_working_3-way'!X100)))</f>
        <v>0.41895157650721981</v>
      </c>
      <c r="Z100" s="11">
        <f>'OddsRatio_working_3-way'!X100^(1/3)*COS('OddsRatio_working_3-way'!Y100/3)</f>
        <v>0.5219974428128652</v>
      </c>
      <c r="AA100" s="11">
        <f>'OddsRatio_working_3-way'!X100^(1/3)*COS(('OddsRatio_working_3-way'!Y100+2*PI())/3)</f>
        <v>-0.32454318854479175</v>
      </c>
      <c r="AB100" s="11">
        <f>'OddsRatio_working_3-way'!X100^(1/3)*COS(('OddsRatio_working_3-way'!Y100+4*PI())/3)</f>
        <v>-0.19745425426807311</v>
      </c>
      <c r="AC100" s="11">
        <f>'OddsRatio_working_3-way'!X100^(1/3)*SIN('OddsRatio_working_3-way'!Y100/3)</f>
        <v>7.3374830415686154E-2</v>
      </c>
      <c r="AD100" s="11">
        <f>'OddsRatio_working_3-way'!X100^(1/3)*SIN(('OddsRatio_working_3-way'!Y100+2*PI())/3)</f>
        <v>0.41537563097861302</v>
      </c>
      <c r="AE100" s="11">
        <f>'OddsRatio_working_3-way'!X100^(1/3)*SIN(('OddsRatio_working_3-way'!Y100+4*PI())/3)</f>
        <v>-0.48875046139429912</v>
      </c>
      <c r="AF100" s="11">
        <f>-'OddsRatio_working_3-way'!U100/(3*'OddsRatio_working_3-way'!X100^(1/3))*COS(('OddsRatio_working_3-way'!Y100)/3)</f>
        <v>0.52199744281286509</v>
      </c>
      <c r="AG100" s="11">
        <f>-'OddsRatio_working_3-way'!U100/(3*'OddsRatio_working_3-way'!X100^(1/3))*COS(('OddsRatio_working_3-way'!Y100+2*PI())/3)</f>
        <v>-0.32454318854479169</v>
      </c>
      <c r="AH100" s="11">
        <f>-'OddsRatio_working_3-way'!U100/(3*'OddsRatio_working_3-way'!X100^(1/3))*COS(('OddsRatio_working_3-way'!Y100+4*PI())/3)</f>
        <v>-0.19745425426807306</v>
      </c>
      <c r="AI100" s="11">
        <f>'OddsRatio_working_3-way'!U100/(3*'OddsRatio_working_3-way'!X100^(1/3))*SIN(('OddsRatio_working_3-way'!Y100)/3)</f>
        <v>-7.3374830415686126E-2</v>
      </c>
      <c r="AJ100" s="11">
        <f>'OddsRatio_working_3-way'!U100/(3*'OddsRatio_working_3-way'!X100^(1/3))*SIN(('OddsRatio_working_3-way'!Y100+2*PI())/3)</f>
        <v>-0.41537563097861291</v>
      </c>
      <c r="AK100" s="11">
        <f>'OddsRatio_working_3-way'!U100/(3*'OddsRatio_working_3-way'!X100^(1/3))*SIN(('OddsRatio_working_3-way'!Y100+4*PI())/3)</f>
        <v>0.48875046139429901</v>
      </c>
      <c r="AL100" s="11">
        <f>'OddsRatio_working_3-way'!Z100+'OddsRatio_working_3-way'!AF100</f>
        <v>1.0439948856257302</v>
      </c>
      <c r="AM100" s="11">
        <f>'OddsRatio_working_3-way'!AA100+'OddsRatio_working_3-way'!AG100</f>
        <v>-0.64908637708958339</v>
      </c>
      <c r="AN100" s="11">
        <f>'OddsRatio_working_3-way'!AB100+'OddsRatio_working_3-way'!AH100</f>
        <v>-0.39490850853614617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1.0439948856257302</v>
      </c>
      <c r="AS100" s="11">
        <f>IF(('OddsRatio_working_3-way'!X100=0),IF(Q100&gt;0,-Q100^(1/3),(-Q100)^(1/3)),'OddsRatio_working_3-way'!AM100-'OddsRatio_working_3-way'!R100/3)</f>
        <v>-0.64908637708958339</v>
      </c>
      <c r="AT100" s="11">
        <f>IF(('OddsRatio_working_3-way'!X100=0),IF(Q100&gt;0,-Q100^(1/3),(-Q100)^(1/3)),'OddsRatio_working_3-way'!AN100-'OddsRatio_working_3-way'!R100/3)</f>
        <v>-0.39490850853614617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2.0699999999999998</v>
      </c>
      <c r="B101" s="4">
        <f>IF('True_Odds_Calculator_3-way'!B102="","",'True_Odds_Calculator_3-way'!B102)</f>
        <v>3.34</v>
      </c>
      <c r="C101" s="4">
        <f>IF('True_Odds_Calculator_3-way'!C102="","",'True_Odds_Calculator_3-way'!C102)</f>
        <v>4.08</v>
      </c>
      <c r="D101" s="9">
        <f t="shared" si="26"/>
        <v>0.47234278412142305</v>
      </c>
      <c r="E101" s="9">
        <f t="shared" si="27"/>
        <v>0.29044285700772604</v>
      </c>
      <c r="F101" s="9">
        <f t="shared" si="28"/>
        <v>0.23721435887085102</v>
      </c>
      <c r="G101" s="9">
        <f t="shared" si="29"/>
        <v>1.0440248089118285</v>
      </c>
      <c r="H101" s="9">
        <f t="shared" si="30"/>
        <v>2.1171065455356559</v>
      </c>
      <c r="I101" s="9">
        <f t="shared" si="31"/>
        <v>3.4430180528536773</v>
      </c>
      <c r="J101" s="9">
        <f t="shared" si="32"/>
        <v>4.2155964114484314</v>
      </c>
      <c r="K101" s="11">
        <f t="shared" si="33"/>
        <v>0.48309178743961356</v>
      </c>
      <c r="L101" s="11">
        <f t="shared" si="34"/>
        <v>0.29940119760479045</v>
      </c>
      <c r="M101" s="11">
        <f t="shared" si="35"/>
        <v>0.24509803921568626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-0.2733841779356887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0.23007409449359312</v>
      </c>
      <c r="Q101" s="11">
        <f>2*'OddsRatio_working_3-way'!K101*'OddsRatio_working_3-way'!L101*'OddsRatio_working_3-way'!M101</f>
        <v>7.0901107702185856E-2</v>
      </c>
      <c r="R101" s="11">
        <f t="shared" si="36"/>
        <v>0</v>
      </c>
      <c r="S101" s="11">
        <f t="shared" si="37"/>
        <v>-0.84157794438168287</v>
      </c>
      <c r="T101" s="11">
        <f t="shared" si="38"/>
        <v>-0.25934605373857716</v>
      </c>
      <c r="U101" s="11">
        <f>'OddsRatio_working_3-way'!S101-'OddsRatio_working_3-way'!R101^2/3</f>
        <v>-0.84157794438168287</v>
      </c>
      <c r="V101" s="11">
        <f>'OddsRatio_working_3-way'!S101*'OddsRatio_working_3-way'!R101/3-2*'OddsRatio_working_3-way'!R101^3/27-'OddsRatio_working_3-way'!T101</f>
        <v>0.25934605373857716</v>
      </c>
      <c r="W101" s="11">
        <f>'OddsRatio_working_3-way'!V101^2+4*'OddsRatio_working_3-way'!U101^3/27</f>
        <v>-2.1043397916216983E-2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0.14857975426180203</v>
      </c>
      <c r="Y101" s="11">
        <f>IF('OddsRatio_working_3-way'!W101&gt;=0,IF('OddsRatio_working_3-way'!V101+SQRT('OddsRatio_working_3-way'!W101)&gt;0,0,PI()),ACOS('OddsRatio_working_3-way'!V101/(2*'OddsRatio_working_3-way'!X101)))</f>
        <v>0.50998811029359503</v>
      </c>
      <c r="Z101" s="11">
        <f>'OddsRatio_working_3-way'!X101^(1/3)*COS('OddsRatio_working_3-way'!Y101/3)</f>
        <v>0.52201240445591424</v>
      </c>
      <c r="AA101" s="11">
        <f>'OddsRatio_working_3-way'!X101^(1/3)*COS(('OddsRatio_working_3-way'!Y101+2*PI())/3)</f>
        <v>-0.33860628786603481</v>
      </c>
      <c r="AB101" s="11">
        <f>'OddsRatio_working_3-way'!X101^(1/3)*COS(('OddsRatio_working_3-way'!Y101+4*PI())/3)</f>
        <v>-0.18340611658987932</v>
      </c>
      <c r="AC101" s="11">
        <f>'OddsRatio_working_3-way'!X101^(1/3)*SIN('OddsRatio_working_3-way'!Y101/3)</f>
        <v>8.9604860664564454E-2</v>
      </c>
      <c r="AD101" s="11">
        <f>'OddsRatio_working_3-way'!X101^(1/3)*SIN(('OddsRatio_working_3-way'!Y101+2*PI())/3)</f>
        <v>0.40727357301713668</v>
      </c>
      <c r="AE101" s="11">
        <f>'OddsRatio_working_3-way'!X101^(1/3)*SIN(('OddsRatio_working_3-way'!Y101+4*PI())/3)</f>
        <v>-0.49687843368170104</v>
      </c>
      <c r="AF101" s="11">
        <f>-'OddsRatio_working_3-way'!U101/(3*'OddsRatio_working_3-way'!X101^(1/3))*COS(('OddsRatio_working_3-way'!Y101)/3)</f>
        <v>0.52201240445591424</v>
      </c>
      <c r="AG101" s="11">
        <f>-'OddsRatio_working_3-way'!U101/(3*'OddsRatio_working_3-way'!X101^(1/3))*COS(('OddsRatio_working_3-way'!Y101+2*PI())/3)</f>
        <v>-0.33860628786603481</v>
      </c>
      <c r="AH101" s="11">
        <f>-'OddsRatio_working_3-way'!U101/(3*'OddsRatio_working_3-way'!X101^(1/3))*COS(('OddsRatio_working_3-way'!Y101+4*PI())/3)</f>
        <v>-0.18340611658987932</v>
      </c>
      <c r="AI101" s="11">
        <f>'OddsRatio_working_3-way'!U101/(3*'OddsRatio_working_3-way'!X101^(1/3))*SIN(('OddsRatio_working_3-way'!Y101)/3)</f>
        <v>-8.9604860664564454E-2</v>
      </c>
      <c r="AJ101" s="11">
        <f>'OddsRatio_working_3-way'!U101/(3*'OddsRatio_working_3-way'!X101^(1/3))*SIN(('OddsRatio_working_3-way'!Y101+2*PI())/3)</f>
        <v>-0.40727357301713668</v>
      </c>
      <c r="AK101" s="11">
        <f>'OddsRatio_working_3-way'!U101/(3*'OddsRatio_working_3-way'!X101^(1/3))*SIN(('OddsRatio_working_3-way'!Y101+4*PI())/3)</f>
        <v>0.49687843368170104</v>
      </c>
      <c r="AL101" s="11">
        <f>'OddsRatio_working_3-way'!Z101+'OddsRatio_working_3-way'!AF101</f>
        <v>1.0440248089118285</v>
      </c>
      <c r="AM101" s="11">
        <f>'OddsRatio_working_3-way'!AA101+'OddsRatio_working_3-way'!AG101</f>
        <v>-0.67721257573206961</v>
      </c>
      <c r="AN101" s="11">
        <f>'OddsRatio_working_3-way'!AB101+'OddsRatio_working_3-way'!AH101</f>
        <v>-0.36681223317975864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1.0440248089118285</v>
      </c>
      <c r="AS101" s="11">
        <f>IF(('OddsRatio_working_3-way'!X101=0),IF(Q101&gt;0,-Q101^(1/3),(-Q101)^(1/3)),'OddsRatio_working_3-way'!AM101-'OddsRatio_working_3-way'!R101/3)</f>
        <v>-0.67721257573206961</v>
      </c>
      <c r="AT101" s="11">
        <f>IF(('OddsRatio_working_3-way'!X101=0),IF(Q101&gt;0,-Q101^(1/3),(-Q101)^(1/3)),'OddsRatio_working_3-way'!AN101-'OddsRatio_working_3-way'!R101/3)</f>
        <v>-0.36681223317975864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2.41</v>
      </c>
      <c r="B102" s="4">
        <f>IF('True_Odds_Calculator_3-way'!B103="","",'True_Odds_Calculator_3-way'!B103)</f>
        <v>3.49</v>
      </c>
      <c r="C102" s="4">
        <f>IF('True_Odds_Calculator_3-way'!C103="","",'True_Odds_Calculator_3-way'!C103)</f>
        <v>3.07</v>
      </c>
      <c r="D102" s="9">
        <f t="shared" si="26"/>
        <v>0.40500623695426446</v>
      </c>
      <c r="E102" s="9">
        <f t="shared" si="27"/>
        <v>0.27821332365077966</v>
      </c>
      <c r="F102" s="9">
        <f t="shared" si="28"/>
        <v>0.31678043939495609</v>
      </c>
      <c r="G102" s="9">
        <f t="shared" si="29"/>
        <v>1.0419133181859379</v>
      </c>
      <c r="H102" s="9">
        <f t="shared" si="30"/>
        <v>2.4690977786421731</v>
      </c>
      <c r="I102" s="9">
        <f t="shared" si="31"/>
        <v>3.5943641622829863</v>
      </c>
      <c r="J102" s="9">
        <f t="shared" si="32"/>
        <v>3.156760568644891</v>
      </c>
      <c r="K102" s="11">
        <f t="shared" si="33"/>
        <v>0.41493775933609955</v>
      </c>
      <c r="L102" s="11">
        <f t="shared" si="34"/>
        <v>0.28653295128939826</v>
      </c>
      <c r="M102" s="11">
        <f t="shared" si="35"/>
        <v>0.32573289902280134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-0.28145434671923919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0.23120301123139303</v>
      </c>
      <c r="Q102" s="11">
        <f>2*'OddsRatio_working_3-way'!K102*'OddsRatio_working_3-way'!L102*'OddsRatio_working_3-way'!M102</f>
        <v>7.7454945136145065E-2</v>
      </c>
      <c r="R102" s="11">
        <f t="shared" si="36"/>
        <v>0</v>
      </c>
      <c r="S102" s="11">
        <f t="shared" si="37"/>
        <v>-0.82145830727576696</v>
      </c>
      <c r="T102" s="11">
        <f t="shared" si="38"/>
        <v>-0.27519541282270249</v>
      </c>
      <c r="U102" s="11">
        <f>'OddsRatio_working_3-way'!S102-'OddsRatio_working_3-way'!R102^2/3</f>
        <v>-0.82145830727576696</v>
      </c>
      <c r="V102" s="11">
        <f>'OddsRatio_working_3-way'!S102*'OddsRatio_working_3-way'!R102/3-2*'OddsRatio_working_3-way'!R102^3/27-'OddsRatio_working_3-way'!T102</f>
        <v>0.27519541282270249</v>
      </c>
      <c r="W102" s="11">
        <f>'OddsRatio_working_3-way'!V102^2+4*'OddsRatio_working_3-way'!U102^3/27</f>
        <v>-6.3882154460642715E-3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0.14328357432441613</v>
      </c>
      <c r="Y102" s="11">
        <f>IF('OddsRatio_working_3-way'!W102&gt;=0,IF('OddsRatio_working_3-way'!V102+SQRT('OddsRatio_working_3-way'!W102)&gt;0,0,PI()),ACOS('OddsRatio_working_3-way'!V102/(2*'OddsRatio_working_3-way'!X102)))</f>
        <v>0.28265840483863558</v>
      </c>
      <c r="Z102" s="11">
        <f>'OddsRatio_working_3-way'!X102^(1/3)*COS('OddsRatio_working_3-way'!Y102/3)</f>
        <v>0.52095665909296907</v>
      </c>
      <c r="AA102" s="11">
        <f>'OddsRatio_working_3-way'!X102^(1/3)*COS(('OddsRatio_working_3-way'!Y102+2*PI())/3)</f>
        <v>-0.30311277957179589</v>
      </c>
      <c r="AB102" s="11">
        <f>'OddsRatio_working_3-way'!X102^(1/3)*COS(('OddsRatio_working_3-way'!Y102+4*PI())/3)</f>
        <v>-0.21784387952117312</v>
      </c>
      <c r="AC102" s="11">
        <f>'OddsRatio_working_3-way'!X102^(1/3)*SIN('OddsRatio_working_3-way'!Y102/3)</f>
        <v>4.9230022397730396E-2</v>
      </c>
      <c r="AD102" s="11">
        <f>'OddsRatio_working_3-way'!X102^(1/3)*SIN(('OddsRatio_working_3-way'!Y102+2*PI())/3)</f>
        <v>0.42654668984631561</v>
      </c>
      <c r="AE102" s="11">
        <f>'OddsRatio_working_3-way'!X102^(1/3)*SIN(('OddsRatio_working_3-way'!Y102+4*PI())/3)</f>
        <v>-0.47577671224404594</v>
      </c>
      <c r="AF102" s="11">
        <f>-'OddsRatio_working_3-way'!U102/(3*'OddsRatio_working_3-way'!X102^(1/3))*COS(('OddsRatio_working_3-way'!Y102)/3)</f>
        <v>0.52095665909296884</v>
      </c>
      <c r="AG102" s="11">
        <f>-'OddsRatio_working_3-way'!U102/(3*'OddsRatio_working_3-way'!X102^(1/3))*COS(('OddsRatio_working_3-way'!Y102+2*PI())/3)</f>
        <v>-0.30311277957179572</v>
      </c>
      <c r="AH102" s="11">
        <f>-'OddsRatio_working_3-way'!U102/(3*'OddsRatio_working_3-way'!X102^(1/3))*COS(('OddsRatio_working_3-way'!Y102+4*PI())/3)</f>
        <v>-0.21784387952117304</v>
      </c>
      <c r="AI102" s="11">
        <f>'OddsRatio_working_3-way'!U102/(3*'OddsRatio_working_3-way'!X102^(1/3))*SIN(('OddsRatio_working_3-way'!Y102)/3)</f>
        <v>-4.9230022397730375E-2</v>
      </c>
      <c r="AJ102" s="11">
        <f>'OddsRatio_working_3-way'!U102/(3*'OddsRatio_working_3-way'!X102^(1/3))*SIN(('OddsRatio_working_3-way'!Y102+2*PI())/3)</f>
        <v>-0.42654668984631539</v>
      </c>
      <c r="AK102" s="11">
        <f>'OddsRatio_working_3-way'!U102/(3*'OddsRatio_working_3-way'!X102^(1/3))*SIN(('OddsRatio_working_3-way'!Y102+4*PI())/3)</f>
        <v>0.47577671224404572</v>
      </c>
      <c r="AL102" s="11">
        <f>'OddsRatio_working_3-way'!Z102+'OddsRatio_working_3-way'!AF102</f>
        <v>1.0419133181859379</v>
      </c>
      <c r="AM102" s="11">
        <f>'OddsRatio_working_3-way'!AA102+'OddsRatio_working_3-way'!AG102</f>
        <v>-0.60622555914359166</v>
      </c>
      <c r="AN102" s="11">
        <f>'OddsRatio_working_3-way'!AB102+'OddsRatio_working_3-way'!AH102</f>
        <v>-0.43568775904234613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1.0419133181859379</v>
      </c>
      <c r="AS102" s="11">
        <f>IF(('OddsRatio_working_3-way'!X102=0),IF(Q102&gt;0,-Q102^(1/3),(-Q102)^(1/3)),'OddsRatio_working_3-way'!AM102-'OddsRatio_working_3-way'!R102/3)</f>
        <v>-0.60622555914359166</v>
      </c>
      <c r="AT102" s="11">
        <f>IF(('OddsRatio_working_3-way'!X102=0),IF(Q102&gt;0,-Q102^(1/3),(-Q102)^(1/3)),'OddsRatio_working_3-way'!AN102-'OddsRatio_working_3-way'!R102/3)</f>
        <v>-0.43568775904234613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7.2</v>
      </c>
      <c r="B103" s="4">
        <f>IF('True_Odds_Calculator_3-way'!B104="","",'True_Odds_Calculator_3-way'!B104)</f>
        <v>4.12</v>
      </c>
      <c r="C103" s="4">
        <f>IF('True_Odds_Calculator_3-way'!C104="","",'True_Odds_Calculator_3-way'!C104)</f>
        <v>1.54</v>
      </c>
      <c r="D103" s="9">
        <f t="shared" si="26"/>
        <v>0.13202061559584022</v>
      </c>
      <c r="E103" s="9">
        <f t="shared" si="27"/>
        <v>0.23209957558963704</v>
      </c>
      <c r="F103" s="9">
        <f t="shared" si="28"/>
        <v>0.63587980881452277</v>
      </c>
      <c r="G103" s="9">
        <f t="shared" si="29"/>
        <v>1.0604152561481304</v>
      </c>
      <c r="H103" s="9">
        <f t="shared" si="30"/>
        <v>7.5745745881184074</v>
      </c>
      <c r="I103" s="9">
        <f t="shared" si="31"/>
        <v>4.3084955991821676</v>
      </c>
      <c r="J103" s="9">
        <f t="shared" si="32"/>
        <v>1.5726242383199904</v>
      </c>
      <c r="K103" s="11">
        <f t="shared" si="33"/>
        <v>0.1388888888888889</v>
      </c>
      <c r="L103" s="11">
        <f t="shared" si="34"/>
        <v>0.24271844660194175</v>
      </c>
      <c r="M103" s="11">
        <f t="shared" si="35"/>
        <v>0.64935064935064934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-0.22865968982473839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0.21583729108000954</v>
      </c>
      <c r="Q103" s="11">
        <f>2*'OddsRatio_working_3-way'!K103*'OddsRatio_working_3-way'!L103*'OddsRatio_working_3-way'!M103</f>
        <v>4.3780383586208831E-2</v>
      </c>
      <c r="R103" s="11">
        <f t="shared" si="36"/>
        <v>0</v>
      </c>
      <c r="S103" s="11">
        <f t="shared" si="37"/>
        <v>-0.94392365897742236</v>
      </c>
      <c r="T103" s="11">
        <f t="shared" si="38"/>
        <v>-0.19146524522868608</v>
      </c>
      <c r="U103" s="11">
        <f>'OddsRatio_working_3-way'!S103-'OddsRatio_working_3-way'!R103^2/3</f>
        <v>-0.94392365897742236</v>
      </c>
      <c r="V103" s="11">
        <f>'OddsRatio_working_3-way'!S103*'OddsRatio_working_3-way'!R103/3-2*'OddsRatio_working_3-way'!R103^3/27-'OddsRatio_working_3-way'!T103</f>
        <v>0.19146524522868608</v>
      </c>
      <c r="W103" s="11">
        <f>'OddsRatio_working_3-way'!V103^2+4*'OddsRatio_working_3-way'!U103^3/27</f>
        <v>-8.7937846507123135E-2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0.17649135009796091</v>
      </c>
      <c r="Y103" s="11">
        <f>IF('OddsRatio_working_3-way'!W103&gt;=0,IF('OddsRatio_working_3-way'!V103+SQRT('OddsRatio_working_3-way'!W103)&gt;0,0,PI()),ACOS('OddsRatio_working_3-way'!V103/(2*'OddsRatio_working_3-way'!X103)))</f>
        <v>0.99748005903338932</v>
      </c>
      <c r="Z103" s="11">
        <f>'OddsRatio_working_3-way'!X103^(1/3)*COS('OddsRatio_working_3-way'!Y103/3)</f>
        <v>0.53020762807406518</v>
      </c>
      <c r="AA103" s="11">
        <f>'OddsRatio_working_3-way'!X103^(1/3)*COS(('OddsRatio_working_3-way'!Y103+2*PI())/3)</f>
        <v>-0.42366237764496545</v>
      </c>
      <c r="AB103" s="11">
        <f>'OddsRatio_working_3-way'!X103^(1/3)*COS(('OddsRatio_working_3-way'!Y103+4*PI())/3)</f>
        <v>-0.1065452504290999</v>
      </c>
      <c r="AC103" s="11">
        <f>'OddsRatio_working_3-way'!X103^(1/3)*SIN('OddsRatio_working_3-way'!Y103/3)</f>
        <v>0.18308765876272082</v>
      </c>
      <c r="AD103" s="11">
        <f>'OddsRatio_working_3-way'!X103^(1/3)*SIN(('OddsRatio_working_3-way'!Y103+2*PI())/3)</f>
        <v>0.36762944581107132</v>
      </c>
      <c r="AE103" s="11">
        <f>'OddsRatio_working_3-way'!X103^(1/3)*SIN(('OddsRatio_working_3-way'!Y103+4*PI())/3)</f>
        <v>-0.55071710457379219</v>
      </c>
      <c r="AF103" s="11">
        <f>-'OddsRatio_working_3-way'!U103/(3*'OddsRatio_working_3-way'!X103^(1/3))*COS(('OddsRatio_working_3-way'!Y103)/3)</f>
        <v>0.53020762807406518</v>
      </c>
      <c r="AG103" s="11">
        <f>-'OddsRatio_working_3-way'!U103/(3*'OddsRatio_working_3-way'!X103^(1/3))*COS(('OddsRatio_working_3-way'!Y103+2*PI())/3)</f>
        <v>-0.42366237764496545</v>
      </c>
      <c r="AH103" s="11">
        <f>-'OddsRatio_working_3-way'!U103/(3*'OddsRatio_working_3-way'!X103^(1/3))*COS(('OddsRatio_working_3-way'!Y103+4*PI())/3)</f>
        <v>-0.1065452504290999</v>
      </c>
      <c r="AI103" s="11">
        <f>'OddsRatio_working_3-way'!U103/(3*'OddsRatio_working_3-way'!X103^(1/3))*SIN(('OddsRatio_working_3-way'!Y103)/3)</f>
        <v>-0.18308765876272082</v>
      </c>
      <c r="AJ103" s="11">
        <f>'OddsRatio_working_3-way'!U103/(3*'OddsRatio_working_3-way'!X103^(1/3))*SIN(('OddsRatio_working_3-way'!Y103+2*PI())/3)</f>
        <v>-0.36762944581107132</v>
      </c>
      <c r="AK103" s="11">
        <f>'OddsRatio_working_3-way'!U103/(3*'OddsRatio_working_3-way'!X103^(1/3))*SIN(('OddsRatio_working_3-way'!Y103+4*PI())/3)</f>
        <v>0.55071710457379219</v>
      </c>
      <c r="AL103" s="11">
        <f>'OddsRatio_working_3-way'!Z103+'OddsRatio_working_3-way'!AF103</f>
        <v>1.0604152561481304</v>
      </c>
      <c r="AM103" s="11">
        <f>'OddsRatio_working_3-way'!AA103+'OddsRatio_working_3-way'!AG103</f>
        <v>-0.8473247552899309</v>
      </c>
      <c r="AN103" s="11">
        <f>'OddsRatio_working_3-way'!AB103+'OddsRatio_working_3-way'!AH103</f>
        <v>-0.21309050085819981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1.0604152561481304</v>
      </c>
      <c r="AS103" s="11">
        <f>IF(('OddsRatio_working_3-way'!X103=0),IF(Q103&gt;0,-Q103^(1/3),(-Q103)^(1/3)),'OddsRatio_working_3-way'!AM103-'OddsRatio_working_3-way'!R103/3)</f>
        <v>-0.8473247552899309</v>
      </c>
      <c r="AT103" s="11">
        <f>IF(('OddsRatio_working_3-way'!X103=0),IF(Q103&gt;0,-Q103^(1/3),(-Q103)^(1/3)),'OddsRatio_working_3-way'!AN103-'OddsRatio_working_3-way'!R103/3)</f>
        <v>-0.21309050085819981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4.2300000000000004</v>
      </c>
      <c r="B104" s="4">
        <f>IF('True_Odds_Calculator_3-way'!B105="","",'True_Odds_Calculator_3-way'!B105)</f>
        <v>3.64</v>
      </c>
      <c r="C104" s="4">
        <f>IF('True_Odds_Calculator_3-way'!C105="","",'True_Odds_Calculator_3-way'!C105)</f>
        <v>1.93</v>
      </c>
      <c r="D104" s="9">
        <f t="shared" si="26"/>
        <v>0.22806156160635141</v>
      </c>
      <c r="E104" s="9">
        <f t="shared" si="27"/>
        <v>0.26549788819233294</v>
      </c>
      <c r="F104" s="9">
        <f t="shared" si="28"/>
        <v>0.50644055020131573</v>
      </c>
      <c r="G104" s="9">
        <f t="shared" si="29"/>
        <v>1.047919811306725</v>
      </c>
      <c r="H104" s="9">
        <f t="shared" si="30"/>
        <v>4.3847809905207216</v>
      </c>
      <c r="I104" s="9">
        <f t="shared" si="31"/>
        <v>3.7665083018497549</v>
      </c>
      <c r="J104" s="9">
        <f t="shared" si="32"/>
        <v>1.9745654245152544</v>
      </c>
      <c r="K104" s="11">
        <f t="shared" si="33"/>
        <v>0.23640661938534277</v>
      </c>
      <c r="L104" s="11">
        <f t="shared" si="34"/>
        <v>0.27472527472527469</v>
      </c>
      <c r="M104" s="11">
        <f t="shared" si="35"/>
        <v>0.5181347150259068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-0.26686421284591288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0.22882836244097407</v>
      </c>
      <c r="Q104" s="11">
        <f>2*'OddsRatio_working_3-way'!K104*'OddsRatio_working_3-way'!L104*'OddsRatio_working_3-way'!M104</f>
        <v>6.7302459541462953E-2</v>
      </c>
      <c r="R104" s="11">
        <f t="shared" si="36"/>
        <v>0</v>
      </c>
      <c r="S104" s="11">
        <f t="shared" si="37"/>
        <v>-0.85747114609593356</v>
      </c>
      <c r="T104" s="11">
        <f t="shared" si="38"/>
        <v>-0.25219739591056867</v>
      </c>
      <c r="U104" s="11">
        <f>'OddsRatio_working_3-way'!S104-'OddsRatio_working_3-way'!R104^2/3</f>
        <v>-0.85747114609593356</v>
      </c>
      <c r="V104" s="11">
        <f>'OddsRatio_working_3-way'!S104*'OddsRatio_working_3-way'!R104/3-2*'OddsRatio_working_3-way'!R104^3/27-'OddsRatio_working_3-way'!T104</f>
        <v>0.25219739591056867</v>
      </c>
      <c r="W104" s="11">
        <f>'OddsRatio_working_3-way'!V104^2+4*'OddsRatio_working_3-way'!U104^3/27</f>
        <v>-2.9798171592033698E-2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0.15280845697809547</v>
      </c>
      <c r="Y104" s="11">
        <f>IF('OddsRatio_working_3-way'!W104&gt;=0,IF('OddsRatio_working_3-way'!V104+SQRT('OddsRatio_working_3-way'!W104)&gt;0,0,PI()),ACOS('OddsRatio_working_3-way'!V104/(2*'OddsRatio_working_3-way'!X104)))</f>
        <v>0.60022670515825471</v>
      </c>
      <c r="Z104" s="11">
        <f>'OddsRatio_working_3-way'!X104^(1/3)*COS('OddsRatio_working_3-way'!Y104/3)</f>
        <v>0.52395990565336248</v>
      </c>
      <c r="AA104" s="11">
        <f>'OddsRatio_working_3-way'!X104^(1/3)*COS(('OddsRatio_working_3-way'!Y104+2*PI())/3)</f>
        <v>-0.3539978830075593</v>
      </c>
      <c r="AB104" s="11">
        <f>'OddsRatio_working_3-way'!X104^(1/3)*COS(('OddsRatio_working_3-way'!Y104+4*PI())/3)</f>
        <v>-0.16996202264580335</v>
      </c>
      <c r="AC104" s="11">
        <f>'OddsRatio_working_3-way'!X104^(1/3)*SIN('OddsRatio_working_3-way'!Y104/3)</f>
        <v>0.10625315352040436</v>
      </c>
      <c r="AD104" s="11">
        <f>'OddsRatio_working_3-way'!X104^(1/3)*SIN(('OddsRatio_working_3-way'!Y104+2*PI())/3)</f>
        <v>0.40063601210010752</v>
      </c>
      <c r="AE104" s="11">
        <f>'OddsRatio_working_3-way'!X104^(1/3)*SIN(('OddsRatio_working_3-way'!Y104+4*PI())/3)</f>
        <v>-0.50688916562051178</v>
      </c>
      <c r="AF104" s="11">
        <f>-'OddsRatio_working_3-way'!U104/(3*'OddsRatio_working_3-way'!X104^(1/3))*COS(('OddsRatio_working_3-way'!Y104)/3)</f>
        <v>0.52395990565336248</v>
      </c>
      <c r="AG104" s="11">
        <f>-'OddsRatio_working_3-way'!U104/(3*'OddsRatio_working_3-way'!X104^(1/3))*COS(('OddsRatio_working_3-way'!Y104+2*PI())/3)</f>
        <v>-0.3539978830075593</v>
      </c>
      <c r="AH104" s="11">
        <f>-'OddsRatio_working_3-way'!U104/(3*'OddsRatio_working_3-way'!X104^(1/3))*COS(('OddsRatio_working_3-way'!Y104+4*PI())/3)</f>
        <v>-0.16996202264580335</v>
      </c>
      <c r="AI104" s="11">
        <f>'OddsRatio_working_3-way'!U104/(3*'OddsRatio_working_3-way'!X104^(1/3))*SIN(('OddsRatio_working_3-way'!Y104)/3)</f>
        <v>-0.10625315352040436</v>
      </c>
      <c r="AJ104" s="11">
        <f>'OddsRatio_working_3-way'!U104/(3*'OddsRatio_working_3-way'!X104^(1/3))*SIN(('OddsRatio_working_3-way'!Y104+2*PI())/3)</f>
        <v>-0.40063601210010752</v>
      </c>
      <c r="AK104" s="11">
        <f>'OddsRatio_working_3-way'!U104/(3*'OddsRatio_working_3-way'!X104^(1/3))*SIN(('OddsRatio_working_3-way'!Y104+4*PI())/3)</f>
        <v>0.50688916562051178</v>
      </c>
      <c r="AL104" s="11">
        <f>'OddsRatio_working_3-way'!Z104+'OddsRatio_working_3-way'!AF104</f>
        <v>1.047919811306725</v>
      </c>
      <c r="AM104" s="11">
        <f>'OddsRatio_working_3-way'!AA104+'OddsRatio_working_3-way'!AG104</f>
        <v>-0.7079957660151186</v>
      </c>
      <c r="AN104" s="11">
        <f>'OddsRatio_working_3-way'!AB104+'OddsRatio_working_3-way'!AH104</f>
        <v>-0.33992404529160669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1.047919811306725</v>
      </c>
      <c r="AS104" s="11">
        <f>IF(('OddsRatio_working_3-way'!X104=0),IF(Q104&gt;0,-Q104^(1/3),(-Q104)^(1/3)),'OddsRatio_working_3-way'!AM104-'OddsRatio_working_3-way'!R104/3)</f>
        <v>-0.7079957660151186</v>
      </c>
      <c r="AT104" s="11">
        <f>IF(('OddsRatio_working_3-way'!X104=0),IF(Q104&gt;0,-Q104^(1/3),(-Q104)^(1/3)),'OddsRatio_working_3-way'!AN104-'OddsRatio_working_3-way'!R104/3)</f>
        <v>-0.33992404529160669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2.38</v>
      </c>
      <c r="B105" s="4">
        <f>IF('True_Odds_Calculator_3-way'!B106="","",'True_Odds_Calculator_3-way'!B106)</f>
        <v>3.49</v>
      </c>
      <c r="C105" s="4">
        <f>IF('True_Odds_Calculator_3-way'!C106="","",'True_Odds_Calculator_3-way'!C106)</f>
        <v>3.11</v>
      </c>
      <c r="D105" s="9">
        <f t="shared" si="26"/>
        <v>0.40980723354400755</v>
      </c>
      <c r="E105" s="9">
        <f t="shared" si="27"/>
        <v>0.27788811359681542</v>
      </c>
      <c r="F105" s="9">
        <f t="shared" si="28"/>
        <v>0.31230465285917691</v>
      </c>
      <c r="G105" s="9">
        <f t="shared" si="29"/>
        <v>1.0436026568472156</v>
      </c>
      <c r="H105" s="9">
        <f t="shared" si="30"/>
        <v>2.4401716664491575</v>
      </c>
      <c r="I105" s="9">
        <f t="shared" si="31"/>
        <v>3.5985706155495669</v>
      </c>
      <c r="J105" s="9">
        <f t="shared" si="32"/>
        <v>3.2020016059476251</v>
      </c>
      <c r="K105" s="11">
        <f t="shared" si="33"/>
        <v>0.42016806722689076</v>
      </c>
      <c r="L105" s="11">
        <f t="shared" si="34"/>
        <v>0.28653295128939826</v>
      </c>
      <c r="M105" s="11">
        <f t="shared" si="35"/>
        <v>0.32154340836012862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-0.28067137080649707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0.23149329199797369</v>
      </c>
      <c r="Q105" s="11">
        <f>2*'OddsRatio_working_3-way'!K105*'OddsRatio_working_3-way'!L105*'OddsRatio_working_3-way'!M105</f>
        <v>7.7422505684941037E-2</v>
      </c>
      <c r="R105" s="11">
        <f t="shared" si="36"/>
        <v>0</v>
      </c>
      <c r="S105" s="11">
        <f t="shared" si="37"/>
        <v>-0.82478412861556816</v>
      </c>
      <c r="T105" s="11">
        <f t="shared" si="38"/>
        <v>-0.27584753465403616</v>
      </c>
      <c r="U105" s="11">
        <f>'OddsRatio_working_3-way'!S105-'OddsRatio_working_3-way'!R105^2/3</f>
        <v>-0.82478412861556816</v>
      </c>
      <c r="V105" s="11">
        <f>'OddsRatio_working_3-way'!S105*'OddsRatio_working_3-way'!R105/3-2*'OddsRatio_working_3-way'!R105^3/27-'OddsRatio_working_3-way'!T105</f>
        <v>0.27584753465403616</v>
      </c>
      <c r="W105" s="11">
        <f>'OddsRatio_working_3-way'!V105^2+4*'OddsRatio_working_3-way'!U105^3/27</f>
        <v>-7.0303536168427189E-3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0.14415461837169177</v>
      </c>
      <c r="Y105" s="11">
        <f>IF('OddsRatio_working_3-way'!W105&gt;=0,IF('OddsRatio_working_3-way'!V105+SQRT('OddsRatio_working_3-way'!W105)&gt;0,0,PI()),ACOS('OddsRatio_working_3-way'!V105/(2*'OddsRatio_working_3-way'!X105)))</f>
        <v>0.29508779990099399</v>
      </c>
      <c r="Z105" s="11">
        <f>'OddsRatio_working_3-way'!X105^(1/3)*COS('OddsRatio_working_3-way'!Y105/3)</f>
        <v>0.52180132842360782</v>
      </c>
      <c r="AA105" s="11">
        <f>'OddsRatio_working_3-way'!X105^(1/3)*COS(('OddsRatio_working_3-way'!Y105+2*PI())/3)</f>
        <v>-0.30549396410551816</v>
      </c>
      <c r="AB105" s="11">
        <f>'OddsRatio_working_3-way'!X105^(1/3)*COS(('OddsRatio_working_3-way'!Y105+4*PI())/3)</f>
        <v>-0.21630736431808953</v>
      </c>
      <c r="AC105" s="11">
        <f>'OddsRatio_working_3-way'!X105^(1/3)*SIN('OddsRatio_working_3-way'!Y105/3)</f>
        <v>5.1491907395379316E-2</v>
      </c>
      <c r="AD105" s="11">
        <f>'OddsRatio_working_3-way'!X105^(1/3)*SIN(('OddsRatio_working_3-way'!Y105+2*PI())/3)</f>
        <v>0.42614725244562179</v>
      </c>
      <c r="AE105" s="11">
        <f>'OddsRatio_working_3-way'!X105^(1/3)*SIN(('OddsRatio_working_3-way'!Y105+4*PI())/3)</f>
        <v>-0.47763915984100108</v>
      </c>
      <c r="AF105" s="11">
        <f>-'OddsRatio_working_3-way'!U105/(3*'OddsRatio_working_3-way'!X105^(1/3))*COS(('OddsRatio_working_3-way'!Y105)/3)</f>
        <v>0.52180132842360771</v>
      </c>
      <c r="AG105" s="11">
        <f>-'OddsRatio_working_3-way'!U105/(3*'OddsRatio_working_3-way'!X105^(1/3))*COS(('OddsRatio_working_3-way'!Y105+2*PI())/3)</f>
        <v>-0.3054939641055181</v>
      </c>
      <c r="AH105" s="11">
        <f>-'OddsRatio_working_3-way'!U105/(3*'OddsRatio_working_3-way'!X105^(1/3))*COS(('OddsRatio_working_3-way'!Y105+4*PI())/3)</f>
        <v>-0.21630736431808947</v>
      </c>
      <c r="AI105" s="11">
        <f>'OddsRatio_working_3-way'!U105/(3*'OddsRatio_working_3-way'!X105^(1/3))*SIN(('OddsRatio_working_3-way'!Y105)/3)</f>
        <v>-5.1491907395379302E-2</v>
      </c>
      <c r="AJ105" s="11">
        <f>'OddsRatio_working_3-way'!U105/(3*'OddsRatio_working_3-way'!X105^(1/3))*SIN(('OddsRatio_working_3-way'!Y105+2*PI())/3)</f>
        <v>-0.42614725244562168</v>
      </c>
      <c r="AK105" s="11">
        <f>'OddsRatio_working_3-way'!U105/(3*'OddsRatio_working_3-way'!X105^(1/3))*SIN(('OddsRatio_working_3-way'!Y105+4*PI())/3)</f>
        <v>0.47763915984100097</v>
      </c>
      <c r="AL105" s="11">
        <f>'OddsRatio_working_3-way'!Z105+'OddsRatio_working_3-way'!AF105</f>
        <v>1.0436026568472156</v>
      </c>
      <c r="AM105" s="11">
        <f>'OddsRatio_working_3-way'!AA105+'OddsRatio_working_3-way'!AG105</f>
        <v>-0.6109879282110362</v>
      </c>
      <c r="AN105" s="11">
        <f>'OddsRatio_working_3-way'!AB105+'OddsRatio_working_3-way'!AH105</f>
        <v>-0.432614728636179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1.0436026568472156</v>
      </c>
      <c r="AS105" s="11">
        <f>IF(('OddsRatio_working_3-way'!X105=0),IF(Q105&gt;0,-Q105^(1/3),(-Q105)^(1/3)),'OddsRatio_working_3-way'!AM105-'OddsRatio_working_3-way'!R105/3)</f>
        <v>-0.6109879282110362</v>
      </c>
      <c r="AT105" s="11">
        <f>IF(('OddsRatio_working_3-way'!X105=0),IF(Q105&gt;0,-Q105^(1/3),(-Q105)^(1/3)),'OddsRatio_working_3-way'!AN105-'OddsRatio_working_3-way'!R105/3)</f>
        <v>-0.432614728636179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2.4300000000000002</v>
      </c>
      <c r="B106" s="4">
        <f>IF('True_Odds_Calculator_3-way'!B107="","",'True_Odds_Calculator_3-way'!B107)</f>
        <v>3.22</v>
      </c>
      <c r="C106" s="4">
        <f>IF('True_Odds_Calculator_3-way'!C107="","",'True_Odds_Calculator_3-way'!C107)</f>
        <v>3.26</v>
      </c>
      <c r="D106" s="9">
        <f t="shared" si="26"/>
        <v>0.40105587737030218</v>
      </c>
      <c r="E106" s="9">
        <f t="shared" si="27"/>
        <v>0.30134520465835501</v>
      </c>
      <c r="F106" s="9">
        <f t="shared" si="28"/>
        <v>0.29759891797134308</v>
      </c>
      <c r="G106" s="9">
        <f t="shared" si="29"/>
        <v>1.0443483500187356</v>
      </c>
      <c r="H106" s="9">
        <f t="shared" si="30"/>
        <v>2.4934181405267921</v>
      </c>
      <c r="I106" s="9">
        <f t="shared" si="31"/>
        <v>3.3184533370415932</v>
      </c>
      <c r="J106" s="9">
        <f t="shared" si="32"/>
        <v>3.360227271042342</v>
      </c>
      <c r="K106" s="11">
        <f t="shared" si="33"/>
        <v>0.41152263374485593</v>
      </c>
      <c r="L106" s="11">
        <f t="shared" si="34"/>
        <v>0.3105590062111801</v>
      </c>
      <c r="M106" s="11">
        <f t="shared" si="35"/>
        <v>0.30674846625766872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-0.28126630358336602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0.23169023791411975</v>
      </c>
      <c r="Q106" s="11">
        <f>2*'OddsRatio_working_3-way'!K106*'OddsRatio_working_3-way'!L106*'OddsRatio_working_3-way'!M106</f>
        <v>7.8406171882950848E-2</v>
      </c>
      <c r="R106" s="11">
        <f t="shared" si="36"/>
        <v>0</v>
      </c>
      <c r="S106" s="11">
        <f t="shared" si="37"/>
        <v>-0.82373976179285846</v>
      </c>
      <c r="T106" s="11">
        <f t="shared" si="38"/>
        <v>-0.27876134070824315</v>
      </c>
      <c r="U106" s="11">
        <f>'OddsRatio_working_3-way'!S106-'OddsRatio_working_3-way'!R106^2/3</f>
        <v>-0.82373976179285846</v>
      </c>
      <c r="V106" s="11">
        <f>'OddsRatio_working_3-way'!S106*'OddsRatio_working_3-way'!R106/3-2*'OddsRatio_working_3-way'!R106^3/27-'OddsRatio_working_3-way'!T106</f>
        <v>0.27876134070824315</v>
      </c>
      <c r="W106" s="11">
        <f>'OddsRatio_working_3-way'!V106^2+4*'OddsRatio_working_3-way'!U106^3/27</f>
        <v>-5.0989749124865646E-3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0.14388090560072919</v>
      </c>
      <c r="Y106" s="11">
        <f>IF('OddsRatio_working_3-way'!W106&gt;=0,IF('OddsRatio_working_3-way'!V106+SQRT('OddsRatio_working_3-way'!W106)&gt;0,0,PI()),ACOS('OddsRatio_working_3-way'!V106/(2*'OddsRatio_working_3-way'!X106)))</f>
        <v>0.25076651413028039</v>
      </c>
      <c r="Z106" s="11">
        <f>'OddsRatio_working_3-way'!X106^(1/3)*COS('OddsRatio_working_3-way'!Y106/3)</f>
        <v>0.5221741750093678</v>
      </c>
      <c r="AA106" s="11">
        <f>'OddsRatio_working_3-way'!X106^(1/3)*COS(('OddsRatio_working_3-way'!Y106+2*PI())/3)</f>
        <v>-0.2989755905521676</v>
      </c>
      <c r="AB106" s="11">
        <f>'OddsRatio_working_3-way'!X106^(1/3)*COS(('OddsRatio_working_3-way'!Y106+4*PI())/3)</f>
        <v>-0.22319858445720006</v>
      </c>
      <c r="AC106" s="11">
        <f>'OddsRatio_working_3-way'!X106^(1/3)*SIN('OddsRatio_working_3-way'!Y106/3)</f>
        <v>4.3749874867313472E-2</v>
      </c>
      <c r="AD106" s="11">
        <f>'OddsRatio_working_3-way'!X106^(1/3)*SIN(('OddsRatio_working_3-way'!Y106+2*PI())/3)</f>
        <v>0.43034116332463723</v>
      </c>
      <c r="AE106" s="11">
        <f>'OddsRatio_working_3-way'!X106^(1/3)*SIN(('OddsRatio_working_3-way'!Y106+4*PI())/3)</f>
        <v>-0.47409103819195059</v>
      </c>
      <c r="AF106" s="11">
        <f>-'OddsRatio_working_3-way'!U106/(3*'OddsRatio_working_3-way'!X106^(1/3))*COS(('OddsRatio_working_3-way'!Y106)/3)</f>
        <v>0.5221741750093678</v>
      </c>
      <c r="AG106" s="11">
        <f>-'OddsRatio_working_3-way'!U106/(3*'OddsRatio_working_3-way'!X106^(1/3))*COS(('OddsRatio_working_3-way'!Y106+2*PI())/3)</f>
        <v>-0.2989755905521676</v>
      </c>
      <c r="AH106" s="11">
        <f>-'OddsRatio_working_3-way'!U106/(3*'OddsRatio_working_3-way'!X106^(1/3))*COS(('OddsRatio_working_3-way'!Y106+4*PI())/3)</f>
        <v>-0.22319858445720006</v>
      </c>
      <c r="AI106" s="11">
        <f>'OddsRatio_working_3-way'!U106/(3*'OddsRatio_working_3-way'!X106^(1/3))*SIN(('OddsRatio_working_3-way'!Y106)/3)</f>
        <v>-4.3749874867313472E-2</v>
      </c>
      <c r="AJ106" s="11">
        <f>'OddsRatio_working_3-way'!U106/(3*'OddsRatio_working_3-way'!X106^(1/3))*SIN(('OddsRatio_working_3-way'!Y106+2*PI())/3)</f>
        <v>-0.43034116332463723</v>
      </c>
      <c r="AK106" s="11">
        <f>'OddsRatio_working_3-way'!U106/(3*'OddsRatio_working_3-way'!X106^(1/3))*SIN(('OddsRatio_working_3-way'!Y106+4*PI())/3)</f>
        <v>0.47409103819195059</v>
      </c>
      <c r="AL106" s="11">
        <f>'OddsRatio_working_3-way'!Z106+'OddsRatio_working_3-way'!AF106</f>
        <v>1.0443483500187356</v>
      </c>
      <c r="AM106" s="11">
        <f>'OddsRatio_working_3-way'!AA106+'OddsRatio_working_3-way'!AG106</f>
        <v>-0.59795118110433521</v>
      </c>
      <c r="AN106" s="11">
        <f>'OddsRatio_working_3-way'!AB106+'OddsRatio_working_3-way'!AH106</f>
        <v>-0.44639716891440012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1.0443483500187356</v>
      </c>
      <c r="AS106" s="11">
        <f>IF(('OddsRatio_working_3-way'!X106=0),IF(Q106&gt;0,-Q106^(1/3),(-Q106)^(1/3)),'OddsRatio_working_3-way'!AM106-'OddsRatio_working_3-way'!R106/3)</f>
        <v>-0.59795118110433521</v>
      </c>
      <c r="AT106" s="11">
        <f>IF(('OddsRatio_working_3-way'!X106=0),IF(Q106&gt;0,-Q106^(1/3),(-Q106)^(1/3)),'OddsRatio_working_3-way'!AN106-'OddsRatio_working_3-way'!R106/3)</f>
        <v>-0.44639716891440012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1.1399999999999999</v>
      </c>
      <c r="B107" s="4">
        <f>IF('True_Odds_Calculator_3-way'!B108="","",'True_Odds_Calculator_3-way'!B108)</f>
        <v>8.5500000000000007</v>
      </c>
      <c r="C107" s="4">
        <f>IF('True_Odds_Calculator_3-way'!C108="","",'True_Odds_Calculator_3-way'!C108)</f>
        <v>27.6</v>
      </c>
      <c r="D107" s="9">
        <f t="shared" si="26"/>
        <v>0.86315526048403823</v>
      </c>
      <c r="E107" s="9">
        <f t="shared" si="27"/>
        <v>0.10471377164167733</v>
      </c>
      <c r="F107" s="9">
        <f t="shared" si="28"/>
        <v>3.2130967874284135E-2</v>
      </c>
      <c r="G107" s="9">
        <f t="shared" si="29"/>
        <v>1.1324294363517768</v>
      </c>
      <c r="H107" s="9">
        <f t="shared" si="30"/>
        <v>1.1585401210892492</v>
      </c>
      <c r="I107" s="9">
        <f t="shared" si="31"/>
        <v>9.549842244455915</v>
      </c>
      <c r="J107" s="9">
        <f t="shared" si="32"/>
        <v>31.122623006957259</v>
      </c>
      <c r="K107" s="11">
        <f t="shared" si="33"/>
        <v>0.87719298245614041</v>
      </c>
      <c r="L107" s="11">
        <f t="shared" si="34"/>
        <v>0.11695906432748537</v>
      </c>
      <c r="M107" s="11">
        <f t="shared" si="35"/>
        <v>3.6231884057971016E-2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-0.10451450687911401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0.12746396884660163</v>
      </c>
      <c r="Q107" s="11">
        <f>2*'OddsRatio_working_3-way'!K107*'OddsRatio_working_3-way'!L107*'OddsRatio_working_3-way'!M107</f>
        <v>7.4344688741091649E-3</v>
      </c>
      <c r="R107" s="11">
        <f t="shared" si="36"/>
        <v>0</v>
      </c>
      <c r="S107" s="11">
        <f t="shared" si="37"/>
        <v>-1.2195815935297094</v>
      </c>
      <c r="T107" s="11">
        <f t="shared" si="38"/>
        <v>-7.1133367951572435E-2</v>
      </c>
      <c r="U107" s="11">
        <f>'OddsRatio_working_3-way'!S107-'OddsRatio_working_3-way'!R107^2/3</f>
        <v>-1.2195815935297094</v>
      </c>
      <c r="V107" s="11">
        <f>'OddsRatio_working_3-way'!S107*'OddsRatio_working_3-way'!R107/3-2*'OddsRatio_working_3-way'!R107^3/27-'OddsRatio_working_3-way'!T107</f>
        <v>7.1133367951572435E-2</v>
      </c>
      <c r="W107" s="11">
        <f>'OddsRatio_working_3-way'!V107^2+4*'OddsRatio_working_3-way'!U107^3/27</f>
        <v>-0.26367787686605237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0.25919964935459799</v>
      </c>
      <c r="Y107" s="11">
        <f>IF('OddsRatio_working_3-way'!W107&gt;=0,IF('OddsRatio_working_3-way'!V107+SQRT('OddsRatio_working_3-way'!W107)&gt;0,0,PI()),ACOS('OddsRatio_working_3-way'!V107/(2*'OddsRatio_working_3-way'!X107)))</f>
        <v>1.4331447047379628</v>
      </c>
      <c r="Z107" s="11">
        <f>'OddsRatio_working_3-way'!X107^(1/3)*COS('OddsRatio_working_3-way'!Y107/3)</f>
        <v>0.56621471817588853</v>
      </c>
      <c r="AA107" s="11">
        <f>'OddsRatio_working_3-way'!X107^(1/3)*COS(('OddsRatio_working_3-way'!Y107+2*PI())/3)</f>
        <v>-0.53696966049005634</v>
      </c>
      <c r="AB107" s="11">
        <f>'OddsRatio_working_3-way'!X107^(1/3)*COS(('OddsRatio_working_3-way'!Y107+4*PI())/3)</f>
        <v>-2.9245057685832319E-2</v>
      </c>
      <c r="AC107" s="11">
        <f>'OddsRatio_working_3-way'!X107^(1/3)*SIN('OddsRatio_working_3-way'!Y107/3)</f>
        <v>0.29313493610321467</v>
      </c>
      <c r="AD107" s="11">
        <f>'OddsRatio_working_3-way'!X107^(1/3)*SIN(('OddsRatio_working_3-way'!Y107+2*PI())/3)</f>
        <v>0.34378886188535862</v>
      </c>
      <c r="AE107" s="11">
        <f>'OddsRatio_working_3-way'!X107^(1/3)*SIN(('OddsRatio_working_3-way'!Y107+4*PI())/3)</f>
        <v>-0.63692379798857324</v>
      </c>
      <c r="AF107" s="11">
        <f>-'OddsRatio_working_3-way'!U107/(3*'OddsRatio_working_3-way'!X107^(1/3))*COS(('OddsRatio_working_3-way'!Y107)/3)</f>
        <v>0.56621471817588831</v>
      </c>
      <c r="AG107" s="11">
        <f>-'OddsRatio_working_3-way'!U107/(3*'OddsRatio_working_3-way'!X107^(1/3))*COS(('OddsRatio_working_3-way'!Y107+2*PI())/3)</f>
        <v>-0.53696966049005612</v>
      </c>
      <c r="AH107" s="11">
        <f>-'OddsRatio_working_3-way'!U107/(3*'OddsRatio_working_3-way'!X107^(1/3))*COS(('OddsRatio_working_3-way'!Y107+4*PI())/3)</f>
        <v>-2.9245057685832309E-2</v>
      </c>
      <c r="AI107" s="11">
        <f>'OddsRatio_working_3-way'!U107/(3*'OddsRatio_working_3-way'!X107^(1/3))*SIN(('OddsRatio_working_3-way'!Y107)/3)</f>
        <v>-0.29313493610321456</v>
      </c>
      <c r="AJ107" s="11">
        <f>'OddsRatio_working_3-way'!U107/(3*'OddsRatio_working_3-way'!X107^(1/3))*SIN(('OddsRatio_working_3-way'!Y107+2*PI())/3)</f>
        <v>-0.34378886188535851</v>
      </c>
      <c r="AK107" s="11">
        <f>'OddsRatio_working_3-way'!U107/(3*'OddsRatio_working_3-way'!X107^(1/3))*SIN(('OddsRatio_working_3-way'!Y107+4*PI())/3)</f>
        <v>0.63692379798857301</v>
      </c>
      <c r="AL107" s="11">
        <f>'OddsRatio_working_3-way'!Z107+'OddsRatio_working_3-way'!AF107</f>
        <v>1.1324294363517768</v>
      </c>
      <c r="AM107" s="11">
        <f>'OddsRatio_working_3-way'!AA107+'OddsRatio_working_3-way'!AG107</f>
        <v>-1.0739393209801125</v>
      </c>
      <c r="AN107" s="11">
        <f>'OddsRatio_working_3-way'!AB107+'OddsRatio_working_3-way'!AH107</f>
        <v>-5.8490115371664625E-2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1.1324294363517768</v>
      </c>
      <c r="AS107" s="11">
        <f>IF(('OddsRatio_working_3-way'!X107=0),IF(Q107&gt;0,-Q107^(1/3),(-Q107)^(1/3)),'OddsRatio_working_3-way'!AM107-'OddsRatio_working_3-way'!R107/3)</f>
        <v>-1.0739393209801125</v>
      </c>
      <c r="AT107" s="11">
        <f>IF(('OddsRatio_working_3-way'!X107=0),IF(Q107&gt;0,-Q107^(1/3),(-Q107)^(1/3)),'OddsRatio_working_3-way'!AN107-'OddsRatio_working_3-way'!R107/3)</f>
        <v>-5.8490115371664625E-2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1.65</v>
      </c>
      <c r="B108" s="4">
        <f>IF('True_Odds_Calculator_3-way'!B109="","",'True_Odds_Calculator_3-way'!B109)</f>
        <v>4.01</v>
      </c>
      <c r="C108" s="4">
        <f>IF('True_Odds_Calculator_3-way'!C109="","",'True_Odds_Calculator_3-way'!C109)</f>
        <v>4.9000000000000004</v>
      </c>
      <c r="D108" s="9">
        <f t="shared" si="26"/>
        <v>0.5813568080780307</v>
      </c>
      <c r="E108" s="9">
        <f t="shared" si="27"/>
        <v>0.23069743718994037</v>
      </c>
      <c r="F108" s="9">
        <f t="shared" si="28"/>
        <v>0.18794575473202915</v>
      </c>
      <c r="G108" s="9">
        <f t="shared" si="29"/>
        <v>1.1078677331396705</v>
      </c>
      <c r="H108" s="9">
        <f t="shared" si="30"/>
        <v>1.7201140265407855</v>
      </c>
      <c r="I108" s="9">
        <f t="shared" si="31"/>
        <v>4.3346818767504072</v>
      </c>
      <c r="J108" s="9">
        <f t="shared" si="32"/>
        <v>5.3206841592447152</v>
      </c>
      <c r="K108" s="11">
        <f t="shared" si="33"/>
        <v>0.60606060606060608</v>
      </c>
      <c r="L108" s="11">
        <f t="shared" si="34"/>
        <v>0.24937655860349128</v>
      </c>
      <c r="M108" s="11">
        <f t="shared" si="35"/>
        <v>0.2040816326530612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-0.23535317550280155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0.23318327557729052</v>
      </c>
      <c r="Q108" s="11">
        <f>2*'OddsRatio_working_3-way'!K108*'OddsRatio_working_3-way'!L108*'OddsRatio_working_3-way'!M108</f>
        <v>6.1688697242669448E-2</v>
      </c>
      <c r="R108" s="11">
        <f t="shared" si="36"/>
        <v>0</v>
      </c>
      <c r="S108" s="11">
        <f t="shared" si="37"/>
        <v>-0.99078023943855731</v>
      </c>
      <c r="T108" s="11">
        <f t="shared" si="38"/>
        <v>-0.26211117445464477</v>
      </c>
      <c r="U108" s="11">
        <f>'OddsRatio_working_3-way'!S108-'OddsRatio_working_3-way'!R108^2/3</f>
        <v>-0.99078023943855731</v>
      </c>
      <c r="V108" s="11">
        <f>'OddsRatio_working_3-way'!S108*'OddsRatio_working_3-way'!R108/3-2*'OddsRatio_working_3-way'!R108^3/27-'OddsRatio_working_3-way'!T108</f>
        <v>0.26211117445464477</v>
      </c>
      <c r="W108" s="11">
        <f>'OddsRatio_working_3-way'!V108^2+4*'OddsRatio_working_3-way'!U108^3/27</f>
        <v>-7.5385872456186956E-2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0.18979471820244379</v>
      </c>
      <c r="Y108" s="11">
        <f>IF('OddsRatio_working_3-way'!W108&gt;=0,IF('OddsRatio_working_3-way'!V108+SQRT('OddsRatio_working_3-way'!W108)&gt;0,0,PI()),ACOS('OddsRatio_working_3-way'!V108/(2*'OddsRatio_working_3-way'!X108)))</f>
        <v>0.80859925321324955</v>
      </c>
      <c r="Z108" s="11">
        <f>'OddsRatio_working_3-way'!X108^(1/3)*COS('OddsRatio_working_3-way'!Y108/3)</f>
        <v>0.55393386656983512</v>
      </c>
      <c r="AA108" s="11">
        <f>'OddsRatio_working_3-way'!X108^(1/3)*COS(('OddsRatio_working_3-way'!Y108+2*PI())/3)</f>
        <v>-0.40949245331741307</v>
      </c>
      <c r="AB108" s="11">
        <f>'OddsRatio_working_3-way'!X108^(1/3)*COS(('OddsRatio_working_3-way'!Y108+4*PI())/3)</f>
        <v>-0.14444141325242218</v>
      </c>
      <c r="AC108" s="11">
        <f>'OddsRatio_working_3-way'!X108^(1/3)*SIN('OddsRatio_working_3-way'!Y108/3)</f>
        <v>0.15302728933051285</v>
      </c>
      <c r="AD108" s="11">
        <f>'OddsRatio_working_3-way'!X108^(1/3)*SIN(('OddsRatio_working_3-way'!Y108+2*PI())/3)</f>
        <v>0.40320715580076039</v>
      </c>
      <c r="AE108" s="11">
        <f>'OddsRatio_working_3-way'!X108^(1/3)*SIN(('OddsRatio_working_3-way'!Y108+4*PI())/3)</f>
        <v>-0.55623444513127318</v>
      </c>
      <c r="AF108" s="11">
        <f>-'OddsRatio_working_3-way'!U108/(3*'OddsRatio_working_3-way'!X108^(1/3))*COS(('OddsRatio_working_3-way'!Y108)/3)</f>
        <v>0.55393386656983523</v>
      </c>
      <c r="AG108" s="11">
        <f>-'OddsRatio_working_3-way'!U108/(3*'OddsRatio_working_3-way'!X108^(1/3))*COS(('OddsRatio_working_3-way'!Y108+2*PI())/3)</f>
        <v>-0.40949245331741313</v>
      </c>
      <c r="AH108" s="11">
        <f>-'OddsRatio_working_3-way'!U108/(3*'OddsRatio_working_3-way'!X108^(1/3))*COS(('OddsRatio_working_3-way'!Y108+4*PI())/3)</f>
        <v>-0.14444141325242221</v>
      </c>
      <c r="AI108" s="11">
        <f>'OddsRatio_working_3-way'!U108/(3*'OddsRatio_working_3-way'!X108^(1/3))*SIN(('OddsRatio_working_3-way'!Y108)/3)</f>
        <v>-0.15302728933051288</v>
      </c>
      <c r="AJ108" s="11">
        <f>'OddsRatio_working_3-way'!U108/(3*'OddsRatio_working_3-way'!X108^(1/3))*SIN(('OddsRatio_working_3-way'!Y108+2*PI())/3)</f>
        <v>-0.4032071558007605</v>
      </c>
      <c r="AK108" s="11">
        <f>'OddsRatio_working_3-way'!U108/(3*'OddsRatio_working_3-way'!X108^(1/3))*SIN(('OddsRatio_working_3-way'!Y108+4*PI())/3)</f>
        <v>0.55623444513127329</v>
      </c>
      <c r="AL108" s="11">
        <f>'OddsRatio_working_3-way'!Z108+'OddsRatio_working_3-way'!AF108</f>
        <v>1.1078677331396705</v>
      </c>
      <c r="AM108" s="11">
        <f>'OddsRatio_working_3-way'!AA108+'OddsRatio_working_3-way'!AG108</f>
        <v>-0.81898490663482626</v>
      </c>
      <c r="AN108" s="11">
        <f>'OddsRatio_working_3-way'!AB108+'OddsRatio_working_3-way'!AH108</f>
        <v>-0.28888282650484443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1.1078677331396705</v>
      </c>
      <c r="AS108" s="11">
        <f>IF(('OddsRatio_working_3-way'!X108=0),IF(Q108&gt;0,-Q108^(1/3),(-Q108)^(1/3)),'OddsRatio_working_3-way'!AM108-'OddsRatio_working_3-way'!R108/3)</f>
        <v>-0.81898490663482626</v>
      </c>
      <c r="AT108" s="11">
        <f>IF(('OddsRatio_working_3-way'!X108=0),IF(Q108&gt;0,-Q108^(1/3),(-Q108)^(1/3)),'OddsRatio_working_3-way'!AN108-'OddsRatio_working_3-way'!R108/3)</f>
        <v>-0.28888282650484443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1.68</v>
      </c>
      <c r="B109" s="4">
        <f>IF('True_Odds_Calculator_3-way'!B110="","",'True_Odds_Calculator_3-way'!B110)</f>
        <v>4.04</v>
      </c>
      <c r="C109" s="4">
        <f>IF('True_Odds_Calculator_3-way'!C110="","",'True_Odds_Calculator_3-way'!C110)</f>
        <v>4.5599999999999996</v>
      </c>
      <c r="D109" s="9">
        <f t="shared" si="26"/>
        <v>0.56968743440721625</v>
      </c>
      <c r="E109" s="9">
        <f t="shared" si="27"/>
        <v>0.22847469904337653</v>
      </c>
      <c r="F109" s="9">
        <f t="shared" si="28"/>
        <v>0.20183786654940725</v>
      </c>
      <c r="G109" s="9">
        <f t="shared" si="29"/>
        <v>1.1108066603548037</v>
      </c>
      <c r="H109" s="9">
        <f t="shared" si="30"/>
        <v>1.7553485290412665</v>
      </c>
      <c r="I109" s="9">
        <f t="shared" si="31"/>
        <v>4.3768522474786034</v>
      </c>
      <c r="J109" s="9">
        <f t="shared" si="32"/>
        <v>4.9544717108631007</v>
      </c>
      <c r="K109" s="11">
        <f t="shared" si="33"/>
        <v>0.59523809523809523</v>
      </c>
      <c r="L109" s="11">
        <f t="shared" si="34"/>
        <v>0.24752475247524752</v>
      </c>
      <c r="M109" s="11">
        <f t="shared" si="35"/>
        <v>0.2192982456140351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-0.23778092094923786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0.23522089051010367</v>
      </c>
      <c r="Q109" s="11">
        <f>2*'OddsRatio_working_3-way'!K109*'OddsRatio_working_3-way'!L109*'OddsRatio_working_3-way'!M109</f>
        <v>6.4621123766511995E-2</v>
      </c>
      <c r="R109" s="11">
        <f t="shared" si="36"/>
        <v>0</v>
      </c>
      <c r="S109" s="11">
        <f t="shared" si="37"/>
        <v>-0.98923365916443429</v>
      </c>
      <c r="T109" s="11">
        <f t="shared" si="38"/>
        <v>-0.27176748878143797</v>
      </c>
      <c r="U109" s="11">
        <f>'OddsRatio_working_3-way'!S109-'OddsRatio_working_3-way'!R109^2/3</f>
        <v>-0.98923365916443429</v>
      </c>
      <c r="V109" s="11">
        <f>'OddsRatio_working_3-way'!S109*'OddsRatio_working_3-way'!R109/3-2*'OddsRatio_working_3-way'!R109^3/27-'OddsRatio_working_3-way'!T109</f>
        <v>0.27176748878143797</v>
      </c>
      <c r="W109" s="11">
        <f>'OddsRatio_working_3-way'!V109^2+4*'OddsRatio_working_3-way'!U109^3/27</f>
        <v>-6.9556872309225248E-2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0.18935049529100409</v>
      </c>
      <c r="Y109" s="11">
        <f>IF('OddsRatio_working_3-way'!W109&gt;=0,IF('OddsRatio_working_3-way'!V109+SQRT('OddsRatio_working_3-way'!W109)&gt;0,0,PI()),ACOS('OddsRatio_working_3-way'!V109/(2*'OddsRatio_working_3-way'!X109)))</f>
        <v>0.77040197303581981</v>
      </c>
      <c r="Z109" s="11">
        <f>'OddsRatio_working_3-way'!X109^(1/3)*COS('OddsRatio_working_3-way'!Y109/3)</f>
        <v>0.55540333017740184</v>
      </c>
      <c r="AA109" s="11">
        <f>'OddsRatio_working_3-way'!X109^(1/3)*COS(('OddsRatio_working_3-way'!Y109+2*PI())/3)</f>
        <v>-0.40400990081384114</v>
      </c>
      <c r="AB109" s="11">
        <f>'OddsRatio_working_3-way'!X109^(1/3)*COS(('OddsRatio_working_3-way'!Y109+4*PI())/3)</f>
        <v>-0.15139342936356076</v>
      </c>
      <c r="AC109" s="11">
        <f>'OddsRatio_working_3-way'!X109^(1/3)*SIN('OddsRatio_working_3-way'!Y109/3)</f>
        <v>0.14584818779355285</v>
      </c>
      <c r="AD109" s="11">
        <f>'OddsRatio_working_3-way'!X109^(1/3)*SIN(('OddsRatio_working_3-way'!Y109+2*PI())/3)</f>
        <v>0.40806929938332986</v>
      </c>
      <c r="AE109" s="11">
        <f>'OddsRatio_working_3-way'!X109^(1/3)*SIN(('OddsRatio_working_3-way'!Y109+4*PI())/3)</f>
        <v>-0.55391748717688272</v>
      </c>
      <c r="AF109" s="11">
        <f>-'OddsRatio_working_3-way'!U109/(3*'OddsRatio_working_3-way'!X109^(1/3))*COS(('OddsRatio_working_3-way'!Y109)/3)</f>
        <v>0.55540333017740184</v>
      </c>
      <c r="AG109" s="11">
        <f>-'OddsRatio_working_3-way'!U109/(3*'OddsRatio_working_3-way'!X109^(1/3))*COS(('OddsRatio_working_3-way'!Y109+2*PI())/3)</f>
        <v>-0.40400990081384114</v>
      </c>
      <c r="AH109" s="11">
        <f>-'OddsRatio_working_3-way'!U109/(3*'OddsRatio_working_3-way'!X109^(1/3))*COS(('OddsRatio_working_3-way'!Y109+4*PI())/3)</f>
        <v>-0.15139342936356076</v>
      </c>
      <c r="AI109" s="11">
        <f>'OddsRatio_working_3-way'!U109/(3*'OddsRatio_working_3-way'!X109^(1/3))*SIN(('OddsRatio_working_3-way'!Y109)/3)</f>
        <v>-0.14584818779355285</v>
      </c>
      <c r="AJ109" s="11">
        <f>'OddsRatio_working_3-way'!U109/(3*'OddsRatio_working_3-way'!X109^(1/3))*SIN(('OddsRatio_working_3-way'!Y109+2*PI())/3)</f>
        <v>-0.40806929938332986</v>
      </c>
      <c r="AK109" s="11">
        <f>'OddsRatio_working_3-way'!U109/(3*'OddsRatio_working_3-way'!X109^(1/3))*SIN(('OddsRatio_working_3-way'!Y109+4*PI())/3)</f>
        <v>0.55391748717688272</v>
      </c>
      <c r="AL109" s="11">
        <f>'OddsRatio_working_3-way'!Z109+'OddsRatio_working_3-way'!AF109</f>
        <v>1.1108066603548037</v>
      </c>
      <c r="AM109" s="11">
        <f>'OddsRatio_working_3-way'!AA109+'OddsRatio_working_3-way'!AG109</f>
        <v>-0.80801980162768228</v>
      </c>
      <c r="AN109" s="11">
        <f>'OddsRatio_working_3-way'!AB109+'OddsRatio_working_3-way'!AH109</f>
        <v>-0.30278685872712152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1.1108066603548037</v>
      </c>
      <c r="AS109" s="11">
        <f>IF(('OddsRatio_working_3-way'!X109=0),IF(Q109&gt;0,-Q109^(1/3),(-Q109)^(1/3)),'OddsRatio_working_3-way'!AM109-'OddsRatio_working_3-way'!R109/3)</f>
        <v>-0.80801980162768228</v>
      </c>
      <c r="AT109" s="11">
        <f>IF(('OddsRatio_working_3-way'!X109=0),IF(Q109&gt;0,-Q109^(1/3),(-Q109)^(1/3)),'OddsRatio_working_3-way'!AN109-'OddsRatio_working_3-way'!R109/3)</f>
        <v>-0.30278685872712152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1.85</v>
      </c>
      <c r="B110" s="4">
        <f>IF('True_Odds_Calculator_3-way'!B111="","",'True_Odds_Calculator_3-way'!B111)</f>
        <v>3.48</v>
      </c>
      <c r="C110" s="4">
        <f>IF('True_Odds_Calculator_3-way'!C111="","",'True_Odds_Calculator_3-way'!C111)</f>
        <v>4.3099999999999996</v>
      </c>
      <c r="D110" s="9">
        <f t="shared" si="26"/>
        <v>0.51658998419926139</v>
      </c>
      <c r="E110" s="9">
        <f t="shared" si="27"/>
        <v>0.26807854611741611</v>
      </c>
      <c r="F110" s="9">
        <f t="shared" si="28"/>
        <v>0.21533146968332273</v>
      </c>
      <c r="G110" s="9">
        <f t="shared" si="29"/>
        <v>1.1009072630966061</v>
      </c>
      <c r="H110" s="9">
        <f t="shared" si="30"/>
        <v>1.935771173632115</v>
      </c>
      <c r="I110" s="9">
        <f t="shared" si="31"/>
        <v>3.7302500124795834</v>
      </c>
      <c r="J110" s="9">
        <f t="shared" si="32"/>
        <v>4.6440030408497659</v>
      </c>
      <c r="K110" s="11">
        <f t="shared" si="33"/>
        <v>0.54054054054054046</v>
      </c>
      <c r="L110" s="11">
        <f t="shared" si="34"/>
        <v>0.28735632183908044</v>
      </c>
      <c r="M110" s="11">
        <f t="shared" si="35"/>
        <v>0.23201856148491881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-0.25146083758772786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0.23929842315313146</v>
      </c>
      <c r="Q110" s="11">
        <f>2*'OddsRatio_working_3-way'!K110*'OddsRatio_working_3-way'!L110*'OddsRatio_working_3-way'!M110</f>
        <v>7.2077838299135985E-2</v>
      </c>
      <c r="R110" s="11">
        <f t="shared" si="36"/>
        <v>0</v>
      </c>
      <c r="S110" s="11">
        <f t="shared" si="37"/>
        <v>-0.95163296777633111</v>
      </c>
      <c r="T110" s="11">
        <f t="shared" si="38"/>
        <v>-0.28663643607720818</v>
      </c>
      <c r="U110" s="11">
        <f>'OddsRatio_working_3-way'!S110-'OddsRatio_working_3-way'!R110^2/3</f>
        <v>-0.95163296777633111</v>
      </c>
      <c r="V110" s="11">
        <f>'OddsRatio_working_3-way'!S110*'OddsRatio_working_3-way'!R110/3-2*'OddsRatio_working_3-way'!R110^3/27-'OddsRatio_working_3-way'!T110</f>
        <v>0.28663643607720818</v>
      </c>
      <c r="W110" s="11">
        <f>'OddsRatio_working_3-way'!V110^2+4*'OddsRatio_working_3-way'!U110^3/27</f>
        <v>-4.5514200086671189E-2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0.17865794592860587</v>
      </c>
      <c r="Y110" s="11">
        <f>IF('OddsRatio_working_3-way'!W110&gt;=0,IF('OddsRatio_working_3-way'!V110+SQRT('OddsRatio_working_3-way'!W110)&gt;0,0,PI()),ACOS('OddsRatio_working_3-way'!V110/(2*'OddsRatio_working_3-way'!X110)))</f>
        <v>0.63983654696083592</v>
      </c>
      <c r="Z110" s="11">
        <f>'OddsRatio_working_3-way'!X110^(1/3)*COS('OddsRatio_working_3-way'!Y110/3)</f>
        <v>0.55045363154830318</v>
      </c>
      <c r="AA110" s="11">
        <f>'OddsRatio_working_3-way'!X110^(1/3)*COS(('OddsRatio_working_3-way'!Y110+2*PI())/3)</f>
        <v>-0.37846848168741815</v>
      </c>
      <c r="AB110" s="11">
        <f>'OddsRatio_working_3-way'!X110^(1/3)*COS(('OddsRatio_working_3-way'!Y110+4*PI())/3)</f>
        <v>-0.17198514986088512</v>
      </c>
      <c r="AC110" s="11">
        <f>'OddsRatio_working_3-way'!X110^(1/3)*SIN('OddsRatio_working_3-way'!Y110/3)</f>
        <v>0.11921320721321975</v>
      </c>
      <c r="AD110" s="11">
        <f>'OddsRatio_working_3-way'!X110^(1/3)*SIN(('OddsRatio_working_3-way'!Y110+2*PI())/3)</f>
        <v>0.41710022491961996</v>
      </c>
      <c r="AE110" s="11">
        <f>'OddsRatio_working_3-way'!X110^(1/3)*SIN(('OddsRatio_working_3-way'!Y110+4*PI())/3)</f>
        <v>-0.53631343213283966</v>
      </c>
      <c r="AF110" s="11">
        <f>-'OddsRatio_working_3-way'!U110/(3*'OddsRatio_working_3-way'!X110^(1/3))*COS(('OddsRatio_working_3-way'!Y110)/3)</f>
        <v>0.55045363154830307</v>
      </c>
      <c r="AG110" s="11">
        <f>-'OddsRatio_working_3-way'!U110/(3*'OddsRatio_working_3-way'!X110^(1/3))*COS(('OddsRatio_working_3-way'!Y110+2*PI())/3)</f>
        <v>-0.37846848168741803</v>
      </c>
      <c r="AH110" s="11">
        <f>-'OddsRatio_working_3-way'!U110/(3*'OddsRatio_working_3-way'!X110^(1/3))*COS(('OddsRatio_working_3-way'!Y110+4*PI())/3)</f>
        <v>-0.17198514986088506</v>
      </c>
      <c r="AI110" s="11">
        <f>'OddsRatio_working_3-way'!U110/(3*'OddsRatio_working_3-way'!X110^(1/3))*SIN(('OddsRatio_working_3-way'!Y110)/3)</f>
        <v>-0.11921320721321972</v>
      </c>
      <c r="AJ110" s="11">
        <f>'OddsRatio_working_3-way'!U110/(3*'OddsRatio_working_3-way'!X110^(1/3))*SIN(('OddsRatio_working_3-way'!Y110+2*PI())/3)</f>
        <v>-0.4171002249196199</v>
      </c>
      <c r="AK110" s="11">
        <f>'OddsRatio_working_3-way'!U110/(3*'OddsRatio_working_3-way'!X110^(1/3))*SIN(('OddsRatio_working_3-way'!Y110+4*PI())/3)</f>
        <v>0.53631343213283955</v>
      </c>
      <c r="AL110" s="11">
        <f>'OddsRatio_working_3-way'!Z110+'OddsRatio_working_3-way'!AF110</f>
        <v>1.1009072630966061</v>
      </c>
      <c r="AM110" s="11">
        <f>'OddsRatio_working_3-way'!AA110+'OddsRatio_working_3-way'!AG110</f>
        <v>-0.75693696337483618</v>
      </c>
      <c r="AN110" s="11">
        <f>'OddsRatio_working_3-way'!AB110+'OddsRatio_working_3-way'!AH110</f>
        <v>-0.34397029972177018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1.1009072630966061</v>
      </c>
      <c r="AS110" s="11">
        <f>IF(('OddsRatio_working_3-way'!X110=0),IF(Q110&gt;0,-Q110^(1/3),(-Q110)^(1/3)),'OddsRatio_working_3-way'!AM110-'OddsRatio_working_3-way'!R110/3)</f>
        <v>-0.75693696337483618</v>
      </c>
      <c r="AT110" s="11">
        <f>IF(('OddsRatio_working_3-way'!X110=0),IF(Q110&gt;0,-Q110^(1/3),(-Q110)^(1/3)),'OddsRatio_working_3-way'!AN110-'OddsRatio_working_3-way'!R110/3)</f>
        <v>-0.34397029972177018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2.46</v>
      </c>
      <c r="B111" s="4">
        <f>IF('True_Odds_Calculator_3-way'!B112="","",'True_Odds_Calculator_3-way'!B112)</f>
        <v>3.26</v>
      </c>
      <c r="C111" s="4">
        <f>IF('True_Odds_Calculator_3-way'!C112="","",'True_Odds_Calculator_3-way'!C112)</f>
        <v>2.93</v>
      </c>
      <c r="D111" s="9">
        <f t="shared" si="26"/>
        <v>0.38703152248144757</v>
      </c>
      <c r="E111" s="9">
        <f t="shared" si="27"/>
        <v>0.28972176426479934</v>
      </c>
      <c r="F111" s="9">
        <f t="shared" si="28"/>
        <v>0.3232467132537532</v>
      </c>
      <c r="G111" s="9">
        <f t="shared" si="29"/>
        <v>1.0847731995215915</v>
      </c>
      <c r="H111" s="9">
        <f t="shared" si="30"/>
        <v>2.5837688713015234</v>
      </c>
      <c r="I111" s="9">
        <f t="shared" si="31"/>
        <v>3.4515874309187966</v>
      </c>
      <c r="J111" s="9">
        <f t="shared" si="32"/>
        <v>3.0936122750766719</v>
      </c>
      <c r="K111" s="11">
        <f t="shared" si="33"/>
        <v>0.4065040650406504</v>
      </c>
      <c r="L111" s="11">
        <f t="shared" si="34"/>
        <v>0.30674846625766872</v>
      </c>
      <c r="M111" s="11">
        <f t="shared" si="35"/>
        <v>0.34129692832764502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-0.27101808759665102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0.24045184860232358</v>
      </c>
      <c r="Q111" s="11">
        <f>2*'OddsRatio_working_3-way'!K111*'OddsRatio_working_3-way'!L111*'OddsRatio_working_3-way'!M111</f>
        <v>8.5115698620291544E-2</v>
      </c>
      <c r="R111" s="11">
        <f t="shared" si="36"/>
        <v>0</v>
      </c>
      <c r="S111" s="11">
        <f t="shared" si="37"/>
        <v>-0.88721697778408659</v>
      </c>
      <c r="T111" s="11">
        <f t="shared" si="38"/>
        <v>-0.31405910718020769</v>
      </c>
      <c r="U111" s="11">
        <f>'OddsRatio_working_3-way'!S111-'OddsRatio_working_3-way'!R111^2/3</f>
        <v>-0.88721697778408659</v>
      </c>
      <c r="V111" s="11">
        <f>'OddsRatio_working_3-way'!S111*'OddsRatio_working_3-way'!R111/3-2*'OddsRatio_working_3-way'!R111^3/27-'OddsRatio_working_3-way'!T111</f>
        <v>0.31405910718020769</v>
      </c>
      <c r="W111" s="11">
        <f>'OddsRatio_working_3-way'!V111^2+4*'OddsRatio_working_3-way'!U111^3/27</f>
        <v>-4.830042007691257E-3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0.16082845271477964</v>
      </c>
      <c r="Y111" s="11">
        <f>IF('OddsRatio_working_3-way'!W111&gt;=0,IF('OddsRatio_working_3-way'!V111+SQRT('OddsRatio_working_3-way'!W111)&gt;0,0,PI()),ACOS('OddsRatio_working_3-way'!V111/(2*'OddsRatio_working_3-way'!X111)))</f>
        <v>0.21778152208971857</v>
      </c>
      <c r="Z111" s="11">
        <f>'OddsRatio_working_3-way'!X111^(1/3)*COS('OddsRatio_working_3-way'!Y111/3)</f>
        <v>0.54238659976079584</v>
      </c>
      <c r="AA111" s="11">
        <f>'OddsRatio_working_3-way'!X111^(1/3)*COS(('OddsRatio_working_3-way'!Y111+2*PI())/3)</f>
        <v>-0.30535214567418029</v>
      </c>
      <c r="AB111" s="11">
        <f>'OddsRatio_working_3-way'!X111^(1/3)*COS(('OddsRatio_working_3-way'!Y111+4*PI())/3)</f>
        <v>-0.23703445408661569</v>
      </c>
      <c r="AC111" s="11">
        <f>'OddsRatio_working_3-way'!X111^(1/3)*SIN('OddsRatio_working_3-way'!Y111/3)</f>
        <v>3.9443237628494256E-2</v>
      </c>
      <c r="AD111" s="11">
        <f>'OddsRatio_working_3-way'!X111^(1/3)*SIN(('OddsRatio_working_3-way'!Y111+2*PI())/3)</f>
        <v>0.44999895525086475</v>
      </c>
      <c r="AE111" s="11">
        <f>'OddsRatio_working_3-way'!X111^(1/3)*SIN(('OddsRatio_working_3-way'!Y111+4*PI())/3)</f>
        <v>-0.48944219287935903</v>
      </c>
      <c r="AF111" s="11">
        <f>-'OddsRatio_working_3-way'!U111/(3*'OddsRatio_working_3-way'!X111^(1/3))*COS(('OddsRatio_working_3-way'!Y111)/3)</f>
        <v>0.54238659976079573</v>
      </c>
      <c r="AG111" s="11">
        <f>-'OddsRatio_working_3-way'!U111/(3*'OddsRatio_working_3-way'!X111^(1/3))*COS(('OddsRatio_working_3-way'!Y111+2*PI())/3)</f>
        <v>-0.30535214567418018</v>
      </c>
      <c r="AH111" s="11">
        <f>-'OddsRatio_working_3-way'!U111/(3*'OddsRatio_working_3-way'!X111^(1/3))*COS(('OddsRatio_working_3-way'!Y111+4*PI())/3)</f>
        <v>-0.23703445408661564</v>
      </c>
      <c r="AI111" s="11">
        <f>'OddsRatio_working_3-way'!U111/(3*'OddsRatio_working_3-way'!X111^(1/3))*SIN(('OddsRatio_working_3-way'!Y111)/3)</f>
        <v>-3.9443237628494249E-2</v>
      </c>
      <c r="AJ111" s="11">
        <f>'OddsRatio_working_3-way'!U111/(3*'OddsRatio_working_3-way'!X111^(1/3))*SIN(('OddsRatio_working_3-way'!Y111+2*PI())/3)</f>
        <v>-0.4499989552508647</v>
      </c>
      <c r="AK111" s="11">
        <f>'OddsRatio_working_3-way'!U111/(3*'OddsRatio_working_3-way'!X111^(1/3))*SIN(('OddsRatio_working_3-way'!Y111+4*PI())/3)</f>
        <v>0.48944219287935892</v>
      </c>
      <c r="AL111" s="11">
        <f>'OddsRatio_working_3-way'!Z111+'OddsRatio_working_3-way'!AF111</f>
        <v>1.0847731995215915</v>
      </c>
      <c r="AM111" s="11">
        <f>'OddsRatio_working_3-way'!AA111+'OddsRatio_working_3-way'!AG111</f>
        <v>-0.61070429134836046</v>
      </c>
      <c r="AN111" s="11">
        <f>'OddsRatio_working_3-way'!AB111+'OddsRatio_working_3-way'!AH111</f>
        <v>-0.47406890817323133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1.0847731995215915</v>
      </c>
      <c r="AS111" s="11">
        <f>IF(('OddsRatio_working_3-way'!X111=0),IF(Q111&gt;0,-Q111^(1/3),(-Q111)^(1/3)),'OddsRatio_working_3-way'!AM111-'OddsRatio_working_3-way'!R111/3)</f>
        <v>-0.61070429134836046</v>
      </c>
      <c r="AT111" s="11">
        <f>IF(('OddsRatio_working_3-way'!X111=0),IF(Q111&gt;0,-Q111^(1/3),(-Q111)^(1/3)),'OddsRatio_working_3-way'!AN111-'OddsRatio_working_3-way'!R111/3)</f>
        <v>-0.47406890817323133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2.2799999999999998</v>
      </c>
      <c r="B112" s="4">
        <f>IF('True_Odds_Calculator_3-way'!B113="","",'True_Odds_Calculator_3-way'!B113)</f>
        <v>3.39</v>
      </c>
      <c r="C112" s="4">
        <f>IF('True_Odds_Calculator_3-way'!C113="","",'True_Odds_Calculator_3-way'!C113)</f>
        <v>3.12</v>
      </c>
      <c r="D112" s="9">
        <f t="shared" si="26"/>
        <v>0.41864269242190799</v>
      </c>
      <c r="E112" s="9">
        <f t="shared" si="27"/>
        <v>0.27832587449909324</v>
      </c>
      <c r="F112" s="9">
        <f t="shared" si="28"/>
        <v>0.30303143307899894</v>
      </c>
      <c r="G112" s="9">
        <f t="shared" si="29"/>
        <v>1.0848998555733931</v>
      </c>
      <c r="H112" s="9">
        <f t="shared" si="30"/>
        <v>2.388671815133943</v>
      </c>
      <c r="I112" s="9">
        <f t="shared" si="31"/>
        <v>3.5929106548204088</v>
      </c>
      <c r="J112" s="9">
        <f t="shared" si="32"/>
        <v>3.2999876938155932</v>
      </c>
      <c r="K112" s="11">
        <f t="shared" si="33"/>
        <v>0.43859649122807021</v>
      </c>
      <c r="L112" s="11">
        <f t="shared" si="34"/>
        <v>0.29498525073746312</v>
      </c>
      <c r="M112" s="11">
        <f t="shared" si="35"/>
        <v>0.32051282051282048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-0.26893949949376139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0.24009848765321518</v>
      </c>
      <c r="Q112" s="11">
        <f>2*'OddsRatio_working_3-way'!K112*'OddsRatio_working_3-way'!L112*'OddsRatio_working_3-way'!M112</f>
        <v>8.2935574318899877E-2</v>
      </c>
      <c r="R112" s="11">
        <f t="shared" si="36"/>
        <v>0</v>
      </c>
      <c r="S112" s="11">
        <f t="shared" si="37"/>
        <v>-0.8927602234151728</v>
      </c>
      <c r="T112" s="11">
        <f t="shared" si="38"/>
        <v>-0.30838004263045687</v>
      </c>
      <c r="U112" s="11">
        <f>'OddsRatio_working_3-way'!S112-'OddsRatio_working_3-way'!R112^2/3</f>
        <v>-0.8927602234151728</v>
      </c>
      <c r="V112" s="11">
        <f>'OddsRatio_working_3-way'!S112*'OddsRatio_working_3-way'!R112/3-2*'OddsRatio_working_3-way'!R112^3/27-'OddsRatio_working_3-way'!T112</f>
        <v>0.30838004263045687</v>
      </c>
      <c r="W112" s="11">
        <f>'OddsRatio_working_3-way'!V112^2+4*'OddsRatio_working_3-way'!U112^3/27</f>
        <v>-1.0316339265174293E-2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0.16233806543594195</v>
      </c>
      <c r="Y112" s="11">
        <f>IF('OddsRatio_working_3-way'!W112&gt;=0,IF('OddsRatio_working_3-way'!V112+SQRT('OddsRatio_working_3-way'!W112)&gt;0,0,PI()),ACOS('OddsRatio_working_3-way'!V112/(2*'OddsRatio_working_3-way'!X112)))</f>
        <v>0.31817419483227338</v>
      </c>
      <c r="Z112" s="11">
        <f>'OddsRatio_working_3-way'!X112^(1/3)*COS('OddsRatio_working_3-way'!Y112/3)</f>
        <v>0.54244992778669654</v>
      </c>
      <c r="AA112" s="11">
        <f>'OddsRatio_working_3-way'!X112^(1/3)*COS(('OddsRatio_working_3-way'!Y112+2*PI())/3)</f>
        <v>-0.32123609002493053</v>
      </c>
      <c r="AB112" s="11">
        <f>'OddsRatio_working_3-way'!X112^(1/3)*COS(('OddsRatio_working_3-way'!Y112+4*PI())/3)</f>
        <v>-0.2212138377617659</v>
      </c>
      <c r="AC112" s="11">
        <f>'OddsRatio_working_3-way'!X112^(1/3)*SIN('OddsRatio_working_3-way'!Y112/3)</f>
        <v>5.7747874269090678E-2</v>
      </c>
      <c r="AD112" s="11">
        <f>'OddsRatio_working_3-way'!X112^(1/3)*SIN(('OddsRatio_working_3-way'!Y112+2*PI())/3)</f>
        <v>0.44090148060976814</v>
      </c>
      <c r="AE112" s="11">
        <f>'OddsRatio_working_3-way'!X112^(1/3)*SIN(('OddsRatio_working_3-way'!Y112+4*PI())/3)</f>
        <v>-0.49864935487885886</v>
      </c>
      <c r="AF112" s="11">
        <f>-'OddsRatio_working_3-way'!U112/(3*'OddsRatio_working_3-way'!X112^(1/3))*COS(('OddsRatio_working_3-way'!Y112)/3)</f>
        <v>0.54244992778669643</v>
      </c>
      <c r="AG112" s="11">
        <f>-'OddsRatio_working_3-way'!U112/(3*'OddsRatio_working_3-way'!X112^(1/3))*COS(('OddsRatio_working_3-way'!Y112+2*PI())/3)</f>
        <v>-0.32123609002493048</v>
      </c>
      <c r="AH112" s="11">
        <f>-'OddsRatio_working_3-way'!U112/(3*'OddsRatio_working_3-way'!X112^(1/3))*COS(('OddsRatio_working_3-way'!Y112+4*PI())/3)</f>
        <v>-0.22121383776176584</v>
      </c>
      <c r="AI112" s="11">
        <f>'OddsRatio_working_3-way'!U112/(3*'OddsRatio_working_3-way'!X112^(1/3))*SIN(('OddsRatio_working_3-way'!Y112)/3)</f>
        <v>-5.7747874269090664E-2</v>
      </c>
      <c r="AJ112" s="11">
        <f>'OddsRatio_working_3-way'!U112/(3*'OddsRatio_working_3-way'!X112^(1/3))*SIN(('OddsRatio_working_3-way'!Y112+2*PI())/3)</f>
        <v>-0.44090148060976803</v>
      </c>
      <c r="AK112" s="11">
        <f>'OddsRatio_working_3-way'!U112/(3*'OddsRatio_working_3-way'!X112^(1/3))*SIN(('OddsRatio_working_3-way'!Y112+4*PI())/3)</f>
        <v>0.49864935487885881</v>
      </c>
      <c r="AL112" s="11">
        <f>'OddsRatio_working_3-way'!Z112+'OddsRatio_working_3-way'!AF112</f>
        <v>1.0848998555733931</v>
      </c>
      <c r="AM112" s="11">
        <f>'OddsRatio_working_3-way'!AA112+'OddsRatio_working_3-way'!AG112</f>
        <v>-0.64247218004986095</v>
      </c>
      <c r="AN112" s="11">
        <f>'OddsRatio_working_3-way'!AB112+'OddsRatio_working_3-way'!AH112</f>
        <v>-0.44242767552353174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1.0848998555733931</v>
      </c>
      <c r="AS112" s="11">
        <f>IF(('OddsRatio_working_3-way'!X112=0),IF(Q112&gt;0,-Q112^(1/3),(-Q112)^(1/3)),'OddsRatio_working_3-way'!AM112-'OddsRatio_working_3-way'!R112/3)</f>
        <v>-0.64247218004986095</v>
      </c>
      <c r="AT112" s="11">
        <f>IF(('OddsRatio_working_3-way'!X112=0),IF(Q112&gt;0,-Q112^(1/3),(-Q112)^(1/3)),'OddsRatio_working_3-way'!AN112-'OddsRatio_working_3-way'!R112/3)</f>
        <v>-0.44242767552353174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3.15</v>
      </c>
      <c r="B113" s="4">
        <f>IF('True_Odds_Calculator_3-way'!B114="","",'True_Odds_Calculator_3-way'!B114)</f>
        <v>3.62</v>
      </c>
      <c r="C113" s="4">
        <f>IF('True_Odds_Calculator_3-way'!C114="","",'True_Odds_Calculator_3-way'!C114)</f>
        <v>2.06</v>
      </c>
      <c r="D113" s="9">
        <f t="shared" si="26"/>
        <v>0.29188469907037101</v>
      </c>
      <c r="E113" s="9">
        <f t="shared" si="27"/>
        <v>0.25275838408113127</v>
      </c>
      <c r="F113" s="9">
        <f t="shared" si="28"/>
        <v>0.45535691684849794</v>
      </c>
      <c r="G113" s="9">
        <f t="shared" si="29"/>
        <v>1.128376906942123</v>
      </c>
      <c r="H113" s="9">
        <f t="shared" si="30"/>
        <v>3.4260103499255647</v>
      </c>
      <c r="I113" s="9">
        <f t="shared" si="31"/>
        <v>3.956347496188362</v>
      </c>
      <c r="J113" s="9">
        <f t="shared" si="32"/>
        <v>2.1960795213586501</v>
      </c>
      <c r="K113" s="11">
        <f t="shared" si="33"/>
        <v>0.31746031746031744</v>
      </c>
      <c r="L113" s="11">
        <f t="shared" si="34"/>
        <v>0.27624309392265195</v>
      </c>
      <c r="M113" s="11">
        <f t="shared" si="35"/>
        <v>0.4854368932038835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-0.25419047448763699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0.24818881762506717</v>
      </c>
      <c r="Q113" s="11">
        <f>2*'OddsRatio_working_3-way'!K113*'OddsRatio_working_3-way'!L113*'OddsRatio_working_3-way'!M113</f>
        <v>8.5141961449422696E-2</v>
      </c>
      <c r="R113" s="11">
        <f t="shared" si="36"/>
        <v>0</v>
      </c>
      <c r="S113" s="11">
        <f t="shared" si="37"/>
        <v>-0.97638913545180184</v>
      </c>
      <c r="T113" s="11">
        <f t="shared" si="38"/>
        <v>-0.33495339123560952</v>
      </c>
      <c r="U113" s="11">
        <f>'OddsRatio_working_3-way'!S113-'OddsRatio_working_3-way'!R113^2/3</f>
        <v>-0.97638913545180184</v>
      </c>
      <c r="V113" s="11">
        <f>'OddsRatio_working_3-way'!S113*'OddsRatio_working_3-way'!R113/3-2*'OddsRatio_working_3-way'!R113^3/27-'OddsRatio_working_3-way'!T113</f>
        <v>0.33495339123560952</v>
      </c>
      <c r="W113" s="11">
        <f>'OddsRatio_working_3-way'!V113^2+4*'OddsRatio_working_3-way'!U113^3/27</f>
        <v>-2.5706472027443347E-2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0.18567461210924788</v>
      </c>
      <c r="Y113" s="11">
        <f>IF('OddsRatio_working_3-way'!W113&gt;=0,IF('OddsRatio_working_3-way'!V113+SQRT('OddsRatio_working_3-way'!W113)&gt;0,0,PI()),ACOS('OddsRatio_working_3-way'!V113/(2*'OddsRatio_working_3-way'!X113)))</f>
        <v>0.44643904825180258</v>
      </c>
      <c r="Z113" s="11">
        <f>'OddsRatio_working_3-way'!X113^(1/3)*COS('OddsRatio_working_3-way'!Y113/3)</f>
        <v>0.56418845347106161</v>
      </c>
      <c r="AA113" s="11">
        <f>'OddsRatio_working_3-way'!X113^(1/3)*COS(('OddsRatio_working_3-way'!Y113+2*PI())/3)</f>
        <v>-0.35534602255242009</v>
      </c>
      <c r="AB113" s="11">
        <f>'OddsRatio_working_3-way'!X113^(1/3)*COS(('OddsRatio_working_3-way'!Y113+4*PI())/3)</f>
        <v>-0.20884243091864155</v>
      </c>
      <c r="AC113" s="11">
        <f>'OddsRatio_working_3-way'!X113^(1/3)*SIN('OddsRatio_working_3-way'!Y113/3)</f>
        <v>8.4583888067009047E-2</v>
      </c>
      <c r="AD113" s="11">
        <f>'OddsRatio_working_3-way'!X113^(1/3)*SIN(('OddsRatio_working_3-way'!Y113+2*PI())/3)</f>
        <v>0.4463095891942897</v>
      </c>
      <c r="AE113" s="11">
        <f>'OddsRatio_working_3-way'!X113^(1/3)*SIN(('OddsRatio_working_3-way'!Y113+4*PI())/3)</f>
        <v>-0.53089347726129865</v>
      </c>
      <c r="AF113" s="11">
        <f>-'OddsRatio_working_3-way'!U113/(3*'OddsRatio_working_3-way'!X113^(1/3))*COS(('OddsRatio_working_3-way'!Y113)/3)</f>
        <v>0.5641884534710615</v>
      </c>
      <c r="AG113" s="11">
        <f>-'OddsRatio_working_3-way'!U113/(3*'OddsRatio_working_3-way'!X113^(1/3))*COS(('OddsRatio_working_3-way'!Y113+2*PI())/3)</f>
        <v>-0.35534602255241998</v>
      </c>
      <c r="AH113" s="11">
        <f>-'OddsRatio_working_3-way'!U113/(3*'OddsRatio_working_3-way'!X113^(1/3))*COS(('OddsRatio_working_3-way'!Y113+4*PI())/3)</f>
        <v>-0.20884243091864152</v>
      </c>
      <c r="AI113" s="11">
        <f>'OddsRatio_working_3-way'!U113/(3*'OddsRatio_working_3-way'!X113^(1/3))*SIN(('OddsRatio_working_3-way'!Y113)/3)</f>
        <v>-8.4583888067009033E-2</v>
      </c>
      <c r="AJ113" s="11">
        <f>'OddsRatio_working_3-way'!U113/(3*'OddsRatio_working_3-way'!X113^(1/3))*SIN(('OddsRatio_working_3-way'!Y113+2*PI())/3)</f>
        <v>-0.44630958919428965</v>
      </c>
      <c r="AK113" s="11">
        <f>'OddsRatio_working_3-way'!U113/(3*'OddsRatio_working_3-way'!X113^(1/3))*SIN(('OddsRatio_working_3-way'!Y113+4*PI())/3)</f>
        <v>0.53089347726129854</v>
      </c>
      <c r="AL113" s="11">
        <f>'OddsRatio_working_3-way'!Z113+'OddsRatio_working_3-way'!AF113</f>
        <v>1.128376906942123</v>
      </c>
      <c r="AM113" s="11">
        <f>'OddsRatio_working_3-way'!AA113+'OddsRatio_working_3-way'!AG113</f>
        <v>-0.71069204510484008</v>
      </c>
      <c r="AN113" s="11">
        <f>'OddsRatio_working_3-way'!AB113+'OddsRatio_working_3-way'!AH113</f>
        <v>-0.41768486183728304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1.128376906942123</v>
      </c>
      <c r="AS113" s="11">
        <f>IF(('OddsRatio_working_3-way'!X113=0),IF(Q113&gt;0,-Q113^(1/3),(-Q113)^(1/3)),'OddsRatio_working_3-way'!AM113-'OddsRatio_working_3-way'!R113/3)</f>
        <v>-0.71069204510484008</v>
      </c>
      <c r="AT113" s="11">
        <f>IF(('OddsRatio_working_3-way'!X113=0),IF(Q113&gt;0,-Q113^(1/3),(-Q113)^(1/3)),'OddsRatio_working_3-way'!AN113-'OddsRatio_working_3-way'!R113/3)</f>
        <v>-0.41768486183728304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1.52</v>
      </c>
      <c r="B114" s="4">
        <f>IF('True_Odds_Calculator_3-way'!B115="","",'True_Odds_Calculator_3-way'!B115)</f>
        <v>4.37</v>
      </c>
      <c r="C114" s="4">
        <f>IF('True_Odds_Calculator_3-way'!C115="","",'True_Odds_Calculator_3-way'!C115)</f>
        <v>5.22</v>
      </c>
      <c r="D114" s="9">
        <f t="shared" si="26"/>
        <v>0.62502463002435826</v>
      </c>
      <c r="E114" s="9">
        <f t="shared" si="27"/>
        <v>0.20458043635114925</v>
      </c>
      <c r="F114" s="9">
        <f t="shared" si="28"/>
        <v>0.17039493362449246</v>
      </c>
      <c r="G114" s="9">
        <f t="shared" si="29"/>
        <v>1.1537249031198742</v>
      </c>
      <c r="H114" s="9">
        <f t="shared" si="30"/>
        <v>1.5999369496223346</v>
      </c>
      <c r="I114" s="9">
        <f t="shared" si="31"/>
        <v>4.8880529235139765</v>
      </c>
      <c r="J114" s="9">
        <f t="shared" si="32"/>
        <v>5.8687190911658691</v>
      </c>
      <c r="K114" s="11">
        <f t="shared" si="33"/>
        <v>0.65789473684210531</v>
      </c>
      <c r="L114" s="11">
        <f t="shared" si="34"/>
        <v>0.22883295194508008</v>
      </c>
      <c r="M114" s="11">
        <f t="shared" si="35"/>
        <v>0.19157088122605365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-0.21328001742434421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0.23389736341432241</v>
      </c>
      <c r="Q114" s="11">
        <f>2*'OddsRatio_working_3-way'!K114*'OddsRatio_working_3-way'!L114*'OddsRatio_working_3-way'!M114</f>
        <v>5.7681224023260765E-2</v>
      </c>
      <c r="R114" s="11">
        <f t="shared" si="36"/>
        <v>0</v>
      </c>
      <c r="S114" s="11">
        <f t="shared" si="37"/>
        <v>-1.0966679684246166</v>
      </c>
      <c r="T114" s="11">
        <f t="shared" si="38"/>
        <v>-0.27044832760163173</v>
      </c>
      <c r="U114" s="11">
        <f>'OddsRatio_working_3-way'!S114-'OddsRatio_working_3-way'!R114^2/3</f>
        <v>-1.0966679684246166</v>
      </c>
      <c r="V114" s="11">
        <f>'OddsRatio_working_3-way'!S114*'OddsRatio_working_3-way'!R114/3-2*'OddsRatio_working_3-way'!R114^3/27-'OddsRatio_working_3-way'!T114</f>
        <v>0.27044832760163173</v>
      </c>
      <c r="W114" s="11">
        <f>'OddsRatio_working_3-way'!V114^2+4*'OddsRatio_working_3-way'!U114^3/27</f>
        <v>-0.12225641712285529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0.22101963432316077</v>
      </c>
      <c r="Y114" s="11">
        <f>IF('OddsRatio_working_3-way'!W114&gt;=0,IF('OddsRatio_working_3-way'!V114+SQRT('OddsRatio_working_3-way'!W114)&gt;0,0,PI()),ACOS('OddsRatio_working_3-way'!V114/(2*'OddsRatio_working_3-way'!X114)))</f>
        <v>0.91243727797425944</v>
      </c>
      <c r="Z114" s="11">
        <f>'OddsRatio_working_3-way'!X114^(1/3)*COS('OddsRatio_working_3-way'!Y114/3)</f>
        <v>0.57686245155993709</v>
      </c>
      <c r="AA114" s="11">
        <f>'OddsRatio_working_3-way'!X114^(1/3)*COS(('OddsRatio_working_3-way'!Y114+2*PI())/3)</f>
        <v>-0.44524090689484302</v>
      </c>
      <c r="AB114" s="11">
        <f>'OddsRatio_working_3-way'!X114^(1/3)*COS(('OddsRatio_working_3-way'!Y114+4*PI())/3)</f>
        <v>-0.13162154466509413</v>
      </c>
      <c r="AC114" s="11">
        <f>'OddsRatio_working_3-way'!X114^(1/3)*SIN('OddsRatio_working_3-way'!Y114/3)</f>
        <v>0.18106822320642435</v>
      </c>
      <c r="AD114" s="11">
        <f>'OddsRatio_working_3-way'!X114^(1/3)*SIN(('OddsRatio_working_3-way'!Y114+2*PI())/3)</f>
        <v>0.4090434259370635</v>
      </c>
      <c r="AE114" s="11">
        <f>'OddsRatio_working_3-way'!X114^(1/3)*SIN(('OddsRatio_working_3-way'!Y114+4*PI())/3)</f>
        <v>-0.59011164914348779</v>
      </c>
      <c r="AF114" s="11">
        <f>-'OddsRatio_working_3-way'!U114/(3*'OddsRatio_working_3-way'!X114^(1/3))*COS(('OddsRatio_working_3-way'!Y114)/3)</f>
        <v>0.57686245155993709</v>
      </c>
      <c r="AG114" s="11">
        <f>-'OddsRatio_working_3-way'!U114/(3*'OddsRatio_working_3-way'!X114^(1/3))*COS(('OddsRatio_working_3-way'!Y114+2*PI())/3)</f>
        <v>-0.44524090689484302</v>
      </c>
      <c r="AH114" s="11">
        <f>-'OddsRatio_working_3-way'!U114/(3*'OddsRatio_working_3-way'!X114^(1/3))*COS(('OddsRatio_working_3-way'!Y114+4*PI())/3)</f>
        <v>-0.13162154466509413</v>
      </c>
      <c r="AI114" s="11">
        <f>'OddsRatio_working_3-way'!U114/(3*'OddsRatio_working_3-way'!X114^(1/3))*SIN(('OddsRatio_working_3-way'!Y114)/3)</f>
        <v>-0.18106822320642435</v>
      </c>
      <c r="AJ114" s="11">
        <f>'OddsRatio_working_3-way'!U114/(3*'OddsRatio_working_3-way'!X114^(1/3))*SIN(('OddsRatio_working_3-way'!Y114+2*PI())/3)</f>
        <v>-0.4090434259370635</v>
      </c>
      <c r="AK114" s="11">
        <f>'OddsRatio_working_3-way'!U114/(3*'OddsRatio_working_3-way'!X114^(1/3))*SIN(('OddsRatio_working_3-way'!Y114+4*PI())/3)</f>
        <v>0.59011164914348779</v>
      </c>
      <c r="AL114" s="11">
        <f>'OddsRatio_working_3-way'!Z114+'OddsRatio_working_3-way'!AF114</f>
        <v>1.1537249031198742</v>
      </c>
      <c r="AM114" s="11">
        <f>'OddsRatio_working_3-way'!AA114+'OddsRatio_working_3-way'!AG114</f>
        <v>-0.89048181378968605</v>
      </c>
      <c r="AN114" s="11">
        <f>'OddsRatio_working_3-way'!AB114+'OddsRatio_working_3-way'!AH114</f>
        <v>-0.26324308933018825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1.1537249031198742</v>
      </c>
      <c r="AS114" s="11">
        <f>IF(('OddsRatio_working_3-way'!X114=0),IF(Q114&gt;0,-Q114^(1/3),(-Q114)^(1/3)),'OddsRatio_working_3-way'!AM114-'OddsRatio_working_3-way'!R114/3)</f>
        <v>-0.89048181378968605</v>
      </c>
      <c r="AT114" s="11">
        <f>IF(('OddsRatio_working_3-way'!X114=0),IF(Q114&gt;0,-Q114^(1/3),(-Q114)^(1/3)),'OddsRatio_working_3-way'!AN114-'OddsRatio_working_3-way'!R114/3)</f>
        <v>-0.26324308933018825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2.4300000000000002</v>
      </c>
      <c r="B115" s="4">
        <f>IF('True_Odds_Calculator_3-way'!B116="","",'True_Odds_Calculator_3-way'!B116)</f>
        <v>3.49</v>
      </c>
      <c r="C115" s="4">
        <f>IF('True_Odds_Calculator_3-way'!C116="","",'True_Odds_Calculator_3-way'!C116)</f>
        <v>2.46</v>
      </c>
      <c r="D115" s="9">
        <f t="shared" si="26"/>
        <v>0.37449457888941623</v>
      </c>
      <c r="E115" s="9">
        <f t="shared" si="27"/>
        <v>0.25586149149090998</v>
      </c>
      <c r="F115" s="9">
        <f t="shared" si="28"/>
        <v>0.36964392961967368</v>
      </c>
      <c r="G115" s="9">
        <f t="shared" si="29"/>
        <v>1.1680179181663761</v>
      </c>
      <c r="H115" s="9">
        <f t="shared" si="30"/>
        <v>2.6702656229779178</v>
      </c>
      <c r="I115" s="9">
        <f t="shared" si="31"/>
        <v>3.9083646162342767</v>
      </c>
      <c r="J115" s="9">
        <f t="shared" si="32"/>
        <v>2.7053061605229094</v>
      </c>
      <c r="K115" s="11">
        <f t="shared" si="33"/>
        <v>0.41152263374485593</v>
      </c>
      <c r="L115" s="11">
        <f t="shared" si="34"/>
        <v>0.28653295128939826</v>
      </c>
      <c r="M115" s="11">
        <f t="shared" si="35"/>
        <v>0.4065040650406504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-0.24918473423299436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0.25787869750359038</v>
      </c>
      <c r="Q115" s="11">
        <f>2*'OddsRatio_working_3-way'!K115*'OddsRatio_working_3-way'!L115*'OddsRatio_working_3-way'!M115</f>
        <v>9.5865686804308681E-2</v>
      </c>
      <c r="R115" s="11">
        <f t="shared" si="36"/>
        <v>0</v>
      </c>
      <c r="S115" s="11">
        <f t="shared" si="37"/>
        <v>-1.0348896303674322</v>
      </c>
      <c r="T115" s="11">
        <f t="shared" si="38"/>
        <v>-0.38471733470908259</v>
      </c>
      <c r="U115" s="11">
        <f>'OddsRatio_working_3-way'!S115-'OddsRatio_working_3-way'!R115^2/3</f>
        <v>-1.0348896303674322</v>
      </c>
      <c r="V115" s="11">
        <f>'OddsRatio_working_3-way'!S115*'OddsRatio_working_3-way'!R115/3-2*'OddsRatio_working_3-way'!R115^3/27-'OddsRatio_working_3-way'!T115</f>
        <v>0.38471733470908259</v>
      </c>
      <c r="W115" s="11">
        <f>'OddsRatio_working_3-way'!V115^2+4*'OddsRatio_working_3-way'!U115^3/27</f>
        <v>-1.6194530995544631E-2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0.20260920427093443</v>
      </c>
      <c r="Y115" s="11">
        <f>IF('OddsRatio_working_3-way'!W115&gt;=0,IF('OddsRatio_working_3-way'!V115+SQRT('OddsRatio_working_3-way'!W115)&gt;0,0,PI()),ACOS('OddsRatio_working_3-way'!V115/(2*'OddsRatio_working_3-way'!X115)))</f>
        <v>0.31945298643280484</v>
      </c>
      <c r="Z115" s="11">
        <f>'OddsRatio_working_3-way'!X115^(1/3)*COS('OddsRatio_working_3-way'!Y115/3)</f>
        <v>0.58400895908318806</v>
      </c>
      <c r="AA115" s="11">
        <f>'OddsRatio_working_3-way'!X115^(1/3)*COS(('OddsRatio_working_3-way'!Y115+2*PI())/3)</f>
        <v>-0.34606518037673323</v>
      </c>
      <c r="AB115" s="11">
        <f>'OddsRatio_working_3-way'!X115^(1/3)*COS(('OddsRatio_working_3-way'!Y115+4*PI())/3)</f>
        <v>-0.23794377870645494</v>
      </c>
      <c r="AC115" s="11">
        <f>'OddsRatio_working_3-way'!X115^(1/3)*SIN('OddsRatio_working_3-way'!Y115/3)</f>
        <v>6.2423920359495011E-2</v>
      </c>
      <c r="AD115" s="11">
        <f>'OddsRatio_working_3-way'!X115^(1/3)*SIN(('OddsRatio_working_3-way'!Y115+2*PI())/3)</f>
        <v>0.4745546344240002</v>
      </c>
      <c r="AE115" s="11">
        <f>'OddsRatio_working_3-way'!X115^(1/3)*SIN(('OddsRatio_working_3-way'!Y115+4*PI())/3)</f>
        <v>-0.53697855478349499</v>
      </c>
      <c r="AF115" s="11">
        <f>-'OddsRatio_working_3-way'!U115/(3*'OddsRatio_working_3-way'!X115^(1/3))*COS(('OddsRatio_working_3-way'!Y115)/3)</f>
        <v>0.58400895908318806</v>
      </c>
      <c r="AG115" s="11">
        <f>-'OddsRatio_working_3-way'!U115/(3*'OddsRatio_working_3-way'!X115^(1/3))*COS(('OddsRatio_working_3-way'!Y115+2*PI())/3)</f>
        <v>-0.34606518037673323</v>
      </c>
      <c r="AH115" s="11">
        <f>-'OddsRatio_working_3-way'!U115/(3*'OddsRatio_working_3-way'!X115^(1/3))*COS(('OddsRatio_working_3-way'!Y115+4*PI())/3)</f>
        <v>-0.23794377870645494</v>
      </c>
      <c r="AI115" s="11">
        <f>'OddsRatio_working_3-way'!U115/(3*'OddsRatio_working_3-way'!X115^(1/3))*SIN(('OddsRatio_working_3-way'!Y115)/3)</f>
        <v>-6.2423920359495011E-2</v>
      </c>
      <c r="AJ115" s="11">
        <f>'OddsRatio_working_3-way'!U115/(3*'OddsRatio_working_3-way'!X115^(1/3))*SIN(('OddsRatio_working_3-way'!Y115+2*PI())/3)</f>
        <v>-0.4745546344240002</v>
      </c>
      <c r="AK115" s="11">
        <f>'OddsRatio_working_3-way'!U115/(3*'OddsRatio_working_3-way'!X115^(1/3))*SIN(('OddsRatio_working_3-way'!Y115+4*PI())/3)</f>
        <v>0.53697855478349499</v>
      </c>
      <c r="AL115" s="11">
        <f>'OddsRatio_working_3-way'!Z115+'OddsRatio_working_3-way'!AF115</f>
        <v>1.1680179181663761</v>
      </c>
      <c r="AM115" s="11">
        <f>'OddsRatio_working_3-way'!AA115+'OddsRatio_working_3-way'!AG115</f>
        <v>-0.69213036075346646</v>
      </c>
      <c r="AN115" s="11">
        <f>'OddsRatio_working_3-way'!AB115+'OddsRatio_working_3-way'!AH115</f>
        <v>-0.47588755741290989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1.1680179181663761</v>
      </c>
      <c r="AS115" s="11">
        <f>IF(('OddsRatio_working_3-way'!X115=0),IF(Q115&gt;0,-Q115^(1/3),(-Q115)^(1/3)),'OddsRatio_working_3-way'!AM115-'OddsRatio_working_3-way'!R115/3)</f>
        <v>-0.69213036075346646</v>
      </c>
      <c r="AT115" s="11">
        <f>IF(('OddsRatio_working_3-way'!X115=0),IF(Q115&gt;0,-Q115^(1/3),(-Q115)^(1/3)),'OddsRatio_working_3-way'!AN115-'OddsRatio_working_3-way'!R115/3)</f>
        <v>-0.47588755741290989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</v>
      </c>
      <c r="B116" s="4">
        <f>IF('True_Odds_Calculator_3-way'!B117="","",'True_Odds_Calculator_3-way'!B117)</f>
        <v>3.47</v>
      </c>
      <c r="C116" s="4">
        <f>IF('True_Odds_Calculator_3-way'!C117="","",'True_Odds_Calculator_3-way'!C117)</f>
        <v>2.19</v>
      </c>
      <c r="D116" s="9">
        <f t="shared" si="26"/>
        <v>0.30772204788300106</v>
      </c>
      <c r="E116" s="9">
        <f t="shared" si="27"/>
        <v>0.26466494667232515</v>
      </c>
      <c r="F116" s="9">
        <f t="shared" si="28"/>
        <v>0.42761300544467379</v>
      </c>
      <c r="G116" s="9">
        <f t="shared" si="29"/>
        <v>1.1248429497976855</v>
      </c>
      <c r="H116" s="9">
        <f t="shared" si="30"/>
        <v>3.2496858995953706</v>
      </c>
      <c r="I116" s="9">
        <f t="shared" si="31"/>
        <v>3.7783620860002824</v>
      </c>
      <c r="J116" s="9">
        <f t="shared" si="32"/>
        <v>2.3385631102592455</v>
      </c>
      <c r="K116" s="11">
        <f t="shared" si="33"/>
        <v>0.33333333333333331</v>
      </c>
      <c r="L116" s="11">
        <f t="shared" si="34"/>
        <v>0.28818443804034583</v>
      </c>
      <c r="M116" s="11">
        <f t="shared" si="35"/>
        <v>0.45662100456621008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-0.25785708332785029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0.24826848086885195</v>
      </c>
      <c r="Q116" s="11">
        <f>2*'OddsRatio_working_3-way'!K116*'OddsRatio_working_3-way'!L116*'OddsRatio_working_3-way'!M116</f>
        <v>8.7727378398887626E-2</v>
      </c>
      <c r="R116" s="11">
        <f t="shared" si="36"/>
        <v>0</v>
      </c>
      <c r="S116" s="11">
        <f t="shared" si="37"/>
        <v>-0.96281427550777421</v>
      </c>
      <c r="T116" s="11">
        <f t="shared" si="38"/>
        <v>-0.34021705848331252</v>
      </c>
      <c r="U116" s="11">
        <f>'OddsRatio_working_3-way'!S116-'OddsRatio_working_3-way'!R116^2/3</f>
        <v>-0.96281427550777421</v>
      </c>
      <c r="V116" s="11">
        <f>'OddsRatio_working_3-way'!S116*'OddsRatio_working_3-way'!R116/3-2*'OddsRatio_working_3-way'!R116^3/27-'OddsRatio_working_3-way'!T116</f>
        <v>0.34021705848331252</v>
      </c>
      <c r="W116" s="11">
        <f>'OddsRatio_working_3-way'!V116^2+4*'OddsRatio_working_3-way'!U116^3/27</f>
        <v>-1.6480462929654729E-2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0.18181591639120351</v>
      </c>
      <c r="Y116" s="11">
        <f>IF('OddsRatio_working_3-way'!W116&gt;=0,IF('OddsRatio_working_3-way'!V116+SQRT('OddsRatio_working_3-way'!W116)&gt;0,0,PI()),ACOS('OddsRatio_working_3-way'!V116/(2*'OddsRatio_working_3-way'!X116)))</f>
        <v>0.36081738222684123</v>
      </c>
      <c r="Z116" s="11">
        <f>'OddsRatio_working_3-way'!X116^(1/3)*COS('OddsRatio_working_3-way'!Y116/3)</f>
        <v>0.56242147489884275</v>
      </c>
      <c r="AA116" s="11">
        <f>'OddsRatio_working_3-way'!X116^(1/3)*COS(('OddsRatio_working_3-way'!Y116+2*PI())/3)</f>
        <v>-0.34007611187617059</v>
      </c>
      <c r="AB116" s="11">
        <f>'OddsRatio_working_3-way'!X116^(1/3)*COS(('OddsRatio_working_3-way'!Y116+4*PI())/3)</f>
        <v>-0.22234536302267227</v>
      </c>
      <c r="AC116" s="11">
        <f>'OddsRatio_working_3-way'!X116^(1/3)*SIN('OddsRatio_working_3-way'!Y116/3)</f>
        <v>6.7971879542463531E-2</v>
      </c>
      <c r="AD116" s="11">
        <f>'OddsRatio_working_3-way'!X116^(1/3)*SIN(('OddsRatio_working_3-way'!Y116+2*PI())/3)</f>
        <v>0.45308534512507803</v>
      </c>
      <c r="AE116" s="11">
        <f>'OddsRatio_working_3-way'!X116^(1/3)*SIN(('OddsRatio_working_3-way'!Y116+4*PI())/3)</f>
        <v>-0.52105722466754156</v>
      </c>
      <c r="AF116" s="11">
        <f>-'OddsRatio_working_3-way'!U116/(3*'OddsRatio_working_3-way'!X116^(1/3))*COS(('OddsRatio_working_3-way'!Y116)/3)</f>
        <v>0.56242147489884264</v>
      </c>
      <c r="AG116" s="11">
        <f>-'OddsRatio_working_3-way'!U116/(3*'OddsRatio_working_3-way'!X116^(1/3))*COS(('OddsRatio_working_3-way'!Y116+2*PI())/3)</f>
        <v>-0.34007611187617054</v>
      </c>
      <c r="AH116" s="11">
        <f>-'OddsRatio_working_3-way'!U116/(3*'OddsRatio_working_3-way'!X116^(1/3))*COS(('OddsRatio_working_3-way'!Y116+4*PI())/3)</f>
        <v>-0.22234536302267224</v>
      </c>
      <c r="AI116" s="11">
        <f>'OddsRatio_working_3-way'!U116/(3*'OddsRatio_working_3-way'!X116^(1/3))*SIN(('OddsRatio_working_3-way'!Y116)/3)</f>
        <v>-6.7971879542463517E-2</v>
      </c>
      <c r="AJ116" s="11">
        <f>'OddsRatio_working_3-way'!U116/(3*'OddsRatio_working_3-way'!X116^(1/3))*SIN(('OddsRatio_working_3-way'!Y116+2*PI())/3)</f>
        <v>-0.45308534512507798</v>
      </c>
      <c r="AK116" s="11">
        <f>'OddsRatio_working_3-way'!U116/(3*'OddsRatio_working_3-way'!X116^(1/3))*SIN(('OddsRatio_working_3-way'!Y116+4*PI())/3)</f>
        <v>0.52105722466754145</v>
      </c>
      <c r="AL116" s="11">
        <f>'OddsRatio_working_3-way'!Z116+'OddsRatio_working_3-way'!AF116</f>
        <v>1.1248429497976855</v>
      </c>
      <c r="AM116" s="11">
        <f>'OddsRatio_working_3-way'!AA116+'OddsRatio_working_3-way'!AG116</f>
        <v>-0.68015222375234119</v>
      </c>
      <c r="AN116" s="11">
        <f>'OddsRatio_working_3-way'!AB116+'OddsRatio_working_3-way'!AH116</f>
        <v>-0.44469072604534454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1.1248429497976855</v>
      </c>
      <c r="AS116" s="11">
        <f>IF(('OddsRatio_working_3-way'!X116=0),IF(Q116&gt;0,-Q116^(1/3),(-Q116)^(1/3)),'OddsRatio_working_3-way'!AM116-'OddsRatio_working_3-way'!R116/3)</f>
        <v>-0.68015222375234119</v>
      </c>
      <c r="AT116" s="11">
        <f>IF(('OddsRatio_working_3-way'!X116=0),IF(Q116&gt;0,-Q116^(1/3),(-Q116)^(1/3)),'OddsRatio_working_3-way'!AN116-'OddsRatio_working_3-way'!R116/3)</f>
        <v>-0.44469072604534454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2.52</v>
      </c>
      <c r="B117" s="4">
        <f>IF('True_Odds_Calculator_3-way'!B118="","",'True_Odds_Calculator_3-way'!B118)</f>
        <v>3.5</v>
      </c>
      <c r="C117" s="4">
        <f>IF('True_Odds_Calculator_3-way'!C118="","",'True_Odds_Calculator_3-way'!C118)</f>
        <v>2.5299999999999998</v>
      </c>
      <c r="D117" s="9">
        <f t="shared" si="26"/>
        <v>0.36943594333902291</v>
      </c>
      <c r="E117" s="9">
        <f t="shared" si="27"/>
        <v>0.26265436744115972</v>
      </c>
      <c r="F117" s="9">
        <f t="shared" si="28"/>
        <v>0.36790968921981693</v>
      </c>
      <c r="G117" s="9">
        <f t="shared" si="29"/>
        <v>1.1229139492211515</v>
      </c>
      <c r="H117" s="9">
        <f t="shared" si="30"/>
        <v>2.7068292028161509</v>
      </c>
      <c r="I117" s="9">
        <f t="shared" si="31"/>
        <v>3.807284873052879</v>
      </c>
      <c r="J117" s="9">
        <f t="shared" si="32"/>
        <v>2.7180583423083613</v>
      </c>
      <c r="K117" s="11">
        <f t="shared" si="33"/>
        <v>0.3968253968253968</v>
      </c>
      <c r="L117" s="11">
        <f t="shared" si="34"/>
        <v>0.2857142857142857</v>
      </c>
      <c r="M117" s="11">
        <f t="shared" si="35"/>
        <v>0.39525691699604748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-0.26054690650963908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0.24871608722540398</v>
      </c>
      <c r="Q117" s="11">
        <f>2*'OddsRatio_working_3-way'!K117*'OddsRatio_working_3-way'!L117*'OddsRatio_working_3-way'!M117</f>
        <v>8.9627418819965415E-2</v>
      </c>
      <c r="R117" s="11">
        <f t="shared" si="36"/>
        <v>0</v>
      </c>
      <c r="S117" s="11">
        <f t="shared" si="37"/>
        <v>-0.95459236326109509</v>
      </c>
      <c r="T117" s="11">
        <f t="shared" si="38"/>
        <v>-0.34399724802201631</v>
      </c>
      <c r="U117" s="11">
        <f>'OddsRatio_working_3-way'!S117-'OddsRatio_working_3-way'!R117^2/3</f>
        <v>-0.95459236326109509</v>
      </c>
      <c r="V117" s="11">
        <f>'OddsRatio_working_3-way'!S117*'OddsRatio_working_3-way'!R117/3-2*'OddsRatio_working_3-way'!R117^3/27-'OddsRatio_working_3-way'!T117</f>
        <v>0.34399724802201631</v>
      </c>
      <c r="W117" s="11">
        <f>'OddsRatio_working_3-way'!V117^2+4*'OddsRatio_working_3-way'!U117^3/27</f>
        <v>-1.0535378732887776E-2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0.17949198128301469</v>
      </c>
      <c r="Y117" s="11">
        <f>IF('OddsRatio_working_3-way'!W117&gt;=0,IF('OddsRatio_working_3-way'!V117+SQRT('OddsRatio_working_3-way'!W117)&gt;0,0,PI()),ACOS('OddsRatio_working_3-way'!V117/(2*'OddsRatio_working_3-way'!X117)))</f>
        <v>0.289970145430269</v>
      </c>
      <c r="Z117" s="11">
        <f>'OddsRatio_working_3-way'!X117^(1/3)*COS('OddsRatio_working_3-way'!Y117/3)</f>
        <v>0.56145697461057575</v>
      </c>
      <c r="AA117" s="11">
        <f>'OddsRatio_working_3-way'!X117^(1/3)*COS(('OddsRatio_working_3-way'!Y117+2*PI())/3)</f>
        <v>-0.32787337102694192</v>
      </c>
      <c r="AB117" s="11">
        <f>'OddsRatio_working_3-way'!X117^(1/3)*COS(('OddsRatio_working_3-way'!Y117+4*PI())/3)</f>
        <v>-0.23358360358363395</v>
      </c>
      <c r="AC117" s="11">
        <f>'OddsRatio_working_3-way'!X117^(1/3)*SIN('OddsRatio_working_3-way'!Y117/3)</f>
        <v>5.4438222615221285E-2</v>
      </c>
      <c r="AD117" s="11">
        <f>'OddsRatio_working_3-way'!X117^(1/3)*SIN(('OddsRatio_working_3-way'!Y117+2*PI())/3)</f>
        <v>0.45901689183710265</v>
      </c>
      <c r="AE117" s="11">
        <f>'OddsRatio_working_3-way'!X117^(1/3)*SIN(('OddsRatio_working_3-way'!Y117+4*PI())/3)</f>
        <v>-0.51345511445232372</v>
      </c>
      <c r="AF117" s="11">
        <f>-'OddsRatio_working_3-way'!U117/(3*'OddsRatio_working_3-way'!X117^(1/3))*COS(('OddsRatio_working_3-way'!Y117)/3)</f>
        <v>0.56145697461057564</v>
      </c>
      <c r="AG117" s="11">
        <f>-'OddsRatio_working_3-way'!U117/(3*'OddsRatio_working_3-way'!X117^(1/3))*COS(('OddsRatio_working_3-way'!Y117+2*PI())/3)</f>
        <v>-0.32787337102694186</v>
      </c>
      <c r="AH117" s="11">
        <f>-'OddsRatio_working_3-way'!U117/(3*'OddsRatio_working_3-way'!X117^(1/3))*COS(('OddsRatio_working_3-way'!Y117+4*PI())/3)</f>
        <v>-0.23358360358363389</v>
      </c>
      <c r="AI117" s="11">
        <f>'OddsRatio_working_3-way'!U117/(3*'OddsRatio_working_3-way'!X117^(1/3))*SIN(('OddsRatio_working_3-way'!Y117)/3)</f>
        <v>-5.4438222615221271E-2</v>
      </c>
      <c r="AJ117" s="11">
        <f>'OddsRatio_working_3-way'!U117/(3*'OddsRatio_working_3-way'!X117^(1/3))*SIN(('OddsRatio_working_3-way'!Y117+2*PI())/3)</f>
        <v>-0.45901689183710254</v>
      </c>
      <c r="AK117" s="11">
        <f>'OddsRatio_working_3-way'!U117/(3*'OddsRatio_working_3-way'!X117^(1/3))*SIN(('OddsRatio_working_3-way'!Y117+4*PI())/3)</f>
        <v>0.51345511445232361</v>
      </c>
      <c r="AL117" s="11">
        <f>'OddsRatio_working_3-way'!Z117+'OddsRatio_working_3-way'!AF117</f>
        <v>1.1229139492211515</v>
      </c>
      <c r="AM117" s="11">
        <f>'OddsRatio_working_3-way'!AA117+'OddsRatio_working_3-way'!AG117</f>
        <v>-0.65574674205388384</v>
      </c>
      <c r="AN117" s="11">
        <f>'OddsRatio_working_3-way'!AB117+'OddsRatio_working_3-way'!AH117</f>
        <v>-0.46716720716726784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1.1229139492211515</v>
      </c>
      <c r="AS117" s="11">
        <f>IF(('OddsRatio_working_3-way'!X117=0),IF(Q117&gt;0,-Q117^(1/3),(-Q117)^(1/3)),'OddsRatio_working_3-way'!AM117-'OddsRatio_working_3-way'!R117/3)</f>
        <v>-0.65574674205388384</v>
      </c>
      <c r="AT117" s="11">
        <f>IF(('OddsRatio_working_3-way'!X117=0),IF(Q117&gt;0,-Q117^(1/3),(-Q117)^(1/3)),'OddsRatio_working_3-way'!AN117-'OddsRatio_working_3-way'!R117/3)</f>
        <v>-0.46716720716726784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2.4700000000000002</v>
      </c>
      <c r="B118" s="4">
        <f>IF('True_Odds_Calculator_3-way'!B119="","",'True_Odds_Calculator_3-way'!B119)</f>
        <v>3.35</v>
      </c>
      <c r="C118" s="4">
        <f>IF('True_Odds_Calculator_3-way'!C119="","",'True_Odds_Calculator_3-way'!C119)</f>
        <v>2.58</v>
      </c>
      <c r="D118" s="9">
        <f t="shared" si="26"/>
        <v>0.37282728391241921</v>
      </c>
      <c r="E118" s="9">
        <f t="shared" si="27"/>
        <v>0.27105833983836297</v>
      </c>
      <c r="F118" s="9">
        <f t="shared" si="28"/>
        <v>0.35611437624921766</v>
      </c>
      <c r="G118" s="9">
        <f t="shared" si="29"/>
        <v>1.1443585933540517</v>
      </c>
      <c r="H118" s="9">
        <f t="shared" si="30"/>
        <v>2.6822071322304564</v>
      </c>
      <c r="I118" s="9">
        <f t="shared" si="31"/>
        <v>3.6892426943820222</v>
      </c>
      <c r="J118" s="9">
        <f t="shared" si="32"/>
        <v>2.8080865774994024</v>
      </c>
      <c r="K118" s="11">
        <f t="shared" si="33"/>
        <v>0.40485829959514169</v>
      </c>
      <c r="L118" s="11">
        <f t="shared" si="34"/>
        <v>0.29850746268656714</v>
      </c>
      <c r="M118" s="11">
        <f t="shared" si="35"/>
        <v>0.38759689922480617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-0.25567061594391272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0.25294860786923112</v>
      </c>
      <c r="Q118" s="11">
        <f>2*'OddsRatio_working_3-way'!K118*'OddsRatio_working_3-way'!L118*'OddsRatio_working_3-way'!M118</f>
        <v>9.3684669581196714E-2</v>
      </c>
      <c r="R118" s="11">
        <f t="shared" si="36"/>
        <v>0</v>
      </c>
      <c r="S118" s="11">
        <f t="shared" si="37"/>
        <v>-0.98935345751551396</v>
      </c>
      <c r="T118" s="11">
        <f t="shared" si="38"/>
        <v>-0.36642720648722737</v>
      </c>
      <c r="U118" s="11">
        <f>'OddsRatio_working_3-way'!S118-'OddsRatio_working_3-way'!R118^2/3</f>
        <v>-0.98935345751551396</v>
      </c>
      <c r="V118" s="11">
        <f>'OddsRatio_working_3-way'!S118*'OddsRatio_working_3-way'!R118/3-2*'OddsRatio_working_3-way'!R118^3/27-'OddsRatio_working_3-way'!T118</f>
        <v>0.36642720648722737</v>
      </c>
      <c r="W118" s="11">
        <f>'OddsRatio_working_3-way'!V118^2+4*'OddsRatio_working_3-way'!U118^3/27</f>
        <v>-9.1976523272463973E-3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0.18938489246853848</v>
      </c>
      <c r="Y118" s="11">
        <f>IF('OddsRatio_working_3-way'!W118&gt;=0,IF('OddsRatio_working_3-way'!V118+SQRT('OddsRatio_working_3-way'!W118)&gt;0,0,PI()),ACOS('OddsRatio_working_3-way'!V118/(2*'OddsRatio_working_3-way'!X118)))</f>
        <v>0.2559862963792896</v>
      </c>
      <c r="Z118" s="11">
        <f>'OddsRatio_working_3-way'!X118^(1/3)*COS('OddsRatio_working_3-way'!Y118/3)</f>
        <v>0.57217929667702583</v>
      </c>
      <c r="AA118" s="11">
        <f>'OddsRatio_working_3-way'!X118^(1/3)*COS(('OddsRatio_working_3-way'!Y118+2*PI())/3)</f>
        <v>-0.32847483112113707</v>
      </c>
      <c r="AB118" s="11">
        <f>'OddsRatio_working_3-way'!X118^(1/3)*COS(('OddsRatio_working_3-way'!Y118+4*PI())/3)</f>
        <v>-0.24370446555588862</v>
      </c>
      <c r="AC118" s="11">
        <f>'OddsRatio_working_3-way'!X118^(1/3)*SIN('OddsRatio_working_3-way'!Y118/3)</f>
        <v>4.8942193378399258E-2</v>
      </c>
      <c r="AD118" s="11">
        <f>'OddsRatio_working_3-way'!X118^(1/3)*SIN(('OddsRatio_working_3-way'!Y118+2*PI())/3)</f>
        <v>0.47105070975261787</v>
      </c>
      <c r="AE118" s="11">
        <f>'OddsRatio_working_3-way'!X118^(1/3)*SIN(('OddsRatio_working_3-way'!Y118+4*PI())/3)</f>
        <v>-0.51999290313101698</v>
      </c>
      <c r="AF118" s="11">
        <f>-'OddsRatio_working_3-way'!U118/(3*'OddsRatio_working_3-way'!X118^(1/3))*COS(('OddsRatio_working_3-way'!Y118)/3)</f>
        <v>0.57217929667702594</v>
      </c>
      <c r="AG118" s="11">
        <f>-'OddsRatio_working_3-way'!U118/(3*'OddsRatio_working_3-way'!X118^(1/3))*COS(('OddsRatio_working_3-way'!Y118+2*PI())/3)</f>
        <v>-0.32847483112113718</v>
      </c>
      <c r="AH118" s="11">
        <f>-'OddsRatio_working_3-way'!U118/(3*'OddsRatio_working_3-way'!X118^(1/3))*COS(('OddsRatio_working_3-way'!Y118+4*PI())/3)</f>
        <v>-0.24370446555588865</v>
      </c>
      <c r="AI118" s="11">
        <f>'OddsRatio_working_3-way'!U118/(3*'OddsRatio_working_3-way'!X118^(1/3))*SIN(('OddsRatio_working_3-way'!Y118)/3)</f>
        <v>-4.8942193378399265E-2</v>
      </c>
      <c r="AJ118" s="11">
        <f>'OddsRatio_working_3-way'!U118/(3*'OddsRatio_working_3-way'!X118^(1/3))*SIN(('OddsRatio_working_3-way'!Y118+2*PI())/3)</f>
        <v>-0.47105070975261792</v>
      </c>
      <c r="AK118" s="11">
        <f>'OddsRatio_working_3-way'!U118/(3*'OddsRatio_working_3-way'!X118^(1/3))*SIN(('OddsRatio_working_3-way'!Y118+4*PI())/3)</f>
        <v>0.51999290313101709</v>
      </c>
      <c r="AL118" s="11">
        <f>'OddsRatio_working_3-way'!Z118+'OddsRatio_working_3-way'!AF118</f>
        <v>1.1443585933540517</v>
      </c>
      <c r="AM118" s="11">
        <f>'OddsRatio_working_3-way'!AA118+'OddsRatio_working_3-way'!AG118</f>
        <v>-0.65694966224227425</v>
      </c>
      <c r="AN118" s="11">
        <f>'OddsRatio_working_3-way'!AB118+'OddsRatio_working_3-way'!AH118</f>
        <v>-0.4874089311117773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1.1443585933540517</v>
      </c>
      <c r="AS118" s="11">
        <f>IF(('OddsRatio_working_3-way'!X118=0),IF(Q118&gt;0,-Q118^(1/3),(-Q118)^(1/3)),'OddsRatio_working_3-way'!AM118-'OddsRatio_working_3-way'!R118/3)</f>
        <v>-0.65694966224227425</v>
      </c>
      <c r="AT118" s="11">
        <f>IF(('OddsRatio_working_3-way'!X118=0),IF(Q118&gt;0,-Q118^(1/3),(-Q118)^(1/3)),'OddsRatio_working_3-way'!AN118-'OddsRatio_working_3-way'!R118/3)</f>
        <v>-0.4874089311117773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2.56</v>
      </c>
      <c r="B119" s="4">
        <f>IF('True_Odds_Calculator_3-way'!B120="","",'True_Odds_Calculator_3-way'!B120)</f>
        <v>3.43</v>
      </c>
      <c r="C119" s="4">
        <f>IF('True_Odds_Calculator_3-way'!C120="","",'True_Odds_Calculator_3-way'!C120)</f>
        <v>2.5299999999999998</v>
      </c>
      <c r="D119" s="9">
        <f t="shared" si="26"/>
        <v>0.36357852606700897</v>
      </c>
      <c r="E119" s="9">
        <f t="shared" si="27"/>
        <v>0.26833802067652379</v>
      </c>
      <c r="F119" s="9">
        <f t="shared" si="28"/>
        <v>0.36808345325646724</v>
      </c>
      <c r="G119" s="9">
        <f t="shared" si="29"/>
        <v>1.1220752988453166</v>
      </c>
      <c r="H119" s="9">
        <f t="shared" si="30"/>
        <v>2.7504374661986941</v>
      </c>
      <c r="I119" s="9">
        <f t="shared" si="31"/>
        <v>3.7266429761941202</v>
      </c>
      <c r="J119" s="9">
        <f t="shared" si="32"/>
        <v>2.7167752072333342</v>
      </c>
      <c r="K119" s="11">
        <f t="shared" si="33"/>
        <v>0.390625</v>
      </c>
      <c r="L119" s="11">
        <f t="shared" si="34"/>
        <v>0.29154518950437314</v>
      </c>
      <c r="M119" s="11">
        <f t="shared" si="35"/>
        <v>0.39525691699604748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-0.2610764485071273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0.24847601378213624</v>
      </c>
      <c r="Q119" s="11">
        <f>2*'OddsRatio_working_3-way'!K119*'OddsRatio_working_3-way'!L119*'OddsRatio_working_3-way'!M119</f>
        <v>9.0027541225411678E-2</v>
      </c>
      <c r="R119" s="11">
        <f t="shared" si="36"/>
        <v>0</v>
      </c>
      <c r="S119" s="11">
        <f t="shared" si="37"/>
        <v>-0.95173660896246226</v>
      </c>
      <c r="T119" s="11">
        <f t="shared" si="38"/>
        <v>-0.34483210469654429</v>
      </c>
      <c r="U119" s="11">
        <f>'OddsRatio_working_3-way'!S119-'OddsRatio_working_3-way'!R119^2/3</f>
        <v>-0.95173660896246226</v>
      </c>
      <c r="V119" s="11">
        <f>'OddsRatio_working_3-way'!S119*'OddsRatio_working_3-way'!R119/3-2*'OddsRatio_working_3-way'!R119^3/27-'OddsRatio_working_3-way'!T119</f>
        <v>0.34483210469654429</v>
      </c>
      <c r="W119" s="11">
        <f>'OddsRatio_working_3-way'!V119^2+4*'OddsRatio_working_3-way'!U119^3/27</f>
        <v>-8.8071853577534054E-3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0.1786871328518102</v>
      </c>
      <c r="Y119" s="11">
        <f>IF('OddsRatio_working_3-way'!W119&gt;=0,IF('OddsRatio_working_3-way'!V119+SQRT('OddsRatio_working_3-way'!W119)&gt;0,0,PI()),ACOS('OddsRatio_working_3-way'!V119/(2*'OddsRatio_working_3-way'!X119)))</f>
        <v>0.26571614282465039</v>
      </c>
      <c r="Z119" s="11">
        <f>'OddsRatio_working_3-way'!X119^(1/3)*COS('OddsRatio_working_3-way'!Y119/3)</f>
        <v>0.56103764942265844</v>
      </c>
      <c r="AA119" s="11">
        <f>'OddsRatio_working_3-way'!X119^(1/3)*COS(('OddsRatio_working_3-way'!Y119+2*PI())/3)</f>
        <v>-0.32366646877609023</v>
      </c>
      <c r="AB119" s="11">
        <f>'OddsRatio_working_3-way'!X119^(1/3)*COS(('OddsRatio_working_3-way'!Y119+4*PI())/3)</f>
        <v>-0.23737118064656829</v>
      </c>
      <c r="AC119" s="11">
        <f>'OddsRatio_working_3-way'!X119^(1/3)*SIN('OddsRatio_working_3-way'!Y119/3)</f>
        <v>4.9822607831375883E-2</v>
      </c>
      <c r="AD119" s="11">
        <f>'OddsRatio_working_3-way'!X119^(1/3)*SIN(('OddsRatio_working_3-way'!Y119+2*PI())/3)</f>
        <v>0.46096155296384211</v>
      </c>
      <c r="AE119" s="11">
        <f>'OddsRatio_working_3-way'!X119^(1/3)*SIN(('OddsRatio_working_3-way'!Y119+4*PI())/3)</f>
        <v>-0.51078416079521793</v>
      </c>
      <c r="AF119" s="11">
        <f>-'OddsRatio_working_3-way'!U119/(3*'OddsRatio_working_3-way'!X119^(1/3))*COS(('OddsRatio_working_3-way'!Y119)/3)</f>
        <v>0.56103764942265832</v>
      </c>
      <c r="AG119" s="11">
        <f>-'OddsRatio_working_3-way'!U119/(3*'OddsRatio_working_3-way'!X119^(1/3))*COS(('OddsRatio_working_3-way'!Y119+2*PI())/3)</f>
        <v>-0.32366646877609018</v>
      </c>
      <c r="AH119" s="11">
        <f>-'OddsRatio_working_3-way'!U119/(3*'OddsRatio_working_3-way'!X119^(1/3))*COS(('OddsRatio_working_3-way'!Y119+4*PI())/3)</f>
        <v>-0.23737118064656823</v>
      </c>
      <c r="AI119" s="11">
        <f>'OddsRatio_working_3-way'!U119/(3*'OddsRatio_working_3-way'!X119^(1/3))*SIN(('OddsRatio_working_3-way'!Y119)/3)</f>
        <v>-4.9822607831375869E-2</v>
      </c>
      <c r="AJ119" s="11">
        <f>'OddsRatio_working_3-way'!U119/(3*'OddsRatio_working_3-way'!X119^(1/3))*SIN(('OddsRatio_working_3-way'!Y119+2*PI())/3)</f>
        <v>-0.460961552963842</v>
      </c>
      <c r="AK119" s="11">
        <f>'OddsRatio_working_3-way'!U119/(3*'OddsRatio_working_3-way'!X119^(1/3))*SIN(('OddsRatio_working_3-way'!Y119+4*PI())/3)</f>
        <v>0.51078416079521782</v>
      </c>
      <c r="AL119" s="11">
        <f>'OddsRatio_working_3-way'!Z119+'OddsRatio_working_3-way'!AF119</f>
        <v>1.1220752988453166</v>
      </c>
      <c r="AM119" s="11">
        <f>'OddsRatio_working_3-way'!AA119+'OddsRatio_working_3-way'!AG119</f>
        <v>-0.64733293755218035</v>
      </c>
      <c r="AN119" s="11">
        <f>'OddsRatio_working_3-way'!AB119+'OddsRatio_working_3-way'!AH119</f>
        <v>-0.47474236129313652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1.1220752988453166</v>
      </c>
      <c r="AS119" s="11">
        <f>IF(('OddsRatio_working_3-way'!X119=0),IF(Q119&gt;0,-Q119^(1/3),(-Q119)^(1/3)),'OddsRatio_working_3-way'!AM119-'OddsRatio_working_3-way'!R119/3)</f>
        <v>-0.64733293755218035</v>
      </c>
      <c r="AT119" s="11">
        <f>IF(('OddsRatio_working_3-way'!X119=0),IF(Q119&gt;0,-Q119^(1/3),(-Q119)^(1/3)),'OddsRatio_working_3-way'!AN119-'OddsRatio_working_3-way'!R119/3)</f>
        <v>-0.47474236129313652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3.21</v>
      </c>
      <c r="C120" s="4">
        <f>IF('True_Odds_Calculator_3-way'!C121="","",'True_Odds_Calculator_3-way'!C121)</f>
        <v>2.98</v>
      </c>
      <c r="D120" s="9">
        <f t="shared" si="26"/>
        <v>0.41989066006076992</v>
      </c>
      <c r="E120" s="9">
        <f t="shared" si="27"/>
        <v>0.2787440006099125</v>
      </c>
      <c r="F120" s="9">
        <f t="shared" si="28"/>
        <v>0.30136533932931753</v>
      </c>
      <c r="G120" s="9">
        <f t="shared" si="29"/>
        <v>1.1708240536312757</v>
      </c>
      <c r="H120" s="9">
        <f t="shared" si="30"/>
        <v>2.3815723832849058</v>
      </c>
      <c r="I120" s="9">
        <f t="shared" si="31"/>
        <v>3.5875211585251199</v>
      </c>
      <c r="J120" s="9">
        <f t="shared" si="32"/>
        <v>3.3182316261899256</v>
      </c>
      <c r="K120" s="11">
        <f t="shared" si="33"/>
        <v>0.4587155963302752</v>
      </c>
      <c r="L120" s="11">
        <f t="shared" si="34"/>
        <v>0.3115264797507788</v>
      </c>
      <c r="M120" s="11">
        <f t="shared" si="35"/>
        <v>0.33557046979865773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-0.24760629467247708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0.25751142113504133</v>
      </c>
      <c r="Q120" s="11">
        <f>2*'OddsRatio_working_3-way'!K120*'OddsRatio_working_3-way'!L120*'OddsRatio_working_3-way'!M120</f>
        <v>9.5907419417147588E-2</v>
      </c>
      <c r="R120" s="11">
        <f t="shared" si="36"/>
        <v>0</v>
      </c>
      <c r="S120" s="11">
        <f t="shared" si="37"/>
        <v>-1.0400035325259656</v>
      </c>
      <c r="T120" s="11">
        <f t="shared" si="38"/>
        <v>-0.38733837338024779</v>
      </c>
      <c r="U120" s="11">
        <f>'OddsRatio_working_3-way'!S120-'OddsRatio_working_3-way'!R120^2/3</f>
        <v>-1.0400035325259656</v>
      </c>
      <c r="V120" s="11">
        <f>'OddsRatio_working_3-way'!S120*'OddsRatio_working_3-way'!R120/3-2*'OddsRatio_working_3-way'!R120^3/27-'OddsRatio_working_3-way'!T120</f>
        <v>0.38733837338024779</v>
      </c>
      <c r="W120" s="11">
        <f>'OddsRatio_working_3-way'!V120^2+4*'OddsRatio_working_3-way'!U120^3/27</f>
        <v>-1.661720115591217E-2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0.20411284663683496</v>
      </c>
      <c r="Y120" s="11">
        <f>IF('OddsRatio_working_3-way'!W120&gt;=0,IF('OddsRatio_working_3-way'!V120+SQRT('OddsRatio_working_3-way'!W120)&gt;0,0,PI()),ACOS('OddsRatio_working_3-way'!V120/(2*'OddsRatio_working_3-way'!X120)))</f>
        <v>0.32127399369960918</v>
      </c>
      <c r="Z120" s="11">
        <f>'OddsRatio_working_3-way'!X120^(1/3)*COS('OddsRatio_working_3-way'!Y120/3)</f>
        <v>0.58541202681563786</v>
      </c>
      <c r="AA120" s="11">
        <f>'OddsRatio_working_3-way'!X120^(1/3)*COS(('OddsRatio_working_3-way'!Y120+2*PI())/3)</f>
        <v>-0.34720786912114754</v>
      </c>
      <c r="AB120" s="11">
        <f>'OddsRatio_working_3-way'!X120^(1/3)*COS(('OddsRatio_working_3-way'!Y120+4*PI())/3)</f>
        <v>-0.23820415769449046</v>
      </c>
      <c r="AC120" s="11">
        <f>'OddsRatio_working_3-way'!X120^(1/3)*SIN('OddsRatio_working_3-way'!Y120/3)</f>
        <v>6.2933322134848924E-2</v>
      </c>
      <c r="AD120" s="11">
        <f>'OddsRatio_working_3-way'!X120^(1/3)*SIN(('OddsRatio_working_3-way'!Y120+2*PI())/3)</f>
        <v>0.47551502583585503</v>
      </c>
      <c r="AE120" s="11">
        <f>'OddsRatio_working_3-way'!X120^(1/3)*SIN(('OddsRatio_working_3-way'!Y120+4*PI())/3)</f>
        <v>-0.53844834797070384</v>
      </c>
      <c r="AF120" s="11">
        <f>-'OddsRatio_working_3-way'!U120/(3*'OddsRatio_working_3-way'!X120^(1/3))*COS(('OddsRatio_working_3-way'!Y120)/3)</f>
        <v>0.58541202681563786</v>
      </c>
      <c r="AG120" s="11">
        <f>-'OddsRatio_working_3-way'!U120/(3*'OddsRatio_working_3-way'!X120^(1/3))*COS(('OddsRatio_working_3-way'!Y120+2*PI())/3)</f>
        <v>-0.34720786912114754</v>
      </c>
      <c r="AH120" s="11">
        <f>-'OddsRatio_working_3-way'!U120/(3*'OddsRatio_working_3-way'!X120^(1/3))*COS(('OddsRatio_working_3-way'!Y120+4*PI())/3)</f>
        <v>-0.23820415769449046</v>
      </c>
      <c r="AI120" s="11">
        <f>'OddsRatio_working_3-way'!U120/(3*'OddsRatio_working_3-way'!X120^(1/3))*SIN(('OddsRatio_working_3-way'!Y120)/3)</f>
        <v>-6.2933322134848924E-2</v>
      </c>
      <c r="AJ120" s="11">
        <f>'OddsRatio_working_3-way'!U120/(3*'OddsRatio_working_3-way'!X120^(1/3))*SIN(('OddsRatio_working_3-way'!Y120+2*PI())/3)</f>
        <v>-0.47551502583585503</v>
      </c>
      <c r="AK120" s="11">
        <f>'OddsRatio_working_3-way'!U120/(3*'OddsRatio_working_3-way'!X120^(1/3))*SIN(('OddsRatio_working_3-way'!Y120+4*PI())/3)</f>
        <v>0.53844834797070384</v>
      </c>
      <c r="AL120" s="11">
        <f>'OddsRatio_working_3-way'!Z120+'OddsRatio_working_3-way'!AF120</f>
        <v>1.1708240536312757</v>
      </c>
      <c r="AM120" s="11">
        <f>'OddsRatio_working_3-way'!AA120+'OddsRatio_working_3-way'!AG120</f>
        <v>-0.69441573824229508</v>
      </c>
      <c r="AN120" s="11">
        <f>'OddsRatio_working_3-way'!AB120+'OddsRatio_working_3-way'!AH120</f>
        <v>-0.47640831538898093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1.1708240536312757</v>
      </c>
      <c r="AS120" s="11">
        <f>IF(('OddsRatio_working_3-way'!X120=0),IF(Q120&gt;0,-Q120^(1/3),(-Q120)^(1/3)),'OddsRatio_working_3-way'!AM120-'OddsRatio_working_3-way'!R120/3)</f>
        <v>-0.69441573824229508</v>
      </c>
      <c r="AT120" s="11">
        <f>IF(('OddsRatio_working_3-way'!X120=0),IF(Q120&gt;0,-Q120^(1/3),(-Q120)^(1/3)),'OddsRatio_working_3-way'!AN120-'OddsRatio_working_3-way'!R120/3)</f>
        <v>-0.47640831538898093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5.29</v>
      </c>
      <c r="B121" s="4">
        <f>IF('True_Odds_Calculator_3-way'!B122="","",'True_Odds_Calculator_3-way'!B122)</f>
        <v>4</v>
      </c>
      <c r="C121" s="4">
        <f>IF('True_Odds_Calculator_3-way'!C122="","",'True_Odds_Calculator_3-way'!C122)</f>
        <v>1.56</v>
      </c>
      <c r="D121" s="9">
        <f t="shared" si="26"/>
        <v>0.16814781294108505</v>
      </c>
      <c r="E121" s="9">
        <f t="shared" si="27"/>
        <v>0.22423815566122901</v>
      </c>
      <c r="F121" s="9">
        <f t="shared" si="28"/>
        <v>0.60761403139768588</v>
      </c>
      <c r="G121" s="9">
        <f t="shared" si="29"/>
        <v>1.1531814498016182</v>
      </c>
      <c r="H121" s="9">
        <f t="shared" si="30"/>
        <v>5.9471484196489426</v>
      </c>
      <c r="I121" s="9">
        <f t="shared" si="31"/>
        <v>4.4595443494048546</v>
      </c>
      <c r="J121" s="9">
        <f t="shared" si="32"/>
        <v>1.6457816118889064</v>
      </c>
      <c r="K121" s="11">
        <f t="shared" si="33"/>
        <v>0.1890359168241966</v>
      </c>
      <c r="L121" s="11">
        <f t="shared" si="34"/>
        <v>0.25</v>
      </c>
      <c r="M121" s="11">
        <f t="shared" si="35"/>
        <v>0.64102564102564097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-0.21833648393194705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0.23780960690223449</v>
      </c>
      <c r="Q121" s="11">
        <f>2*'OddsRatio_working_3-way'!K121*'OddsRatio_working_3-way'!L121*'OddsRatio_working_3-way'!M121</f>
        <v>6.0588434879550186E-2</v>
      </c>
      <c r="R121" s="11">
        <f t="shared" si="36"/>
        <v>0</v>
      </c>
      <c r="S121" s="11">
        <f t="shared" si="37"/>
        <v>-1.0891885891885893</v>
      </c>
      <c r="T121" s="11">
        <f t="shared" si="38"/>
        <v>-0.2775002775002775</v>
      </c>
      <c r="U121" s="11">
        <f>'OddsRatio_working_3-way'!S121-'OddsRatio_working_3-way'!R121^2/3</f>
        <v>-1.0891885891885893</v>
      </c>
      <c r="V121" s="11">
        <f>'OddsRatio_working_3-way'!S121*'OddsRatio_working_3-way'!R121/3-2*'OddsRatio_working_3-way'!R121^3/27-'OddsRatio_working_3-way'!T121</f>
        <v>0.2775002775002775</v>
      </c>
      <c r="W121" s="11">
        <f>'OddsRatio_working_3-way'!V121^2+4*'OddsRatio_working_3-way'!U121^3/27</f>
        <v>-0.11442160203731445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0.21876243167534815</v>
      </c>
      <c r="Y121" s="11">
        <f>IF('OddsRatio_working_3-way'!W121&gt;=0,IF('OddsRatio_working_3-way'!V121+SQRT('OddsRatio_working_3-way'!W121)&gt;0,0,PI()),ACOS('OddsRatio_working_3-way'!V121/(2*'OddsRatio_working_3-way'!X121)))</f>
        <v>0.88375788541413114</v>
      </c>
      <c r="Z121" s="11">
        <f>'OddsRatio_working_3-way'!X121^(1/3)*COS('OddsRatio_working_3-way'!Y121/3)</f>
        <v>0.57659072490080909</v>
      </c>
      <c r="AA121" s="11">
        <f>'OddsRatio_working_3-way'!X121^(1/3)*COS(('OddsRatio_working_3-way'!Y121+2*PI())/3)</f>
        <v>-0.43980278558840435</v>
      </c>
      <c r="AB121" s="11">
        <f>'OddsRatio_working_3-way'!X121^(1/3)*COS(('OddsRatio_working_3-way'!Y121+4*PI())/3)</f>
        <v>-0.13678793931240515</v>
      </c>
      <c r="AC121" s="11">
        <f>'OddsRatio_working_3-way'!X121^(1/3)*SIN('OddsRatio_working_3-way'!Y121/3)</f>
        <v>0.17494570306590143</v>
      </c>
      <c r="AD121" s="11">
        <f>'OddsRatio_working_3-way'!X121^(1/3)*SIN(('OddsRatio_working_3-way'!Y121+2*PI())/3)</f>
        <v>0.41186936381763467</v>
      </c>
      <c r="AE121" s="11">
        <f>'OddsRatio_working_3-way'!X121^(1/3)*SIN(('OddsRatio_working_3-way'!Y121+4*PI())/3)</f>
        <v>-0.58681506688353602</v>
      </c>
      <c r="AF121" s="11">
        <f>-'OddsRatio_working_3-way'!U121/(3*'OddsRatio_working_3-way'!X121^(1/3))*COS(('OddsRatio_working_3-way'!Y121)/3)</f>
        <v>0.5765907249008092</v>
      </c>
      <c r="AG121" s="11">
        <f>-'OddsRatio_working_3-way'!U121/(3*'OddsRatio_working_3-way'!X121^(1/3))*COS(('OddsRatio_working_3-way'!Y121+2*PI())/3)</f>
        <v>-0.43980278558840441</v>
      </c>
      <c r="AH121" s="11">
        <f>-'OddsRatio_working_3-way'!U121/(3*'OddsRatio_working_3-way'!X121^(1/3))*COS(('OddsRatio_working_3-way'!Y121+4*PI())/3)</f>
        <v>-0.13678793931240518</v>
      </c>
      <c r="AI121" s="11">
        <f>'OddsRatio_working_3-way'!U121/(3*'OddsRatio_working_3-way'!X121^(1/3))*SIN(('OddsRatio_working_3-way'!Y121)/3)</f>
        <v>-0.17494570306590146</v>
      </c>
      <c r="AJ121" s="11">
        <f>'OddsRatio_working_3-way'!U121/(3*'OddsRatio_working_3-way'!X121^(1/3))*SIN(('OddsRatio_working_3-way'!Y121+2*PI())/3)</f>
        <v>-0.41186936381763473</v>
      </c>
      <c r="AK121" s="11">
        <f>'OddsRatio_working_3-way'!U121/(3*'OddsRatio_working_3-way'!X121^(1/3))*SIN(('OddsRatio_working_3-way'!Y121+4*PI())/3)</f>
        <v>0.58681506688353613</v>
      </c>
      <c r="AL121" s="11">
        <f>'OddsRatio_working_3-way'!Z121+'OddsRatio_working_3-way'!AF121</f>
        <v>1.1531814498016182</v>
      </c>
      <c r="AM121" s="11">
        <f>'OddsRatio_working_3-way'!AA121+'OddsRatio_working_3-way'!AG121</f>
        <v>-0.87960557117680871</v>
      </c>
      <c r="AN121" s="11">
        <f>'OddsRatio_working_3-way'!AB121+'OddsRatio_working_3-way'!AH121</f>
        <v>-0.27357587862481036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1.1531814498016182</v>
      </c>
      <c r="AS121" s="11">
        <f>IF(('OddsRatio_working_3-way'!X121=0),IF(Q121&gt;0,-Q121^(1/3),(-Q121)^(1/3)),'OddsRatio_working_3-way'!AM121-'OddsRatio_working_3-way'!R121/3)</f>
        <v>-0.87960557117680871</v>
      </c>
      <c r="AT121" s="11">
        <f>IF(('OddsRatio_working_3-way'!X121=0),IF(Q121&gt;0,-Q121^(1/3),(-Q121)^(1/3)),'OddsRatio_working_3-way'!AN121-'OddsRatio_working_3-way'!R121/3)</f>
        <v>-0.27357587862481036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1.82</v>
      </c>
      <c r="B122" s="4">
        <f>IF('True_Odds_Calculator_3-way'!B123="","",'True_Odds_Calculator_3-way'!B123)</f>
        <v>3.5</v>
      </c>
      <c r="C122" s="4">
        <f>IF('True_Odds_Calculator_3-way'!C123="","",'True_Odds_Calculator_3-way'!C123)</f>
        <v>5.3</v>
      </c>
      <c r="D122" s="9">
        <f t="shared" si="26"/>
        <v>0.53961987571623393</v>
      </c>
      <c r="E122" s="9">
        <f t="shared" si="27"/>
        <v>0.27769397304955074</v>
      </c>
      <c r="F122" s="9">
        <f t="shared" si="28"/>
        <v>0.18268615123421528</v>
      </c>
      <c r="G122" s="9">
        <f t="shared" si="29"/>
        <v>1.0404345748210579</v>
      </c>
      <c r="H122" s="9">
        <f t="shared" si="30"/>
        <v>1.8531563513532681</v>
      </c>
      <c r="I122" s="9">
        <f t="shared" si="31"/>
        <v>3.6010864370526456</v>
      </c>
      <c r="J122" s="9">
        <f t="shared" si="32"/>
        <v>5.473868671730548</v>
      </c>
      <c r="K122" s="11">
        <f t="shared" si="33"/>
        <v>0.54945054945054939</v>
      </c>
      <c r="L122" s="11">
        <f t="shared" si="34"/>
        <v>0.2857142857142857</v>
      </c>
      <c r="M122" s="11">
        <f t="shared" si="35"/>
        <v>0.18867924528301888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-0.26110008589792966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0.22570421492254372</v>
      </c>
      <c r="Q122" s="11">
        <f>2*'OddsRatio_working_3-way'!K122*'OddsRatio_working_3-way'!L122*'OddsRatio_working_3-way'!M122</f>
        <v>5.9239951423239824E-2</v>
      </c>
      <c r="R122" s="11">
        <f t="shared" si="36"/>
        <v>0</v>
      </c>
      <c r="S122" s="11">
        <f t="shared" si="37"/>
        <v>-0.86443562110039662</v>
      </c>
      <c r="T122" s="11">
        <f t="shared" si="38"/>
        <v>-0.22688598979013033</v>
      </c>
      <c r="U122" s="11">
        <f>'OddsRatio_working_3-way'!S122-'OddsRatio_working_3-way'!R122^2/3</f>
        <v>-0.86443562110039662</v>
      </c>
      <c r="V122" s="11">
        <f>'OddsRatio_working_3-way'!S122*'OddsRatio_working_3-way'!R122/3-2*'OddsRatio_working_3-way'!R122^3/27-'OddsRatio_working_3-way'!T122</f>
        <v>0.22688598979013033</v>
      </c>
      <c r="W122" s="11">
        <f>'OddsRatio_working_3-way'!V122^2+4*'OddsRatio_working_3-way'!U122^3/27</f>
        <v>-4.4218837145450225E-2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0.15467392274434738</v>
      </c>
      <c r="Y122" s="11">
        <f>IF('OddsRatio_working_3-way'!W122&gt;=0,IF('OddsRatio_working_3-way'!V122+SQRT('OddsRatio_working_3-way'!W122)&gt;0,0,PI()),ACOS('OddsRatio_working_3-way'!V122/(2*'OddsRatio_working_3-way'!X122)))</f>
        <v>0.74743740158076588</v>
      </c>
      <c r="Z122" s="11">
        <f>'OddsRatio_working_3-way'!X122^(1/3)*COS('OddsRatio_working_3-way'!Y122/3)</f>
        <v>0.52021728741052897</v>
      </c>
      <c r="AA122" s="11">
        <f>'OddsRatio_working_3-way'!X122^(1/3)*COS(('OddsRatio_working_3-way'!Y122+2*PI())/3)</f>
        <v>-0.37473580315939425</v>
      </c>
      <c r="AB122" s="11">
        <f>'OddsRatio_working_3-way'!X122^(1/3)*COS(('OddsRatio_working_3-way'!Y122+4*PI())/3)</f>
        <v>-0.14548148425113452</v>
      </c>
      <c r="AC122" s="11">
        <f>'OddsRatio_working_3-way'!X122^(1/3)*SIN('OddsRatio_working_3-way'!Y122/3)</f>
        <v>0.13236004273456808</v>
      </c>
      <c r="AD122" s="11">
        <f>'OddsRatio_working_3-way'!X122^(1/3)*SIN(('OddsRatio_working_3-way'!Y122+2*PI())/3)</f>
        <v>0.38434136501806471</v>
      </c>
      <c r="AE122" s="11">
        <f>'OddsRatio_working_3-way'!X122^(1/3)*SIN(('OddsRatio_working_3-way'!Y122+4*PI())/3)</f>
        <v>-0.51670140775263274</v>
      </c>
      <c r="AF122" s="11">
        <f>-'OddsRatio_working_3-way'!U122/(3*'OddsRatio_working_3-way'!X122^(1/3))*COS(('OddsRatio_working_3-way'!Y122)/3)</f>
        <v>0.52021728741052897</v>
      </c>
      <c r="AG122" s="11">
        <f>-'OddsRatio_working_3-way'!U122/(3*'OddsRatio_working_3-way'!X122^(1/3))*COS(('OddsRatio_working_3-way'!Y122+2*PI())/3)</f>
        <v>-0.37473580315939425</v>
      </c>
      <c r="AH122" s="11">
        <f>-'OddsRatio_working_3-way'!U122/(3*'OddsRatio_working_3-way'!X122^(1/3))*COS(('OddsRatio_working_3-way'!Y122+4*PI())/3)</f>
        <v>-0.14548148425113452</v>
      </c>
      <c r="AI122" s="11">
        <f>'OddsRatio_working_3-way'!U122/(3*'OddsRatio_working_3-way'!X122^(1/3))*SIN(('OddsRatio_working_3-way'!Y122)/3)</f>
        <v>-0.13236004273456808</v>
      </c>
      <c r="AJ122" s="11">
        <f>'OddsRatio_working_3-way'!U122/(3*'OddsRatio_working_3-way'!X122^(1/3))*SIN(('OddsRatio_working_3-way'!Y122+2*PI())/3)</f>
        <v>-0.38434136501806471</v>
      </c>
      <c r="AK122" s="11">
        <f>'OddsRatio_working_3-way'!U122/(3*'OddsRatio_working_3-way'!X122^(1/3))*SIN(('OddsRatio_working_3-way'!Y122+4*PI())/3)</f>
        <v>0.51670140775263274</v>
      </c>
      <c r="AL122" s="11">
        <f>'OddsRatio_working_3-way'!Z122+'OddsRatio_working_3-way'!AF122</f>
        <v>1.0404345748210579</v>
      </c>
      <c r="AM122" s="11">
        <f>'OddsRatio_working_3-way'!AA122+'OddsRatio_working_3-way'!AG122</f>
        <v>-0.74947160631878851</v>
      </c>
      <c r="AN122" s="11">
        <f>'OddsRatio_working_3-way'!AB122+'OddsRatio_working_3-way'!AH122</f>
        <v>-0.29096296850226905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1.0404345748210579</v>
      </c>
      <c r="AS122" s="11">
        <f>IF(('OddsRatio_working_3-way'!X122=0),IF(Q122&gt;0,-Q122^(1/3),(-Q122)^(1/3)),'OddsRatio_working_3-way'!AM122-'OddsRatio_working_3-way'!R122/3)</f>
        <v>-0.74947160631878851</v>
      </c>
      <c r="AT122" s="11">
        <f>IF(('OddsRatio_working_3-way'!X122=0),IF(Q122&gt;0,-Q122^(1/3),(-Q122)^(1/3)),'OddsRatio_working_3-way'!AN122-'OddsRatio_working_3-way'!R122/3)</f>
        <v>-0.29096296850226905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2.31</v>
      </c>
      <c r="B123" s="4">
        <f>IF('True_Odds_Calculator_3-way'!B124="","",'True_Odds_Calculator_3-way'!B124)</f>
        <v>3.24</v>
      </c>
      <c r="C123" s="4">
        <f>IF('True_Odds_Calculator_3-way'!C124="","",'True_Odds_Calculator_3-way'!C124)</f>
        <v>3.57</v>
      </c>
      <c r="D123" s="9">
        <f t="shared" si="26"/>
        <v>0.42482923728606009</v>
      </c>
      <c r="E123" s="9">
        <f t="shared" si="27"/>
        <v>0.30165518102147743</v>
      </c>
      <c r="F123" s="9">
        <f t="shared" si="28"/>
        <v>0.27351558169246248</v>
      </c>
      <c r="G123" s="9">
        <f t="shared" si="29"/>
        <v>1.0335014928151665</v>
      </c>
      <c r="H123" s="9">
        <f t="shared" si="30"/>
        <v>2.3538869555878681</v>
      </c>
      <c r="I123" s="9">
        <f t="shared" si="31"/>
        <v>3.3150433439059728</v>
      </c>
      <c r="J123" s="9">
        <f t="shared" si="32"/>
        <v>3.6560988365349787</v>
      </c>
      <c r="K123" s="11">
        <f t="shared" si="33"/>
        <v>0.4329004329004329</v>
      </c>
      <c r="L123" s="11">
        <f t="shared" si="34"/>
        <v>0.30864197530864196</v>
      </c>
      <c r="M123" s="11">
        <f t="shared" si="35"/>
        <v>0.28011204481792717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-0.2822456330081603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0.22904784809546716</v>
      </c>
      <c r="Q123" s="11">
        <f>2*'OddsRatio_working_3-way'!K123*'OddsRatio_working_3-way'!L123*'OddsRatio_working_3-way'!M123</f>
        <v>7.4852237939695143E-2</v>
      </c>
      <c r="R123" s="11">
        <f t="shared" si="36"/>
        <v>0</v>
      </c>
      <c r="S123" s="11">
        <f t="shared" si="37"/>
        <v>-0.81151954648256652</v>
      </c>
      <c r="T123" s="11">
        <f t="shared" si="38"/>
        <v>-0.26520246617077337</v>
      </c>
      <c r="U123" s="11">
        <f>'OddsRatio_working_3-way'!S123-'OddsRatio_working_3-way'!R123^2/3</f>
        <v>-0.81151954648256652</v>
      </c>
      <c r="V123" s="11">
        <f>'OddsRatio_working_3-way'!S123*'OddsRatio_working_3-way'!R123/3-2*'OddsRatio_working_3-way'!R123^3/27-'OddsRatio_working_3-way'!T123</f>
        <v>0.26520246617077337</v>
      </c>
      <c r="W123" s="11">
        <f>'OddsRatio_working_3-way'!V123^2+4*'OddsRatio_working_3-way'!U123^3/27</f>
        <v>-8.8435834588030671E-3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0.14069109026681759</v>
      </c>
      <c r="Y123" s="11">
        <f>IF('OddsRatio_working_3-way'!W123&gt;=0,IF('OddsRatio_working_3-way'!V123+SQRT('OddsRatio_working_3-way'!W123)&gt;0,0,PI()),ACOS('OddsRatio_working_3-way'!V123/(2*'OddsRatio_working_3-way'!X123)))</f>
        <v>0.34076536319020856</v>
      </c>
      <c r="Z123" s="11">
        <f>'OddsRatio_working_3-way'!X123^(1/3)*COS('OddsRatio_working_3-way'!Y123/3)</f>
        <v>0.51675074640758323</v>
      </c>
      <c r="AA123" s="11">
        <f>'OddsRatio_working_3-way'!X123^(1/3)*COS(('OddsRatio_working_3-way'!Y123+2*PI())/3)</f>
        <v>-0.30942815163989473</v>
      </c>
      <c r="AB123" s="11">
        <f>'OddsRatio_working_3-way'!X123^(1/3)*COS(('OddsRatio_working_3-way'!Y123+4*PI())/3)</f>
        <v>-0.20732259476768866</v>
      </c>
      <c r="AC123" s="11">
        <f>'OddsRatio_working_3-way'!X123^(1/3)*SIN('OddsRatio_working_3-way'!Y123/3)</f>
        <v>5.895067074592495E-2</v>
      </c>
      <c r="AD123" s="11">
        <f>'OddsRatio_working_3-way'!X123^(1/3)*SIN(('OddsRatio_working_3-way'!Y123+2*PI())/3)</f>
        <v>0.41804393844057497</v>
      </c>
      <c r="AE123" s="11">
        <f>'OddsRatio_working_3-way'!X123^(1/3)*SIN(('OddsRatio_working_3-way'!Y123+4*PI())/3)</f>
        <v>-0.47699460918649972</v>
      </c>
      <c r="AF123" s="11">
        <f>-'OddsRatio_working_3-way'!U123/(3*'OddsRatio_working_3-way'!X123^(1/3))*COS(('OddsRatio_working_3-way'!Y123)/3)</f>
        <v>0.51675074640758323</v>
      </c>
      <c r="AG123" s="11">
        <f>-'OddsRatio_working_3-way'!U123/(3*'OddsRatio_working_3-way'!X123^(1/3))*COS(('OddsRatio_working_3-way'!Y123+2*PI())/3)</f>
        <v>-0.30942815163989468</v>
      </c>
      <c r="AH123" s="11">
        <f>-'OddsRatio_working_3-way'!U123/(3*'OddsRatio_working_3-way'!X123^(1/3))*COS(('OddsRatio_working_3-way'!Y123+4*PI())/3)</f>
        <v>-0.20732259476768863</v>
      </c>
      <c r="AI123" s="11">
        <f>'OddsRatio_working_3-way'!U123/(3*'OddsRatio_working_3-way'!X123^(1/3))*SIN(('OddsRatio_working_3-way'!Y123)/3)</f>
        <v>-5.8950670745924937E-2</v>
      </c>
      <c r="AJ123" s="11">
        <f>'OddsRatio_working_3-way'!U123/(3*'OddsRatio_working_3-way'!X123^(1/3))*SIN(('OddsRatio_working_3-way'!Y123+2*PI())/3)</f>
        <v>-0.41804393844057486</v>
      </c>
      <c r="AK123" s="11">
        <f>'OddsRatio_working_3-way'!U123/(3*'OddsRatio_working_3-way'!X123^(1/3))*SIN(('OddsRatio_working_3-way'!Y123+4*PI())/3)</f>
        <v>0.47699460918649966</v>
      </c>
      <c r="AL123" s="11">
        <f>'OddsRatio_working_3-way'!Z123+'OddsRatio_working_3-way'!AF123</f>
        <v>1.0335014928151665</v>
      </c>
      <c r="AM123" s="11">
        <f>'OddsRatio_working_3-way'!AA123+'OddsRatio_working_3-way'!AG123</f>
        <v>-0.61885630327978935</v>
      </c>
      <c r="AN123" s="11">
        <f>'OddsRatio_working_3-way'!AB123+'OddsRatio_working_3-way'!AH123</f>
        <v>-0.41464518953537732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1.0335014928151665</v>
      </c>
      <c r="AS123" s="11">
        <f>IF(('OddsRatio_working_3-way'!X123=0),IF(Q123&gt;0,-Q123^(1/3),(-Q123)^(1/3)),'OddsRatio_working_3-way'!AM123-'OddsRatio_working_3-way'!R123/3)</f>
        <v>-0.61885630327978935</v>
      </c>
      <c r="AT123" s="11">
        <f>IF(('OddsRatio_working_3-way'!X123=0),IF(Q123&gt;0,-Q123^(1/3),(-Q123)^(1/3)),'OddsRatio_working_3-way'!AN123-'OddsRatio_working_3-way'!R123/3)</f>
        <v>-0.41464518953537732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1.36</v>
      </c>
      <c r="B124" s="4">
        <f>IF('True_Odds_Calculator_3-way'!B125="","",'True_Odds_Calculator_3-way'!B125)</f>
        <v>5.25</v>
      </c>
      <c r="C124" s="4">
        <f>IF('True_Odds_Calculator_3-way'!C125="","",'True_Odds_Calculator_3-way'!C125)</f>
        <v>10.02</v>
      </c>
      <c r="D124" s="9">
        <f t="shared" si="26"/>
        <v>0.72373507996596209</v>
      </c>
      <c r="E124" s="9">
        <f t="shared" si="27"/>
        <v>0.18160589606978852</v>
      </c>
      <c r="F124" s="9">
        <f t="shared" si="28"/>
        <v>9.465902396424937E-2</v>
      </c>
      <c r="G124" s="9">
        <f t="shared" si="29"/>
        <v>1.0603362706782116</v>
      </c>
      <c r="H124" s="9">
        <f t="shared" si="30"/>
        <v>1.3817210574441561</v>
      </c>
      <c r="I124" s="9">
        <f t="shared" si="31"/>
        <v>5.5064291503823997</v>
      </c>
      <c r="J124" s="9">
        <f t="shared" si="32"/>
        <v>10.564233161517469</v>
      </c>
      <c r="K124" s="11">
        <f t="shared" si="33"/>
        <v>0.73529411764705876</v>
      </c>
      <c r="L124" s="11">
        <f t="shared" si="34"/>
        <v>0.19047619047619047</v>
      </c>
      <c r="M124" s="11">
        <f t="shared" si="35"/>
        <v>9.9800399201596807E-2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-0.19289991445680066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0.19051532788764206</v>
      </c>
      <c r="Q124" s="11">
        <f>2*'OddsRatio_working_3-way'!K124*'OddsRatio_working_3-way'!L124*'OddsRatio_working_3-way'!M124</f>
        <v>2.7955293894004703E-2</v>
      </c>
      <c r="R124" s="11">
        <f t="shared" si="36"/>
        <v>0</v>
      </c>
      <c r="S124" s="11">
        <f t="shared" si="37"/>
        <v>-0.98763821862817558</v>
      </c>
      <c r="T124" s="11">
        <f t="shared" si="38"/>
        <v>-0.14492123530860976</v>
      </c>
      <c r="U124" s="11">
        <f>'OddsRatio_working_3-way'!S124-'OddsRatio_working_3-way'!R124^2/3</f>
        <v>-0.98763821862817558</v>
      </c>
      <c r="V124" s="11">
        <f>'OddsRatio_working_3-way'!S124*'OddsRatio_working_3-way'!R124/3-2*'OddsRatio_working_3-way'!R124^3/27-'OddsRatio_working_3-way'!T124</f>
        <v>0.14492123530860976</v>
      </c>
      <c r="W124" s="11">
        <f>'OddsRatio_working_3-way'!V124^2+4*'OddsRatio_working_3-way'!U124^3/27</f>
        <v>-0.12171949596429901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0.18889260203067273</v>
      </c>
      <c r="Y124" s="11">
        <f>IF('OddsRatio_working_3-way'!W124&gt;=0,IF('OddsRatio_working_3-way'!V124+SQRT('OddsRatio_working_3-way'!W124)&gt;0,0,PI()),ACOS('OddsRatio_working_3-way'!V124/(2*'OddsRatio_working_3-way'!X124)))</f>
        <v>1.1770968408113915</v>
      </c>
      <c r="Z124" s="11">
        <f>'OddsRatio_working_3-way'!X124^(1/3)*COS('OddsRatio_working_3-way'!Y124/3)</f>
        <v>0.53016813533910578</v>
      </c>
      <c r="AA124" s="11">
        <f>'OddsRatio_working_3-way'!X124^(1/3)*COS(('OddsRatio_working_3-way'!Y124+2*PI())/3)</f>
        <v>-0.4550863462357207</v>
      </c>
      <c r="AB124" s="11">
        <f>'OddsRatio_working_3-way'!X124^(1/3)*COS(('OddsRatio_working_3-way'!Y124+4*PI())/3)</f>
        <v>-7.5081789103385421E-2</v>
      </c>
      <c r="AC124" s="11">
        <f>'OddsRatio_working_3-way'!X124^(1/3)*SIN('OddsRatio_working_3-way'!Y124/3)</f>
        <v>0.21939573335363852</v>
      </c>
      <c r="AD124" s="11">
        <f>'OddsRatio_working_3-way'!X124^(1/3)*SIN(('OddsRatio_working_3-way'!Y124+2*PI())/3)</f>
        <v>0.34944120680387269</v>
      </c>
      <c r="AE124" s="11">
        <f>'OddsRatio_working_3-way'!X124^(1/3)*SIN(('OddsRatio_working_3-way'!Y124+4*PI())/3)</f>
        <v>-0.56883694015751118</v>
      </c>
      <c r="AF124" s="11">
        <f>-'OddsRatio_working_3-way'!U124/(3*'OddsRatio_working_3-way'!X124^(1/3))*COS(('OddsRatio_working_3-way'!Y124)/3)</f>
        <v>0.53016813533910578</v>
      </c>
      <c r="AG124" s="11">
        <f>-'OddsRatio_working_3-way'!U124/(3*'OddsRatio_working_3-way'!X124^(1/3))*COS(('OddsRatio_working_3-way'!Y124+2*PI())/3)</f>
        <v>-0.4550863462357207</v>
      </c>
      <c r="AH124" s="11">
        <f>-'OddsRatio_working_3-way'!U124/(3*'OddsRatio_working_3-way'!X124^(1/3))*COS(('OddsRatio_working_3-way'!Y124+4*PI())/3)</f>
        <v>-7.5081789103385421E-2</v>
      </c>
      <c r="AI124" s="11">
        <f>'OddsRatio_working_3-way'!U124/(3*'OddsRatio_working_3-way'!X124^(1/3))*SIN(('OddsRatio_working_3-way'!Y124)/3)</f>
        <v>-0.21939573335363852</v>
      </c>
      <c r="AJ124" s="11">
        <f>'OddsRatio_working_3-way'!U124/(3*'OddsRatio_working_3-way'!X124^(1/3))*SIN(('OddsRatio_working_3-way'!Y124+2*PI())/3)</f>
        <v>-0.34944120680387269</v>
      </c>
      <c r="AK124" s="11">
        <f>'OddsRatio_working_3-way'!U124/(3*'OddsRatio_working_3-way'!X124^(1/3))*SIN(('OddsRatio_working_3-way'!Y124+4*PI())/3)</f>
        <v>0.56883694015751118</v>
      </c>
      <c r="AL124" s="11">
        <f>'OddsRatio_working_3-way'!Z124+'OddsRatio_working_3-way'!AF124</f>
        <v>1.0603362706782116</v>
      </c>
      <c r="AM124" s="11">
        <f>'OddsRatio_working_3-way'!AA124+'OddsRatio_working_3-way'!AG124</f>
        <v>-0.91017269247144139</v>
      </c>
      <c r="AN124" s="11">
        <f>'OddsRatio_working_3-way'!AB124+'OddsRatio_working_3-way'!AH124</f>
        <v>-0.15016357820677084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1.0603362706782116</v>
      </c>
      <c r="AS124" s="11">
        <f>IF(('OddsRatio_working_3-way'!X124=0),IF(Q124&gt;0,-Q124^(1/3),(-Q124)^(1/3)),'OddsRatio_working_3-way'!AM124-'OddsRatio_working_3-way'!R124/3)</f>
        <v>-0.91017269247144139</v>
      </c>
      <c r="AT124" s="11">
        <f>IF(('OddsRatio_working_3-way'!X124=0),IF(Q124&gt;0,-Q124^(1/3),(-Q124)^(1/3)),'OddsRatio_working_3-way'!AN124-'OddsRatio_working_3-way'!R124/3)</f>
        <v>-0.15016357820677084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2.89</v>
      </c>
      <c r="B125" s="4">
        <f>IF('True_Odds_Calculator_3-way'!B126="","",'True_Odds_Calculator_3-way'!B126)</f>
        <v>3</v>
      </c>
      <c r="C125" s="4">
        <f>IF('True_Odds_Calculator_3-way'!C126="","",'True_Odds_Calculator_3-way'!C126)</f>
        <v>2.92</v>
      </c>
      <c r="D125" s="9">
        <f t="shared" si="26"/>
        <v>0.33869032674166699</v>
      </c>
      <c r="E125" s="9">
        <f t="shared" si="27"/>
        <v>0.32613764028823411</v>
      </c>
      <c r="F125" s="9">
        <f t="shared" si="28"/>
        <v>0.3351720329700989</v>
      </c>
      <c r="G125" s="9">
        <f t="shared" si="29"/>
        <v>1.0330950440375717</v>
      </c>
      <c r="H125" s="9">
        <f t="shared" si="30"/>
        <v>2.9525496332310106</v>
      </c>
      <c r="I125" s="9">
        <f t="shared" si="31"/>
        <v>3.0661900880751434</v>
      </c>
      <c r="J125" s="9">
        <f t="shared" si="32"/>
        <v>2.9835424845521379</v>
      </c>
      <c r="K125" s="11">
        <f t="shared" si="33"/>
        <v>0.34602076124567471</v>
      </c>
      <c r="L125" s="11">
        <f t="shared" si="34"/>
        <v>0.33333333333333331</v>
      </c>
      <c r="M125" s="11">
        <f t="shared" si="35"/>
        <v>0.34246575342465752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-0.28667583068682756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0.22949550489011072</v>
      </c>
      <c r="Q125" s="11">
        <f>2*'OddsRatio_working_3-way'!K125*'OddsRatio_working_3-way'!L125*'OddsRatio_working_3-way'!M125</f>
        <v>7.9000173800382351E-2</v>
      </c>
      <c r="R125" s="11">
        <f t="shared" si="36"/>
        <v>0</v>
      </c>
      <c r="S125" s="11">
        <f t="shared" si="37"/>
        <v>-0.80054012345678982</v>
      </c>
      <c r="T125" s="11">
        <f t="shared" si="38"/>
        <v>-0.27557319223985882</v>
      </c>
      <c r="U125" s="11">
        <f>'OddsRatio_working_3-way'!S125-'OddsRatio_working_3-way'!R125^2/3</f>
        <v>-0.80054012345678982</v>
      </c>
      <c r="V125" s="11">
        <f>'OddsRatio_working_3-way'!S125*'OddsRatio_working_3-way'!R125/3-2*'OddsRatio_working_3-way'!R125^3/27-'OddsRatio_working_3-way'!T125</f>
        <v>0.27557319223985882</v>
      </c>
      <c r="W125" s="11">
        <f>'OddsRatio_working_3-way'!V125^2+4*'OddsRatio_working_3-way'!U125^3/27</f>
        <v>-6.5006437940481887E-5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0.13784555734517404</v>
      </c>
      <c r="Y125" s="11">
        <f>IF('OddsRatio_working_3-way'!W125&gt;=0,IF('OddsRatio_working_3-way'!V125+SQRT('OddsRatio_working_3-way'!W125)&gt;0,0,PI()),ACOS('OddsRatio_working_3-way'!V125/(2*'OddsRatio_working_3-way'!X125)))</f>
        <v>2.9249425632349446E-2</v>
      </c>
      <c r="Z125" s="11">
        <f>'OddsRatio_working_3-way'!X125^(1/3)*COS('OddsRatio_working_3-way'!Y125/3)</f>
        <v>0.51654752201878584</v>
      </c>
      <c r="AA125" s="11">
        <f>'OddsRatio_working_3-way'!X125^(1/3)*COS(('OddsRatio_working_3-way'!Y125+2*PI())/3)</f>
        <v>-0.26263541051232631</v>
      </c>
      <c r="AB125" s="11">
        <f>'OddsRatio_working_3-way'!X125^(1/3)*COS(('OddsRatio_working_3-way'!Y125+4*PI())/3)</f>
        <v>-0.25391211150645965</v>
      </c>
      <c r="AC125" s="11">
        <f>'OddsRatio_working_3-way'!X125^(1/3)*SIN('OddsRatio_working_3-way'!Y125/3)</f>
        <v>5.0363990292589794E-3</v>
      </c>
      <c r="AD125" s="11">
        <f>'OddsRatio_working_3-way'!X125^(1/3)*SIN(('OddsRatio_working_3-way'!Y125+2*PI())/3)</f>
        <v>0.44482507681554084</v>
      </c>
      <c r="AE125" s="11">
        <f>'OddsRatio_working_3-way'!X125^(1/3)*SIN(('OddsRatio_working_3-way'!Y125+4*PI())/3)</f>
        <v>-0.44986147584479952</v>
      </c>
      <c r="AF125" s="11">
        <f>-'OddsRatio_working_3-way'!U125/(3*'OddsRatio_working_3-way'!X125^(1/3))*COS(('OddsRatio_working_3-way'!Y125)/3)</f>
        <v>0.51654752201878573</v>
      </c>
      <c r="AG125" s="11">
        <f>-'OddsRatio_working_3-way'!U125/(3*'OddsRatio_working_3-way'!X125^(1/3))*COS(('OddsRatio_working_3-way'!Y125+2*PI())/3)</f>
        <v>-0.26263541051232625</v>
      </c>
      <c r="AH125" s="11">
        <f>-'OddsRatio_working_3-way'!U125/(3*'OddsRatio_working_3-way'!X125^(1/3))*COS(('OddsRatio_working_3-way'!Y125+4*PI())/3)</f>
        <v>-0.25391211150645959</v>
      </c>
      <c r="AI125" s="11">
        <f>'OddsRatio_working_3-way'!U125/(3*'OddsRatio_working_3-way'!X125^(1/3))*SIN(('OddsRatio_working_3-way'!Y125)/3)</f>
        <v>-5.0363990292589785E-3</v>
      </c>
      <c r="AJ125" s="11">
        <f>'OddsRatio_working_3-way'!U125/(3*'OddsRatio_working_3-way'!X125^(1/3))*SIN(('OddsRatio_working_3-way'!Y125+2*PI())/3)</f>
        <v>-0.44482507681554073</v>
      </c>
      <c r="AK125" s="11">
        <f>'OddsRatio_working_3-way'!U125/(3*'OddsRatio_working_3-way'!X125^(1/3))*SIN(('OddsRatio_working_3-way'!Y125+4*PI())/3)</f>
        <v>0.44986147584479946</v>
      </c>
      <c r="AL125" s="11">
        <f>'OddsRatio_working_3-way'!Z125+'OddsRatio_working_3-way'!AF125</f>
        <v>1.0330950440375717</v>
      </c>
      <c r="AM125" s="11">
        <f>'OddsRatio_working_3-way'!AA125+'OddsRatio_working_3-way'!AG125</f>
        <v>-0.52527082102465261</v>
      </c>
      <c r="AN125" s="11">
        <f>'OddsRatio_working_3-way'!AB125+'OddsRatio_working_3-way'!AH125</f>
        <v>-0.5078242230129193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1.0330950440375717</v>
      </c>
      <c r="AS125" s="11">
        <f>IF(('OddsRatio_working_3-way'!X125=0),IF(Q125&gt;0,-Q125^(1/3),(-Q125)^(1/3)),'OddsRatio_working_3-way'!AM125-'OddsRatio_working_3-way'!R125/3)</f>
        <v>-0.52527082102465261</v>
      </c>
      <c r="AT125" s="11">
        <f>IF(('OddsRatio_working_3-way'!X125=0),IF(Q125&gt;0,-Q125^(1/3),(-Q125)^(1/3)),'OddsRatio_working_3-way'!AN125-'OddsRatio_working_3-way'!R125/3)</f>
        <v>-0.5078242230129193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2.4300000000000002</v>
      </c>
      <c r="B126" s="4">
        <f>IF('True_Odds_Calculator_3-way'!B127="","",'True_Odds_Calculator_3-way'!B127)</f>
        <v>2.91</v>
      </c>
      <c r="C126" s="4">
        <f>IF('True_Odds_Calculator_3-way'!C127="","",'True_Odds_Calculator_3-way'!C127)</f>
        <v>3.53</v>
      </c>
      <c r="D126" s="9">
        <f t="shared" si="26"/>
        <v>0.39759099995815222</v>
      </c>
      <c r="E126" s="9">
        <f t="shared" si="27"/>
        <v>0.33071752889435591</v>
      </c>
      <c r="F126" s="9">
        <f t="shared" si="28"/>
        <v>0.27169147114749154</v>
      </c>
      <c r="G126" s="9">
        <f t="shared" si="29"/>
        <v>1.0595436894664081</v>
      </c>
      <c r="H126" s="9">
        <f t="shared" si="30"/>
        <v>2.5151474759369639</v>
      </c>
      <c r="I126" s="9">
        <f t="shared" si="31"/>
        <v>3.0237284468808396</v>
      </c>
      <c r="J126" s="9">
        <f t="shared" si="32"/>
        <v>3.6806455343500124</v>
      </c>
      <c r="K126" s="11">
        <f t="shared" si="33"/>
        <v>0.41152263374485593</v>
      </c>
      <c r="L126" s="11">
        <f t="shared" si="34"/>
        <v>0.3436426116838488</v>
      </c>
      <c r="M126" s="11">
        <f t="shared" si="35"/>
        <v>0.28328611898016998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-0.27683178810536391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0.23516036915610961</v>
      </c>
      <c r="Q126" s="11">
        <f>2*'OddsRatio_working_3-way'!K126*'OddsRatio_working_3-way'!L126*'OddsRatio_working_3-way'!M126</f>
        <v>8.0122783358129335E-2</v>
      </c>
      <c r="R126" s="11">
        <f t="shared" si="36"/>
        <v>0</v>
      </c>
      <c r="S126" s="11">
        <f t="shared" si="37"/>
        <v>-0.84947025327382597</v>
      </c>
      <c r="T126" s="11">
        <f t="shared" si="38"/>
        <v>-0.28942768425002585</v>
      </c>
      <c r="U126" s="11">
        <f>'OddsRatio_working_3-way'!S126-'OddsRatio_working_3-way'!R126^2/3</f>
        <v>-0.84947025327382597</v>
      </c>
      <c r="V126" s="11">
        <f>'OddsRatio_working_3-way'!S126*'OddsRatio_working_3-way'!R126/3-2*'OddsRatio_working_3-way'!R126^3/27-'OddsRatio_working_3-way'!T126</f>
        <v>0.28942768425002585</v>
      </c>
      <c r="W126" s="11">
        <f>'OddsRatio_working_3-way'!V126^2+4*'OddsRatio_working_3-way'!U126^3/27</f>
        <v>-7.0430955056552808E-3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0.15067471579199007</v>
      </c>
      <c r="Y126" s="11">
        <f>IF('OddsRatio_working_3-way'!W126&gt;=0,IF('OddsRatio_working_3-way'!V126+SQRT('OddsRatio_working_3-way'!W126)&gt;0,0,PI()),ACOS('OddsRatio_working_3-way'!V126/(2*'OddsRatio_working_3-way'!X126)))</f>
        <v>0.28222275897844251</v>
      </c>
      <c r="Z126" s="11">
        <f>'OddsRatio_working_3-way'!X126^(1/3)*COS('OddsRatio_working_3-way'!Y126/3)</f>
        <v>0.52977184473320404</v>
      </c>
      <c r="AA126" s="11">
        <f>'OddsRatio_working_3-way'!X126^(1/3)*COS(('OddsRatio_working_3-way'!Y126+2*PI())/3)</f>
        <v>-0.30817457809116727</v>
      </c>
      <c r="AB126" s="11">
        <f>'OddsRatio_working_3-way'!X126^(1/3)*COS(('OddsRatio_working_3-way'!Y126+4*PI())/3)</f>
        <v>-0.22159726664203694</v>
      </c>
      <c r="AC126" s="11">
        <f>'OddsRatio_working_3-way'!X126^(1/3)*SIN('OddsRatio_working_3-way'!Y126/3)</f>
        <v>4.9985434070869597E-2</v>
      </c>
      <c r="AD126" s="11">
        <f>'OddsRatio_working_3-way'!X126^(1/3)*SIN(('OddsRatio_working_3-way'!Y126+2*PI())/3)</f>
        <v>0.43380315871326525</v>
      </c>
      <c r="AE126" s="11">
        <f>'OddsRatio_working_3-way'!X126^(1/3)*SIN(('OddsRatio_working_3-way'!Y126+4*PI())/3)</f>
        <v>-0.48378859278413472</v>
      </c>
      <c r="AF126" s="11">
        <f>-'OddsRatio_working_3-way'!U126/(3*'OddsRatio_working_3-way'!X126^(1/3))*COS(('OddsRatio_working_3-way'!Y126)/3)</f>
        <v>0.52977184473320404</v>
      </c>
      <c r="AG126" s="11">
        <f>-'OddsRatio_working_3-way'!U126/(3*'OddsRatio_working_3-way'!X126^(1/3))*COS(('OddsRatio_working_3-way'!Y126+2*PI())/3)</f>
        <v>-0.30817457809116727</v>
      </c>
      <c r="AH126" s="11">
        <f>-'OddsRatio_working_3-way'!U126/(3*'OddsRatio_working_3-way'!X126^(1/3))*COS(('OddsRatio_working_3-way'!Y126+4*PI())/3)</f>
        <v>-0.22159726664203694</v>
      </c>
      <c r="AI126" s="11">
        <f>'OddsRatio_working_3-way'!U126/(3*'OddsRatio_working_3-way'!X126^(1/3))*SIN(('OddsRatio_working_3-way'!Y126)/3)</f>
        <v>-4.9985434070869597E-2</v>
      </c>
      <c r="AJ126" s="11">
        <f>'OddsRatio_working_3-way'!U126/(3*'OddsRatio_working_3-way'!X126^(1/3))*SIN(('OddsRatio_working_3-way'!Y126+2*PI())/3)</f>
        <v>-0.43380315871326525</v>
      </c>
      <c r="AK126" s="11">
        <f>'OddsRatio_working_3-way'!U126/(3*'OddsRatio_working_3-way'!X126^(1/3))*SIN(('OddsRatio_working_3-way'!Y126+4*PI())/3)</f>
        <v>0.48378859278413472</v>
      </c>
      <c r="AL126" s="11">
        <f>'OddsRatio_working_3-way'!Z126+'OddsRatio_working_3-way'!AF126</f>
        <v>1.0595436894664081</v>
      </c>
      <c r="AM126" s="11">
        <f>'OddsRatio_working_3-way'!AA126+'OddsRatio_working_3-way'!AG126</f>
        <v>-0.61634915618233455</v>
      </c>
      <c r="AN126" s="11">
        <f>'OddsRatio_working_3-way'!AB126+'OddsRatio_working_3-way'!AH126</f>
        <v>-0.44319453328407388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1.0595436894664081</v>
      </c>
      <c r="AS126" s="11">
        <f>IF(('OddsRatio_working_3-way'!X126=0),IF(Q126&gt;0,-Q126^(1/3),(-Q126)^(1/3)),'OddsRatio_working_3-way'!AM126-'OddsRatio_working_3-way'!R126/3)</f>
        <v>-0.61634915618233455</v>
      </c>
      <c r="AT126" s="11">
        <f>IF(('OddsRatio_working_3-way'!X126=0),IF(Q126&gt;0,-Q126^(1/3),(-Q126)^(1/3)),'OddsRatio_working_3-way'!AN126-'OddsRatio_working_3-way'!R126/3)</f>
        <v>-0.44319453328407388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2.88</v>
      </c>
      <c r="B127" s="4">
        <f>IF('True_Odds_Calculator_3-way'!B128="","",'True_Odds_Calculator_3-way'!B128)</f>
        <v>2.96</v>
      </c>
      <c r="C127" s="4">
        <f>IF('True_Odds_Calculator_3-way'!C128="","",'True_Odds_Calculator_3-way'!C128)</f>
        <v>2.83</v>
      </c>
      <c r="D127" s="9">
        <f t="shared" si="26"/>
        <v>0.33439472575147439</v>
      </c>
      <c r="E127" s="9">
        <f t="shared" si="27"/>
        <v>0.32518432565534067</v>
      </c>
      <c r="F127" s="9">
        <f t="shared" si="28"/>
        <v>0.34042094859318484</v>
      </c>
      <c r="G127" s="9">
        <f t="shared" si="29"/>
        <v>1.0587647811944345</v>
      </c>
      <c r="H127" s="9">
        <f t="shared" si="30"/>
        <v>2.9904777886455371</v>
      </c>
      <c r="I127" s="9">
        <f t="shared" si="31"/>
        <v>3.0751789711410908</v>
      </c>
      <c r="J127" s="9">
        <f t="shared" si="32"/>
        <v>2.9375395495858148</v>
      </c>
      <c r="K127" s="11">
        <f t="shared" si="33"/>
        <v>0.34722222222222221</v>
      </c>
      <c r="L127" s="11">
        <f t="shared" si="34"/>
        <v>0.33783783783783783</v>
      </c>
      <c r="M127" s="11">
        <f t="shared" si="35"/>
        <v>0.35335689045936397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-0.27950808582434006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0.23502411422022734</v>
      </c>
      <c r="Q127" s="11">
        <f>2*'OddsRatio_working_3-way'!K127*'OddsRatio_working_3-way'!L127*'OddsRatio_working_3-way'!M127</f>
        <v>8.290092212353696E-2</v>
      </c>
      <c r="R127" s="11">
        <f t="shared" si="36"/>
        <v>0</v>
      </c>
      <c r="S127" s="11">
        <f t="shared" si="37"/>
        <v>-0.84084907070606485</v>
      </c>
      <c r="T127" s="11">
        <f t="shared" si="38"/>
        <v>-0.29659579213617798</v>
      </c>
      <c r="U127" s="11">
        <f>'OddsRatio_working_3-way'!S127-'OddsRatio_working_3-way'!R127^2/3</f>
        <v>-0.84084907070606485</v>
      </c>
      <c r="V127" s="11">
        <f>'OddsRatio_working_3-way'!S127*'OddsRatio_working_3-way'!R127/3-2*'OddsRatio_working_3-way'!R127^3/27-'OddsRatio_working_3-way'!T127</f>
        <v>0.29659579213617798</v>
      </c>
      <c r="W127" s="11">
        <f>'OddsRatio_working_3-way'!V127^2+4*'OddsRatio_working_3-way'!U127^3/27</f>
        <v>-1.0547389508230864E-4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0.14838677317063101</v>
      </c>
      <c r="Y127" s="11">
        <f>IF('OddsRatio_working_3-way'!W127&gt;=0,IF('OddsRatio_working_3-way'!V127+SQRT('OddsRatio_working_3-way'!W127)&gt;0,0,PI()),ACOS('OddsRatio_working_3-way'!V127/(2*'OddsRatio_working_3-way'!X127)))</f>
        <v>3.4612584236801247E-2</v>
      </c>
      <c r="Z127" s="11">
        <f>'OddsRatio_working_3-way'!X127^(1/3)*COS('OddsRatio_working_3-way'!Y127/3)</f>
        <v>0.52938239059721737</v>
      </c>
      <c r="AA127" s="11">
        <f>'OddsRatio_working_3-way'!X127^(1/3)*COS(('OddsRatio_working_3-way'!Y127+2*PI())/3)</f>
        <v>-0.26998090896738558</v>
      </c>
      <c r="AB127" s="11">
        <f>'OddsRatio_working_3-way'!X127^(1/3)*COS(('OddsRatio_working_3-way'!Y127+4*PI())/3)</f>
        <v>-0.25940148162983184</v>
      </c>
      <c r="AC127" s="11">
        <f>'OddsRatio_working_3-way'!X127^(1/3)*SIN('OddsRatio_working_3-way'!Y127/3)</f>
        <v>6.1080352212087505E-3</v>
      </c>
      <c r="AD127" s="11">
        <f>'OddsRatio_working_3-way'!X127^(1/3)*SIN(('OddsRatio_working_3-way'!Y127+2*PI())/3)</f>
        <v>0.45540458096272218</v>
      </c>
      <c r="AE127" s="11">
        <f>'OddsRatio_working_3-way'!X127^(1/3)*SIN(('OddsRatio_working_3-way'!Y127+4*PI())/3)</f>
        <v>-0.46151261618393086</v>
      </c>
      <c r="AF127" s="11">
        <f>-'OddsRatio_working_3-way'!U127/(3*'OddsRatio_working_3-way'!X127^(1/3))*COS(('OddsRatio_working_3-way'!Y127)/3)</f>
        <v>0.52938239059721726</v>
      </c>
      <c r="AG127" s="11">
        <f>-'OddsRatio_working_3-way'!U127/(3*'OddsRatio_working_3-way'!X127^(1/3))*COS(('OddsRatio_working_3-way'!Y127+2*PI())/3)</f>
        <v>-0.26998090896738552</v>
      </c>
      <c r="AH127" s="11">
        <f>-'OddsRatio_working_3-way'!U127/(3*'OddsRatio_working_3-way'!X127^(1/3))*COS(('OddsRatio_working_3-way'!Y127+4*PI())/3)</f>
        <v>-0.25940148162983179</v>
      </c>
      <c r="AI127" s="11">
        <f>'OddsRatio_working_3-way'!U127/(3*'OddsRatio_working_3-way'!X127^(1/3))*SIN(('OddsRatio_working_3-way'!Y127)/3)</f>
        <v>-6.1080352212087487E-3</v>
      </c>
      <c r="AJ127" s="11">
        <f>'OddsRatio_working_3-way'!U127/(3*'OddsRatio_working_3-way'!X127^(1/3))*SIN(('OddsRatio_working_3-way'!Y127+2*PI())/3)</f>
        <v>-0.45540458096272207</v>
      </c>
      <c r="AK127" s="11">
        <f>'OddsRatio_working_3-way'!U127/(3*'OddsRatio_working_3-way'!X127^(1/3))*SIN(('OddsRatio_working_3-way'!Y127+4*PI())/3)</f>
        <v>0.4615126161839308</v>
      </c>
      <c r="AL127" s="11">
        <f>'OddsRatio_working_3-way'!Z127+'OddsRatio_working_3-way'!AF127</f>
        <v>1.0587647811944345</v>
      </c>
      <c r="AM127" s="11">
        <f>'OddsRatio_working_3-way'!AA127+'OddsRatio_working_3-way'!AG127</f>
        <v>-0.53996181793477116</v>
      </c>
      <c r="AN127" s="11">
        <f>'OddsRatio_working_3-way'!AB127+'OddsRatio_working_3-way'!AH127</f>
        <v>-0.51880296325966357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1.0587647811944345</v>
      </c>
      <c r="AS127" s="11">
        <f>IF(('OddsRatio_working_3-way'!X127=0),IF(Q127&gt;0,-Q127^(1/3),(-Q127)^(1/3)),'OddsRatio_working_3-way'!AM127-'OddsRatio_working_3-way'!R127/3)</f>
        <v>-0.53996181793477116</v>
      </c>
      <c r="AT127" s="11">
        <f>IF(('OddsRatio_working_3-way'!X127=0),IF(Q127&gt;0,-Q127^(1/3),(-Q127)^(1/3)),'OddsRatio_working_3-way'!AN127-'OddsRatio_working_3-way'!R127/3)</f>
        <v>-0.51880296325966357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2.15</v>
      </c>
      <c r="B128" s="4">
        <f>IF('True_Odds_Calculator_3-way'!B129="","",'True_Odds_Calculator_3-way'!B129)</f>
        <v>3.12</v>
      </c>
      <c r="C128" s="4">
        <f>IF('True_Odds_Calculator_3-way'!C129="","",'True_Odds_Calculator_3-way'!C129)</f>
        <v>3.95</v>
      </c>
      <c r="D128" s="9">
        <f t="shared" si="26"/>
        <v>0.45030071556162587</v>
      </c>
      <c r="E128" s="9">
        <f t="shared" si="27"/>
        <v>0.30765403252770557</v>
      </c>
      <c r="F128" s="9">
        <f t="shared" si="28"/>
        <v>0.2420452519106685</v>
      </c>
      <c r="G128" s="9">
        <f t="shared" si="29"/>
        <v>1.0615114772276721</v>
      </c>
      <c r="H128" s="9">
        <f t="shared" si="30"/>
        <v>2.2207381988118229</v>
      </c>
      <c r="I128" s="9">
        <f t="shared" si="31"/>
        <v>3.2504043317226654</v>
      </c>
      <c r="J128" s="9">
        <f t="shared" si="32"/>
        <v>4.1314588578216336</v>
      </c>
      <c r="K128" s="11">
        <f t="shared" si="33"/>
        <v>0.46511627906976744</v>
      </c>
      <c r="L128" s="11">
        <f t="shared" si="34"/>
        <v>0.32051282051282048</v>
      </c>
      <c r="M128" s="11">
        <f t="shared" si="35"/>
        <v>0.25316455696202528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-0.27143482560026566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0.23474709962787682</v>
      </c>
      <c r="Q128" s="11">
        <f>2*'OddsRatio_working_3-way'!K128*'OddsRatio_working_3-way'!L128*'OddsRatio_working_3-way'!M128</f>
        <v>7.5481382517002163E-2</v>
      </c>
      <c r="R128" s="11">
        <f t="shared" si="36"/>
        <v>0</v>
      </c>
      <c r="S128" s="11">
        <f t="shared" si="37"/>
        <v>-0.86483780815060995</v>
      </c>
      <c r="T128" s="11">
        <f t="shared" si="38"/>
        <v>-0.27808289651145002</v>
      </c>
      <c r="U128" s="11">
        <f>'OddsRatio_working_3-way'!S128-'OddsRatio_working_3-way'!R128^2/3</f>
        <v>-0.86483780815060995</v>
      </c>
      <c r="V128" s="11">
        <f>'OddsRatio_working_3-way'!S128*'OddsRatio_working_3-way'!R128/3-2*'OddsRatio_working_3-way'!R128^3/27-'OddsRatio_working_3-way'!T128</f>
        <v>0.27808289651145002</v>
      </c>
      <c r="W128" s="11">
        <f>'OddsRatio_working_3-way'!V128^2+4*'OddsRatio_working_3-way'!U128^3/27</f>
        <v>-1.849962493014029E-2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0.1547818806113446</v>
      </c>
      <c r="Y128" s="11">
        <f>IF('OddsRatio_working_3-way'!W128&gt;=0,IF('OddsRatio_working_3-way'!V128+SQRT('OddsRatio_working_3-way'!W128)&gt;0,0,PI()),ACOS('OddsRatio_working_3-way'!V128/(2*'OddsRatio_working_3-way'!X128)))</f>
        <v>0.45489829944587701</v>
      </c>
      <c r="Z128" s="11">
        <f>'OddsRatio_working_3-way'!X128^(1/3)*COS('OddsRatio_working_3-way'!Y128/3)</f>
        <v>0.53075573861383607</v>
      </c>
      <c r="AA128" s="11">
        <f>'OddsRatio_working_3-way'!X128^(1/3)*COS(('OddsRatio_working_3-way'!Y128+2*PI())/3)</f>
        <v>-0.33561469358032481</v>
      </c>
      <c r="AB128" s="11">
        <f>'OddsRatio_working_3-way'!X128^(1/3)*COS(('OddsRatio_working_3-way'!Y128+4*PI())/3)</f>
        <v>-0.19514104503351135</v>
      </c>
      <c r="AC128" s="11">
        <f>'OddsRatio_working_3-way'!X128^(1/3)*SIN('OddsRatio_working_3-way'!Y128/3)</f>
        <v>8.110249880255184E-2</v>
      </c>
      <c r="AD128" s="11">
        <f>'OddsRatio_working_3-way'!X128^(1/3)*SIN(('OddsRatio_working_3-way'!Y128+2*PI())/3)</f>
        <v>0.41909670344267952</v>
      </c>
      <c r="AE128" s="11">
        <f>'OddsRatio_working_3-way'!X128^(1/3)*SIN(('OddsRatio_working_3-way'!Y128+4*PI())/3)</f>
        <v>-0.50019920224523118</v>
      </c>
      <c r="AF128" s="11">
        <f>-'OddsRatio_working_3-way'!U128/(3*'OddsRatio_working_3-way'!X128^(1/3))*COS(('OddsRatio_working_3-way'!Y128)/3)</f>
        <v>0.53075573861383607</v>
      </c>
      <c r="AG128" s="11">
        <f>-'OddsRatio_working_3-way'!U128/(3*'OddsRatio_working_3-way'!X128^(1/3))*COS(('OddsRatio_working_3-way'!Y128+2*PI())/3)</f>
        <v>-0.33561469358032481</v>
      </c>
      <c r="AH128" s="11">
        <f>-'OddsRatio_working_3-way'!U128/(3*'OddsRatio_working_3-way'!X128^(1/3))*COS(('OddsRatio_working_3-way'!Y128+4*PI())/3)</f>
        <v>-0.19514104503351135</v>
      </c>
      <c r="AI128" s="11">
        <f>'OddsRatio_working_3-way'!U128/(3*'OddsRatio_working_3-way'!X128^(1/3))*SIN(('OddsRatio_working_3-way'!Y128)/3)</f>
        <v>-8.110249880255184E-2</v>
      </c>
      <c r="AJ128" s="11">
        <f>'OddsRatio_working_3-way'!U128/(3*'OddsRatio_working_3-way'!X128^(1/3))*SIN(('OddsRatio_working_3-way'!Y128+2*PI())/3)</f>
        <v>-0.41909670344267952</v>
      </c>
      <c r="AK128" s="11">
        <f>'OddsRatio_working_3-way'!U128/(3*'OddsRatio_working_3-way'!X128^(1/3))*SIN(('OddsRatio_working_3-way'!Y128+4*PI())/3)</f>
        <v>0.50019920224523118</v>
      </c>
      <c r="AL128" s="11">
        <f>'OddsRatio_working_3-way'!Z128+'OddsRatio_working_3-way'!AF128</f>
        <v>1.0615114772276721</v>
      </c>
      <c r="AM128" s="11">
        <f>'OddsRatio_working_3-way'!AA128+'OddsRatio_working_3-way'!AG128</f>
        <v>-0.67122938716064962</v>
      </c>
      <c r="AN128" s="11">
        <f>'OddsRatio_working_3-way'!AB128+'OddsRatio_working_3-way'!AH128</f>
        <v>-0.39028209006702269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1.0615114772276721</v>
      </c>
      <c r="AS128" s="11">
        <f>IF(('OddsRatio_working_3-way'!X128=0),IF(Q128&gt;0,-Q128^(1/3),(-Q128)^(1/3)),'OddsRatio_working_3-way'!AM128-'OddsRatio_working_3-way'!R128/3)</f>
        <v>-0.67122938716064962</v>
      </c>
      <c r="AT128" s="11">
        <f>IF(('OddsRatio_working_3-way'!X128=0),IF(Q128&gt;0,-Q128^(1/3),(-Q128)^(1/3)),'OddsRatio_working_3-way'!AN128-'OddsRatio_working_3-way'!R128/3)</f>
        <v>-0.39028209006702269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2.95</v>
      </c>
      <c r="B129" s="4">
        <f>IF('True_Odds_Calculator_3-way'!B130="","",'True_Odds_Calculator_3-way'!B130)</f>
        <v>3.38</v>
      </c>
      <c r="C129" s="4">
        <f>IF('True_Odds_Calculator_3-way'!C130="","",'True_Odds_Calculator_3-way'!C130)</f>
        <v>2.5499999999999998</v>
      </c>
      <c r="D129" s="9">
        <f t="shared" si="26"/>
        <v>0.32996630022301998</v>
      </c>
      <c r="E129" s="9">
        <f t="shared" si="27"/>
        <v>0.28748944169293567</v>
      </c>
      <c r="F129" s="9">
        <f t="shared" si="28"/>
        <v>0.38254425808404408</v>
      </c>
      <c r="G129" s="9">
        <f t="shared" si="29"/>
        <v>1.0413397528608734</v>
      </c>
      <c r="H129" s="9">
        <f t="shared" si="30"/>
        <v>3.0306125180787031</v>
      </c>
      <c r="I129" s="9">
        <f t="shared" si="31"/>
        <v>3.4783886118088785</v>
      </c>
      <c r="J129" s="9">
        <f t="shared" si="32"/>
        <v>2.6140766169343532</v>
      </c>
      <c r="K129" s="11">
        <f t="shared" si="33"/>
        <v>0.33898305084745761</v>
      </c>
      <c r="L129" s="11">
        <f t="shared" si="34"/>
        <v>0.29585798816568049</v>
      </c>
      <c r="M129" s="11">
        <f t="shared" si="35"/>
        <v>0.39215686274509809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-0.28292046936114712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0.23125888606370246</v>
      </c>
      <c r="Q129" s="11">
        <f>2*'OddsRatio_working_3-way'!K129*'OddsRatio_working_3-way'!L129*'OddsRatio_working_3-way'!M129</f>
        <v>7.86594850556811E-2</v>
      </c>
      <c r="R129" s="11">
        <f t="shared" si="36"/>
        <v>0</v>
      </c>
      <c r="S129" s="11">
        <f t="shared" si="37"/>
        <v>-0.81739891986571389</v>
      </c>
      <c r="T129" s="11">
        <f t="shared" si="38"/>
        <v>-0.27802684349173939</v>
      </c>
      <c r="U129" s="11">
        <f>'OddsRatio_working_3-way'!S129-'OddsRatio_working_3-way'!R129^2/3</f>
        <v>-0.81739891986571389</v>
      </c>
      <c r="V129" s="11">
        <f>'OddsRatio_working_3-way'!S129*'OddsRatio_working_3-way'!R129/3-2*'OddsRatio_working_3-way'!R129^3/27-'OddsRatio_working_3-way'!T129</f>
        <v>0.27802684349173939</v>
      </c>
      <c r="W129" s="11">
        <f>'OddsRatio_working_3-way'!V129^2+4*'OddsRatio_working_3-way'!U129^3/27</f>
        <v>-3.6103671832274919E-3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0.14222279430985005</v>
      </c>
      <c r="Y129" s="11">
        <f>IF('OddsRatio_working_3-way'!W129&gt;=0,IF('OddsRatio_working_3-way'!V129+SQRT('OddsRatio_working_3-way'!W129)&gt;0,0,PI()),ACOS('OddsRatio_working_3-way'!V129/(2*'OddsRatio_working_3-way'!X129)))</f>
        <v>0.21284357545636601</v>
      </c>
      <c r="Z129" s="11">
        <f>'OddsRatio_working_3-way'!X129^(1/3)*COS('OddsRatio_working_3-way'!Y129/3)</f>
        <v>0.52066987643043661</v>
      </c>
      <c r="AA129" s="11">
        <f>'OddsRatio_working_3-way'!X129^(1/3)*COS(('OddsRatio_working_3-way'!Y129+2*PI())/3)</f>
        <v>-0.2923800595266417</v>
      </c>
      <c r="AB129" s="11">
        <f>'OddsRatio_working_3-way'!X129^(1/3)*COS(('OddsRatio_working_3-way'!Y129+4*PI())/3)</f>
        <v>-0.22828981690379499</v>
      </c>
      <c r="AC129" s="11">
        <f>'OddsRatio_working_3-way'!X129^(1/3)*SIN('OddsRatio_working_3-way'!Y129/3)</f>
        <v>3.7002518830729081E-2</v>
      </c>
      <c r="AD129" s="11">
        <f>'OddsRatio_working_3-way'!X129^(1/3)*SIN(('OddsRatio_working_3-way'!Y129+2*PI())/3)</f>
        <v>0.43241208055869812</v>
      </c>
      <c r="AE129" s="11">
        <f>'OddsRatio_working_3-way'!X129^(1/3)*SIN(('OddsRatio_working_3-way'!Y129+4*PI())/3)</f>
        <v>-0.46941459938942715</v>
      </c>
      <c r="AF129" s="11">
        <f>-'OddsRatio_working_3-way'!U129/(3*'OddsRatio_working_3-way'!X129^(1/3))*COS(('OddsRatio_working_3-way'!Y129)/3)</f>
        <v>0.52066987643043672</v>
      </c>
      <c r="AG129" s="11">
        <f>-'OddsRatio_working_3-way'!U129/(3*'OddsRatio_working_3-way'!X129^(1/3))*COS(('OddsRatio_working_3-way'!Y129+2*PI())/3)</f>
        <v>-0.29238005952664176</v>
      </c>
      <c r="AH129" s="11">
        <f>-'OddsRatio_working_3-way'!U129/(3*'OddsRatio_working_3-way'!X129^(1/3))*COS(('OddsRatio_working_3-way'!Y129+4*PI())/3)</f>
        <v>-0.22828981690379505</v>
      </c>
      <c r="AI129" s="11">
        <f>'OddsRatio_working_3-way'!U129/(3*'OddsRatio_working_3-way'!X129^(1/3))*SIN(('OddsRatio_working_3-way'!Y129)/3)</f>
        <v>-3.7002518830729088E-2</v>
      </c>
      <c r="AJ129" s="11">
        <f>'OddsRatio_working_3-way'!U129/(3*'OddsRatio_working_3-way'!X129^(1/3))*SIN(('OddsRatio_working_3-way'!Y129+2*PI())/3)</f>
        <v>-0.43241208055869823</v>
      </c>
      <c r="AK129" s="11">
        <f>'OddsRatio_working_3-way'!U129/(3*'OddsRatio_working_3-way'!X129^(1/3))*SIN(('OddsRatio_working_3-way'!Y129+4*PI())/3)</f>
        <v>0.46941459938942726</v>
      </c>
      <c r="AL129" s="11">
        <f>'OddsRatio_working_3-way'!Z129+'OddsRatio_working_3-way'!AF129</f>
        <v>1.0413397528608734</v>
      </c>
      <c r="AM129" s="11">
        <f>'OddsRatio_working_3-way'!AA129+'OddsRatio_working_3-way'!AG129</f>
        <v>-0.5847601190532834</v>
      </c>
      <c r="AN129" s="11">
        <f>'OddsRatio_working_3-way'!AB129+'OddsRatio_working_3-way'!AH129</f>
        <v>-0.45657963380759004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1.0413397528608734</v>
      </c>
      <c r="AS129" s="11">
        <f>IF(('OddsRatio_working_3-way'!X129=0),IF(Q129&gt;0,-Q129^(1/3),(-Q129)^(1/3)),'OddsRatio_working_3-way'!AM129-'OddsRatio_working_3-way'!R129/3)</f>
        <v>-0.5847601190532834</v>
      </c>
      <c r="AT129" s="11">
        <f>IF(('OddsRatio_working_3-way'!X129=0),IF(Q129&gt;0,-Q129^(1/3),(-Q129)^(1/3)),'OddsRatio_working_3-way'!AN129-'OddsRatio_working_3-way'!R129/3)</f>
        <v>-0.45657963380759004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2.0499999999999998</v>
      </c>
      <c r="B130" s="4">
        <f>IF('True_Odds_Calculator_3-way'!B131="","",'True_Odds_Calculator_3-way'!B131)</f>
        <v>3.54</v>
      </c>
      <c r="C130" s="4">
        <f>IF('True_Odds_Calculator_3-way'!C131="","",'True_Odds_Calculator_3-way'!C131)</f>
        <v>3.88</v>
      </c>
      <c r="D130" s="9">
        <f t="shared" si="26"/>
        <v>0.47686727271801344</v>
      </c>
      <c r="E130" s="9">
        <f t="shared" si="27"/>
        <v>0.27369197003771983</v>
      </c>
      <c r="F130" s="9">
        <f t="shared" si="28"/>
        <v>0.24944075724426706</v>
      </c>
      <c r="G130" s="9">
        <f t="shared" si="29"/>
        <v>1.0447805365017737</v>
      </c>
      <c r="H130" s="9">
        <f t="shared" si="30"/>
        <v>2.0970195633268616</v>
      </c>
      <c r="I130" s="9">
        <f t="shared" si="31"/>
        <v>3.653742562714505</v>
      </c>
      <c r="J130" s="9">
        <f t="shared" si="32"/>
        <v>4.0089679451251072</v>
      </c>
      <c r="K130" s="11">
        <f t="shared" si="33"/>
        <v>0.48780487804878053</v>
      </c>
      <c r="L130" s="11">
        <f t="shared" si="34"/>
        <v>0.2824858757062147</v>
      </c>
      <c r="M130" s="11">
        <f t="shared" si="35"/>
        <v>0.25773195876288663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-0.27278887501438365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0.22978169673361948</v>
      </c>
      <c r="Q130" s="11">
        <f>2*'OddsRatio_working_3-way'!K130*'OddsRatio_working_3-way'!L130*'OddsRatio_working_3-way'!M130</f>
        <v>7.1029890798645898E-2</v>
      </c>
      <c r="R130" s="11">
        <f t="shared" si="36"/>
        <v>0</v>
      </c>
      <c r="S130" s="11">
        <f t="shared" si="37"/>
        <v>-0.84234262383868663</v>
      </c>
      <c r="T130" s="11">
        <f t="shared" si="38"/>
        <v>-0.26038411865183514</v>
      </c>
      <c r="U130" s="11">
        <f>'OddsRatio_working_3-way'!S130-'OddsRatio_working_3-way'!R130^2/3</f>
        <v>-0.84234262383868663</v>
      </c>
      <c r="V130" s="11">
        <f>'OddsRatio_working_3-way'!S130*'OddsRatio_working_3-way'!R130/3-2*'OddsRatio_working_3-way'!R130^3/27-'OddsRatio_working_3-way'!T130</f>
        <v>0.26038411865183514</v>
      </c>
      <c r="W130" s="11">
        <f>'OddsRatio_working_3-way'!V130^2+4*'OddsRatio_working_3-way'!U130^3/27</f>
        <v>-2.0744808305260889E-2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0.14878230535866308</v>
      </c>
      <c r="Y130" s="11">
        <f>IF('OddsRatio_working_3-way'!W130&gt;=0,IF('OddsRatio_working_3-way'!V130+SQRT('OddsRatio_working_3-way'!W130)&gt;0,0,PI()),ACOS('OddsRatio_working_3-way'!V130/(2*'OddsRatio_working_3-way'!X130)))</f>
        <v>0.50525579053390168</v>
      </c>
      <c r="Z130" s="11">
        <f>'OddsRatio_working_3-way'!X130^(1/3)*COS('OddsRatio_working_3-way'!Y130/3)</f>
        <v>0.52239026825088686</v>
      </c>
      <c r="AA130" s="11">
        <f>'OddsRatio_working_3-way'!X130^(1/3)*COS(('OddsRatio_working_3-way'!Y130+2*PI())/3)</f>
        <v>-0.3381169235433093</v>
      </c>
      <c r="AB130" s="11">
        <f>'OddsRatio_working_3-way'!X130^(1/3)*COS(('OddsRatio_working_3-way'!Y130+4*PI())/3)</f>
        <v>-0.18427334470757772</v>
      </c>
      <c r="AC130" s="11">
        <f>'OddsRatio_working_3-way'!X130^(1/3)*SIN('OddsRatio_working_3-way'!Y130/3)</f>
        <v>8.8821631653905109E-2</v>
      </c>
      <c r="AD130" s="11">
        <f>'OddsRatio_working_3-way'!X130^(1/3)*SIN(('OddsRatio_working_3-way'!Y130+2*PI())/3)</f>
        <v>0.40799242716808298</v>
      </c>
      <c r="AE130" s="11">
        <f>'OddsRatio_working_3-way'!X130^(1/3)*SIN(('OddsRatio_working_3-way'!Y130+4*PI())/3)</f>
        <v>-0.49681405882198809</v>
      </c>
      <c r="AF130" s="11">
        <f>-'OddsRatio_working_3-way'!U130/(3*'OddsRatio_working_3-way'!X130^(1/3))*COS(('OddsRatio_working_3-way'!Y130)/3)</f>
        <v>0.52239026825088686</v>
      </c>
      <c r="AG130" s="11">
        <f>-'OddsRatio_working_3-way'!U130/(3*'OddsRatio_working_3-way'!X130^(1/3))*COS(('OddsRatio_working_3-way'!Y130+2*PI())/3)</f>
        <v>-0.3381169235433093</v>
      </c>
      <c r="AH130" s="11">
        <f>-'OddsRatio_working_3-way'!U130/(3*'OddsRatio_working_3-way'!X130^(1/3))*COS(('OddsRatio_working_3-way'!Y130+4*PI())/3)</f>
        <v>-0.18427334470757772</v>
      </c>
      <c r="AI130" s="11">
        <f>'OddsRatio_working_3-way'!U130/(3*'OddsRatio_working_3-way'!X130^(1/3))*SIN(('OddsRatio_working_3-way'!Y130)/3)</f>
        <v>-8.8821631653905109E-2</v>
      </c>
      <c r="AJ130" s="11">
        <f>'OddsRatio_working_3-way'!U130/(3*'OddsRatio_working_3-way'!X130^(1/3))*SIN(('OddsRatio_working_3-way'!Y130+2*PI())/3)</f>
        <v>-0.40799242716808298</v>
      </c>
      <c r="AK130" s="11">
        <f>'OddsRatio_working_3-way'!U130/(3*'OddsRatio_working_3-way'!X130^(1/3))*SIN(('OddsRatio_working_3-way'!Y130+4*PI())/3)</f>
        <v>0.49681405882198809</v>
      </c>
      <c r="AL130" s="11">
        <f>'OddsRatio_working_3-way'!Z130+'OddsRatio_working_3-way'!AF130</f>
        <v>1.0447805365017737</v>
      </c>
      <c r="AM130" s="11">
        <f>'OddsRatio_working_3-way'!AA130+'OddsRatio_working_3-way'!AG130</f>
        <v>-0.6762338470866186</v>
      </c>
      <c r="AN130" s="11">
        <f>'OddsRatio_working_3-way'!AB130+'OddsRatio_working_3-way'!AH130</f>
        <v>-0.36854668941515545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1.0447805365017737</v>
      </c>
      <c r="AS130" s="11">
        <f>IF(('OddsRatio_working_3-way'!X130=0),IF(Q130&gt;0,-Q130^(1/3),(-Q130)^(1/3)),'OddsRatio_working_3-way'!AM130-'OddsRatio_working_3-way'!R130/3)</f>
        <v>-0.6762338470866186</v>
      </c>
      <c r="AT130" s="11">
        <f>IF(('OddsRatio_working_3-way'!X130=0),IF(Q130&gt;0,-Q130^(1/3),(-Q130)^(1/3)),'OddsRatio_working_3-way'!AN130-'OddsRatio_working_3-way'!R130/3)</f>
        <v>-0.36854668941515545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1.83</v>
      </c>
      <c r="B131" s="4">
        <f>IF('True_Odds_Calculator_3-way'!B132="","",'True_Odds_Calculator_3-way'!B132)</f>
        <v>3.88</v>
      </c>
      <c r="C131" s="4">
        <f>IF('True_Odds_Calculator_3-way'!C132="","",'True_Odds_Calculator_3-way'!C132)</f>
        <v>4.43</v>
      </c>
      <c r="D131" s="9">
        <f t="shared" si="26"/>
        <v>0.53426496010660229</v>
      </c>
      <c r="E131" s="9">
        <f t="shared" si="27"/>
        <v>0.24845957106989081</v>
      </c>
      <c r="F131" s="9">
        <f t="shared" si="28"/>
        <v>0.21727546882350715</v>
      </c>
      <c r="G131" s="9">
        <f t="shared" si="29"/>
        <v>1.0502776636829574</v>
      </c>
      <c r="H131" s="9">
        <f t="shared" si="30"/>
        <v>1.871730460856855</v>
      </c>
      <c r="I131" s="9">
        <f t="shared" si="31"/>
        <v>4.0247996714069165</v>
      </c>
      <c r="J131" s="9">
        <f t="shared" si="32"/>
        <v>4.6024523864325424</v>
      </c>
      <c r="K131" s="11">
        <f t="shared" si="33"/>
        <v>0.54644808743169393</v>
      </c>
      <c r="L131" s="11">
        <f t="shared" si="34"/>
        <v>0.25773195876288663</v>
      </c>
      <c r="M131" s="11">
        <f t="shared" si="35"/>
        <v>0.22573363431151244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-0.26066226135735482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0.2269925847817304</v>
      </c>
      <c r="Q131" s="11">
        <f>2*'OddsRatio_working_3-way'!K131*'OddsRatio_working_3-way'!L131*'OddsRatio_working_3-way'!M131</f>
        <v>6.3583357081717209E-2</v>
      </c>
      <c r="R131" s="11">
        <f t="shared" si="36"/>
        <v>0</v>
      </c>
      <c r="S131" s="11">
        <f t="shared" si="37"/>
        <v>-0.87083025981476858</v>
      </c>
      <c r="T131" s="11">
        <f t="shared" si="38"/>
        <v>-0.24393004476604166</v>
      </c>
      <c r="U131" s="11">
        <f>'OddsRatio_working_3-way'!S131-'OddsRatio_working_3-way'!R131^2/3</f>
        <v>-0.87083025981476858</v>
      </c>
      <c r="V131" s="11">
        <f>'OddsRatio_working_3-way'!S131*'OddsRatio_working_3-way'!R131/3-2*'OddsRatio_working_3-way'!R131^3/27-'OddsRatio_working_3-way'!T131</f>
        <v>0.24393004476604166</v>
      </c>
      <c r="W131" s="11">
        <f>'OddsRatio_working_3-way'!V131^2+4*'OddsRatio_working_3-way'!U131^3/27</f>
        <v>-3.833369928837304E-2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0.15639338703085892</v>
      </c>
      <c r="Y131" s="11">
        <f>IF('OddsRatio_working_3-way'!W131&gt;=0,IF('OddsRatio_working_3-way'!V131+SQRT('OddsRatio_working_3-way'!W131)&gt;0,0,PI()),ACOS('OddsRatio_working_3-way'!V131/(2*'OddsRatio_working_3-way'!X131)))</f>
        <v>0.67635342736704984</v>
      </c>
      <c r="Z131" s="11">
        <f>'OddsRatio_working_3-way'!X131^(1/3)*COS('OddsRatio_working_3-way'!Y131/3)</f>
        <v>0.5251388318414788</v>
      </c>
      <c r="AA131" s="11">
        <f>'OddsRatio_working_3-way'!X131^(1/3)*COS(('OddsRatio_working_3-way'!Y131+2*PI())/3)</f>
        <v>-0.36687411582835361</v>
      </c>
      <c r="AB131" s="11">
        <f>'OddsRatio_working_3-way'!X131^(1/3)*COS(('OddsRatio_working_3-way'!Y131+4*PI())/3)</f>
        <v>-0.15826471601312536</v>
      </c>
      <c r="AC131" s="11">
        <f>'OddsRatio_working_3-way'!X131^(1/3)*SIN('OddsRatio_working_3-way'!Y131/3)</f>
        <v>0.12044069313880848</v>
      </c>
      <c r="AD131" s="11">
        <f>'OddsRatio_working_3-way'!X131^(1/3)*SIN(('OddsRatio_working_3-way'!Y131+2*PI())/3)</f>
        <v>0.39456322231900098</v>
      </c>
      <c r="AE131" s="11">
        <f>'OddsRatio_working_3-way'!X131^(1/3)*SIN(('OddsRatio_working_3-way'!Y131+4*PI())/3)</f>
        <v>-0.51500391545780932</v>
      </c>
      <c r="AF131" s="11">
        <f>-'OddsRatio_working_3-way'!U131/(3*'OddsRatio_working_3-way'!X131^(1/3))*COS(('OddsRatio_working_3-way'!Y131)/3)</f>
        <v>0.52513883184147869</v>
      </c>
      <c r="AG131" s="11">
        <f>-'OddsRatio_working_3-way'!U131/(3*'OddsRatio_working_3-way'!X131^(1/3))*COS(('OddsRatio_working_3-way'!Y131+2*PI())/3)</f>
        <v>-0.36687411582835355</v>
      </c>
      <c r="AH131" s="11">
        <f>-'OddsRatio_working_3-way'!U131/(3*'OddsRatio_working_3-way'!X131^(1/3))*COS(('OddsRatio_working_3-way'!Y131+4*PI())/3)</f>
        <v>-0.15826471601312533</v>
      </c>
      <c r="AI131" s="11">
        <f>'OddsRatio_working_3-way'!U131/(3*'OddsRatio_working_3-way'!X131^(1/3))*SIN(('OddsRatio_working_3-way'!Y131)/3)</f>
        <v>-0.12044069313880845</v>
      </c>
      <c r="AJ131" s="11">
        <f>'OddsRatio_working_3-way'!U131/(3*'OddsRatio_working_3-way'!X131^(1/3))*SIN(('OddsRatio_working_3-way'!Y131+2*PI())/3)</f>
        <v>-0.39456322231900093</v>
      </c>
      <c r="AK131" s="11">
        <f>'OddsRatio_working_3-way'!U131/(3*'OddsRatio_working_3-way'!X131^(1/3))*SIN(('OddsRatio_working_3-way'!Y131+4*PI())/3)</f>
        <v>0.51500391545780921</v>
      </c>
      <c r="AL131" s="11">
        <f>'OddsRatio_working_3-way'!Z131+'OddsRatio_working_3-way'!AF131</f>
        <v>1.0502776636829574</v>
      </c>
      <c r="AM131" s="11">
        <f>'OddsRatio_working_3-way'!AA131+'OddsRatio_working_3-way'!AG131</f>
        <v>-0.73374823165670722</v>
      </c>
      <c r="AN131" s="11">
        <f>'OddsRatio_working_3-way'!AB131+'OddsRatio_working_3-way'!AH131</f>
        <v>-0.31652943202625072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1.0502776636829574</v>
      </c>
      <c r="AS131" s="11">
        <f>IF(('OddsRatio_working_3-way'!X131=0),IF(Q131&gt;0,-Q131^(1/3),(-Q131)^(1/3)),'OddsRatio_working_3-way'!AM131-'OddsRatio_working_3-way'!R131/3)</f>
        <v>-0.73374823165670722</v>
      </c>
      <c r="AT131" s="11">
        <f>IF(('OddsRatio_working_3-way'!X131=0),IF(Q131&gt;0,-Q131^(1/3),(-Q131)^(1/3)),'OddsRatio_working_3-way'!AN131-'OddsRatio_working_3-way'!R131/3)</f>
        <v>-0.31652943202625072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2.3199999999999998</v>
      </c>
      <c r="B132" s="4">
        <f>IF('True_Odds_Calculator_3-way'!B133="","",'True_Odds_Calculator_3-way'!B133)</f>
        <v>3.63</v>
      </c>
      <c r="C132" s="4">
        <f>IF('True_Odds_Calculator_3-way'!C133="","",'True_Odds_Calculator_3-way'!C133)</f>
        <v>3.12</v>
      </c>
      <c r="D132" s="9">
        <f t="shared" ref="D132:D195" si="39">(K132/(AR132+K132-(AR132*K132)))</f>
        <v>0.420996584067727</v>
      </c>
      <c r="E132" s="9">
        <f t="shared" ref="E132:E195" si="40">(L132/(AR132+L132-(AR132*L132)))</f>
        <v>0.26736443021038842</v>
      </c>
      <c r="F132" s="9">
        <f t="shared" ref="F132:F195" si="41">(M132/(AR132+M132-(AR132*M132)))</f>
        <v>0.31163898572188453</v>
      </c>
      <c r="G132" s="9">
        <f t="shared" ref="G132:G195" si="42">AR132</f>
        <v>1.0419062008191449</v>
      </c>
      <c r="H132" s="9">
        <f t="shared" ref="H132:H195" si="43">IF(A132="","",1/D132)</f>
        <v>2.3753161850812714</v>
      </c>
      <c r="I132" s="9">
        <f t="shared" ref="I132:I195" si="44">IF(B132="","",1/E132)</f>
        <v>3.7402133081543512</v>
      </c>
      <c r="J132" s="9">
        <f t="shared" ref="J132:J195" si="45">IF(C132="","",1/F132)</f>
        <v>3.2088411457365877</v>
      </c>
      <c r="K132" s="11">
        <f t="shared" ref="K132:K195" si="46">1/A132</f>
        <v>0.43103448275862072</v>
      </c>
      <c r="L132" s="11">
        <f t="shared" ref="L132:L195" si="47">1/B132</f>
        <v>0.27548209366391185</v>
      </c>
      <c r="M132" s="11">
        <f t="shared" ref="M132:M195" si="48">1/C132</f>
        <v>0.32051282051282048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-0.28010208182621976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0.23101463148485091</v>
      </c>
      <c r="Q132" s="11">
        <f>2*'OddsRatio_working_3-way'!K132*'OddsRatio_working_3-way'!L132*'OddsRatio_working_3-way'!M132</f>
        <v>7.6116847276721883E-2</v>
      </c>
      <c r="R132" s="11">
        <f t="shared" ref="R132:R195" si="49">O132/N132</f>
        <v>0</v>
      </c>
      <c r="S132" s="11">
        <f t="shared" ref="S132:S195" si="50">P132/N132</f>
        <v>-0.82475156906608227</v>
      </c>
      <c r="T132" s="11">
        <f t="shared" ref="T132:T195" si="51">Q132/N132</f>
        <v>-0.27174681023594144</v>
      </c>
      <c r="U132" s="11">
        <f>'OddsRatio_working_3-way'!S132-'OddsRatio_working_3-way'!R132^2/3</f>
        <v>-0.82475156906608227</v>
      </c>
      <c r="V132" s="11">
        <f>'OddsRatio_working_3-way'!S132*'OddsRatio_working_3-way'!R132/3-2*'OddsRatio_working_3-way'!R132^3/27-'OddsRatio_working_3-way'!T132</f>
        <v>0.27174681023594144</v>
      </c>
      <c r="W132" s="11">
        <f>'OddsRatio_working_3-way'!V132^2+4*'OddsRatio_working_3-way'!U132^3/27</f>
        <v>-9.266043396716897E-3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0.14414608238704033</v>
      </c>
      <c r="Y132" s="11">
        <f>IF('OddsRatio_working_3-way'!W132&gt;=0,IF('OddsRatio_working_3-way'!V132+SQRT('OddsRatio_working_3-way'!W132)&gt;0,0,PI()),ACOS('OddsRatio_working_3-way'!V132/(2*'OddsRatio_working_3-way'!X132)))</f>
        <v>0.3404363066726479</v>
      </c>
      <c r="Z132" s="11">
        <f>'OddsRatio_working_3-way'!X132^(1/3)*COS('OddsRatio_working_3-way'!Y132/3)</f>
        <v>0.52095310040957254</v>
      </c>
      <c r="AA132" s="11">
        <f>'OddsRatio_working_3-way'!X132^(1/3)*COS(('OddsRatio_working_3-way'!Y132+2*PI())/3)</f>
        <v>-0.31189437441741724</v>
      </c>
      <c r="AB132" s="11">
        <f>'OddsRatio_working_3-way'!X132^(1/3)*COS(('OddsRatio_working_3-way'!Y132+4*PI())/3)</f>
        <v>-0.20905872599215516</v>
      </c>
      <c r="AC132" s="11">
        <f>'OddsRatio_working_3-way'!X132^(1/3)*SIN('OddsRatio_working_3-way'!Y132/3)</f>
        <v>5.937218930061481E-2</v>
      </c>
      <c r="AD132" s="11">
        <f>'OddsRatio_working_3-way'!X132^(1/3)*SIN(('OddsRatio_working_3-way'!Y132+2*PI())/3)</f>
        <v>0.42147252448464784</v>
      </c>
      <c r="AE132" s="11">
        <f>'OddsRatio_working_3-way'!X132^(1/3)*SIN(('OddsRatio_working_3-way'!Y132+4*PI())/3)</f>
        <v>-0.48084471378526261</v>
      </c>
      <c r="AF132" s="11">
        <f>-'OddsRatio_working_3-way'!U132/(3*'OddsRatio_working_3-way'!X132^(1/3))*COS(('OddsRatio_working_3-way'!Y132)/3)</f>
        <v>0.52095310040957243</v>
      </c>
      <c r="AG132" s="11">
        <f>-'OddsRatio_working_3-way'!U132/(3*'OddsRatio_working_3-way'!X132^(1/3))*COS(('OddsRatio_working_3-way'!Y132+2*PI())/3)</f>
        <v>-0.31189437441741719</v>
      </c>
      <c r="AH132" s="11">
        <f>-'OddsRatio_working_3-way'!U132/(3*'OddsRatio_working_3-way'!X132^(1/3))*COS(('OddsRatio_working_3-way'!Y132+4*PI())/3)</f>
        <v>-0.20905872599215511</v>
      </c>
      <c r="AI132" s="11">
        <f>'OddsRatio_working_3-way'!U132/(3*'OddsRatio_working_3-way'!X132^(1/3))*SIN(('OddsRatio_working_3-way'!Y132)/3)</f>
        <v>-5.9372189300614796E-2</v>
      </c>
      <c r="AJ132" s="11">
        <f>'OddsRatio_working_3-way'!U132/(3*'OddsRatio_working_3-way'!X132^(1/3))*SIN(('OddsRatio_working_3-way'!Y132+2*PI())/3)</f>
        <v>-0.42147252448464778</v>
      </c>
      <c r="AK132" s="11">
        <f>'OddsRatio_working_3-way'!U132/(3*'OddsRatio_working_3-way'!X132^(1/3))*SIN(('OddsRatio_working_3-way'!Y132+4*PI())/3)</f>
        <v>0.4808447137852625</v>
      </c>
      <c r="AL132" s="11">
        <f>'OddsRatio_working_3-way'!Z132+'OddsRatio_working_3-way'!AF132</f>
        <v>1.0419062008191449</v>
      </c>
      <c r="AM132" s="11">
        <f>'OddsRatio_working_3-way'!AA132+'OddsRatio_working_3-way'!AG132</f>
        <v>-0.62378874883483437</v>
      </c>
      <c r="AN132" s="11">
        <f>'OddsRatio_working_3-way'!AB132+'OddsRatio_working_3-way'!AH132</f>
        <v>-0.41811745198431027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1.0419062008191449</v>
      </c>
      <c r="AS132" s="11">
        <f>IF(('OddsRatio_working_3-way'!X132=0),IF(Q132&gt;0,-Q132^(1/3),(-Q132)^(1/3)),'OddsRatio_working_3-way'!AM132-'OddsRatio_working_3-way'!R132/3)</f>
        <v>-0.62378874883483437</v>
      </c>
      <c r="AT132" s="11">
        <f>IF(('OddsRatio_working_3-way'!X132=0),IF(Q132&gt;0,-Q132^(1/3),(-Q132)^(1/3)),'OddsRatio_working_3-way'!AN132-'OddsRatio_working_3-way'!R132/3)</f>
        <v>-0.41811745198431027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2.15</v>
      </c>
      <c r="B133" s="4">
        <f>IF('True_Odds_Calculator_3-way'!B134="","",'True_Odds_Calculator_3-way'!B134)</f>
        <v>3.74</v>
      </c>
      <c r="C133" s="4">
        <f>IF('True_Odds_Calculator_3-way'!C134="","",'True_Odds_Calculator_3-way'!C134)</f>
        <v>3.39</v>
      </c>
      <c r="D133" s="9">
        <f t="shared" si="39"/>
        <v>0.45459039342922508</v>
      </c>
      <c r="E133" s="9">
        <f t="shared" si="40"/>
        <v>0.25916053051611648</v>
      </c>
      <c r="F133" s="9">
        <f t="shared" si="41"/>
        <v>0.28624907605465849</v>
      </c>
      <c r="G133" s="9">
        <f t="shared" si="42"/>
        <v>1.0432891454818223</v>
      </c>
      <c r="H133" s="9">
        <f t="shared" si="43"/>
        <v>2.1997825173040959</v>
      </c>
      <c r="I133" s="9">
        <f t="shared" si="44"/>
        <v>3.8586122586201941</v>
      </c>
      <c r="J133" s="9">
        <f t="shared" si="45"/>
        <v>3.4934610577015546</v>
      </c>
      <c r="K133" s="11">
        <f t="shared" si="46"/>
        <v>0.46511627906976744</v>
      </c>
      <c r="L133" s="11">
        <f t="shared" si="47"/>
        <v>0.26737967914438499</v>
      </c>
      <c r="M133" s="11">
        <f t="shared" si="48"/>
        <v>0.29498525073746312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-0.27627179143467906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0.23038271043791425</v>
      </c>
      <c r="Q133" s="11">
        <f>2*'OddsRatio_working_3-way'!K133*'OddsRatio_working_3-way'!L133*'OddsRatio_working_3-way'!M133</f>
        <v>7.3370289948380324E-2</v>
      </c>
      <c r="R133" s="11">
        <f t="shared" si="49"/>
        <v>0</v>
      </c>
      <c r="S133" s="11">
        <f t="shared" si="50"/>
        <v>-0.83389878221564762</v>
      </c>
      <c r="T133" s="11">
        <f t="shared" si="51"/>
        <v>-0.26557286057823171</v>
      </c>
      <c r="U133" s="11">
        <f>'OddsRatio_working_3-way'!S133-'OddsRatio_working_3-way'!R133^2/3</f>
        <v>-0.83389878221564762</v>
      </c>
      <c r="V133" s="11">
        <f>'OddsRatio_working_3-way'!S133*'OddsRatio_working_3-way'!R133/3-2*'OddsRatio_working_3-way'!R133^3/27-'OddsRatio_working_3-way'!T133</f>
        <v>0.26557286057823171</v>
      </c>
      <c r="W133" s="11">
        <f>'OddsRatio_working_3-way'!V133^2+4*'OddsRatio_working_3-way'!U133^3/27</f>
        <v>-1.5379577460652702E-2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0.14655077766456717</v>
      </c>
      <c r="Y133" s="11">
        <f>IF('OddsRatio_working_3-way'!W133&gt;=0,IF('OddsRatio_working_3-way'!V133+SQRT('OddsRatio_working_3-way'!W133)&gt;0,0,PI()),ACOS('OddsRatio_working_3-way'!V133/(2*'OddsRatio_working_3-way'!X133)))</f>
        <v>0.43687580328559505</v>
      </c>
      <c r="Z133" s="11">
        <f>'OddsRatio_working_3-way'!X133^(1/3)*COS('OddsRatio_working_3-way'!Y133/3)</f>
        <v>0.52164457274091114</v>
      </c>
      <c r="AA133" s="11">
        <f>'OddsRatio_working_3-way'!X133^(1/3)*COS(('OddsRatio_working_3-way'!Y133+2*PI())/3)</f>
        <v>-0.32707860947531914</v>
      </c>
      <c r="AB133" s="11">
        <f>'OddsRatio_working_3-way'!X133^(1/3)*COS(('OddsRatio_working_3-way'!Y133+4*PI())/3)</f>
        <v>-0.19456596326559214</v>
      </c>
      <c r="AC133" s="11">
        <f>'OddsRatio_working_3-way'!X133^(1/3)*SIN('OddsRatio_working_3-way'!Y133/3)</f>
        <v>7.6506211960215703E-2</v>
      </c>
      <c r="AD133" s="11">
        <f>'OddsRatio_working_3-way'!X133^(1/3)*SIN(('OddsRatio_working_3-way'!Y133+2*PI())/3)</f>
        <v>0.41350434575980077</v>
      </c>
      <c r="AE133" s="11">
        <f>'OddsRatio_working_3-way'!X133^(1/3)*SIN(('OddsRatio_working_3-way'!Y133+4*PI())/3)</f>
        <v>-0.49001055772001628</v>
      </c>
      <c r="AF133" s="11">
        <f>-'OddsRatio_working_3-way'!U133/(3*'OddsRatio_working_3-way'!X133^(1/3))*COS(('OddsRatio_working_3-way'!Y133)/3)</f>
        <v>0.52164457274091114</v>
      </c>
      <c r="AG133" s="11">
        <f>-'OddsRatio_working_3-way'!U133/(3*'OddsRatio_working_3-way'!X133^(1/3))*COS(('OddsRatio_working_3-way'!Y133+2*PI())/3)</f>
        <v>-0.32707860947531914</v>
      </c>
      <c r="AH133" s="11">
        <f>-'OddsRatio_working_3-way'!U133/(3*'OddsRatio_working_3-way'!X133^(1/3))*COS(('OddsRatio_working_3-way'!Y133+4*PI())/3)</f>
        <v>-0.19456596326559214</v>
      </c>
      <c r="AI133" s="11">
        <f>'OddsRatio_working_3-way'!U133/(3*'OddsRatio_working_3-way'!X133^(1/3))*SIN(('OddsRatio_working_3-way'!Y133)/3)</f>
        <v>-7.6506211960215703E-2</v>
      </c>
      <c r="AJ133" s="11">
        <f>'OddsRatio_working_3-way'!U133/(3*'OddsRatio_working_3-way'!X133^(1/3))*SIN(('OddsRatio_working_3-way'!Y133+2*PI())/3)</f>
        <v>-0.41350434575980077</v>
      </c>
      <c r="AK133" s="11">
        <f>'OddsRatio_working_3-way'!U133/(3*'OddsRatio_working_3-way'!X133^(1/3))*SIN(('OddsRatio_working_3-way'!Y133+4*PI())/3)</f>
        <v>0.49001055772001628</v>
      </c>
      <c r="AL133" s="11">
        <f>'OddsRatio_working_3-way'!Z133+'OddsRatio_working_3-way'!AF133</f>
        <v>1.0432891454818223</v>
      </c>
      <c r="AM133" s="11">
        <f>'OddsRatio_working_3-way'!AA133+'OddsRatio_working_3-way'!AG133</f>
        <v>-0.65415721895063828</v>
      </c>
      <c r="AN133" s="11">
        <f>'OddsRatio_working_3-way'!AB133+'OddsRatio_working_3-way'!AH133</f>
        <v>-0.38913192653118428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1.0432891454818223</v>
      </c>
      <c r="AS133" s="11">
        <f>IF(('OddsRatio_working_3-way'!X133=0),IF(Q133&gt;0,-Q133^(1/3),(-Q133)^(1/3)),'OddsRatio_working_3-way'!AM133-'OddsRatio_working_3-way'!R133/3)</f>
        <v>-0.65415721895063828</v>
      </c>
      <c r="AT133" s="11">
        <f>IF(('OddsRatio_working_3-way'!X133=0),IF(Q133&gt;0,-Q133^(1/3),(-Q133)^(1/3)),'OddsRatio_working_3-way'!AN133-'OddsRatio_working_3-way'!R133/3)</f>
        <v>-0.38913192653118428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2.02</v>
      </c>
      <c r="B134" s="4">
        <f>IF('True_Odds_Calculator_3-way'!B135="","",'True_Odds_Calculator_3-way'!B135)</f>
        <v>3.68</v>
      </c>
      <c r="C134" s="4">
        <f>IF('True_Odds_Calculator_3-way'!C135="","",'True_Odds_Calculator_3-way'!C135)</f>
        <v>3.6</v>
      </c>
      <c r="D134" s="9">
        <f t="shared" si="39"/>
        <v>0.47770998538710352</v>
      </c>
      <c r="E134" s="9">
        <f t="shared" si="40"/>
        <v>0.2582214188241001</v>
      </c>
      <c r="F134" s="9">
        <f t="shared" si="41"/>
        <v>0.26406859578879643</v>
      </c>
      <c r="G134" s="9">
        <f t="shared" si="42"/>
        <v>1.0718826266930188</v>
      </c>
      <c r="H134" s="9">
        <f t="shared" si="43"/>
        <v>2.0933202792268792</v>
      </c>
      <c r="I134" s="9">
        <f t="shared" si="44"/>
        <v>3.8726454395372909</v>
      </c>
      <c r="J134" s="9">
        <f t="shared" si="45"/>
        <v>3.7868948294018487</v>
      </c>
      <c r="K134" s="11">
        <f t="shared" si="46"/>
        <v>0.49504950495049505</v>
      </c>
      <c r="L134" s="11">
        <f t="shared" si="47"/>
        <v>0.27173913043478259</v>
      </c>
      <c r="M134" s="11">
        <f t="shared" si="48"/>
        <v>0.27777777777777779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-0.26558688477543413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0.23541756349547999</v>
      </c>
      <c r="Q134" s="11">
        <f>2*'OddsRatio_working_3-way'!K134*'OddsRatio_working_3-way'!L134*'OddsRatio_working_3-way'!M134</f>
        <v>7.4735734443009516E-2</v>
      </c>
      <c r="R134" s="11">
        <f t="shared" si="49"/>
        <v>0</v>
      </c>
      <c r="S134" s="11">
        <f t="shared" si="50"/>
        <v>-0.88640507867900298</v>
      </c>
      <c r="T134" s="11">
        <f t="shared" si="51"/>
        <v>-0.28139843767587397</v>
      </c>
      <c r="U134" s="11">
        <f>'OddsRatio_working_3-way'!S134-'OddsRatio_working_3-way'!R134^2/3</f>
        <v>-0.88640507867900298</v>
      </c>
      <c r="V134" s="11">
        <f>'OddsRatio_working_3-way'!S134*'OddsRatio_working_3-way'!R134/3-2*'OddsRatio_working_3-way'!R134^3/27-'OddsRatio_working_3-way'!T134</f>
        <v>0.28139843767587397</v>
      </c>
      <c r="W134" s="11">
        <f>'OddsRatio_working_3-way'!V134^2+4*'OddsRatio_working_3-way'!U134^3/27</f>
        <v>-2.3994304109493922E-2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0.16060774019012647</v>
      </c>
      <c r="Y134" s="11">
        <f>IF('OddsRatio_working_3-way'!W134&gt;=0,IF('OddsRatio_working_3-way'!V134+SQRT('OddsRatio_working_3-way'!W134)&gt;0,0,PI()),ACOS('OddsRatio_working_3-way'!V134/(2*'OddsRatio_working_3-way'!X134)))</f>
        <v>0.50320276028468669</v>
      </c>
      <c r="Z134" s="11">
        <f>'OddsRatio_working_3-way'!X134^(1/3)*COS('OddsRatio_working_3-way'!Y134/3)</f>
        <v>0.53594131334650941</v>
      </c>
      <c r="AA134" s="11">
        <f>'OddsRatio_working_3-way'!X134^(1/3)*COS(('OddsRatio_working_3-way'!Y134+2*PI())/3)</f>
        <v>-0.34656105784327462</v>
      </c>
      <c r="AB134" s="11">
        <f>'OddsRatio_working_3-way'!X134^(1/3)*COS(('OddsRatio_working_3-way'!Y134+4*PI())/3)</f>
        <v>-0.18938025550323495</v>
      </c>
      <c r="AC134" s="11">
        <f>'OddsRatio_working_3-way'!X134^(1/3)*SIN('OddsRatio_working_3-way'!Y134/3)</f>
        <v>9.0748378542463426E-2</v>
      </c>
      <c r="AD134" s="11">
        <f>'OddsRatio_working_3-way'!X134^(1/3)*SIN(('OddsRatio_working_3-way'!Y134+2*PI())/3)</f>
        <v>0.41876460302444157</v>
      </c>
      <c r="AE134" s="11">
        <f>'OddsRatio_working_3-way'!X134^(1/3)*SIN(('OddsRatio_working_3-way'!Y134+4*PI())/3)</f>
        <v>-0.50951298156690483</v>
      </c>
      <c r="AF134" s="11">
        <f>-'OddsRatio_working_3-way'!U134/(3*'OddsRatio_working_3-way'!X134^(1/3))*COS(('OddsRatio_working_3-way'!Y134)/3)</f>
        <v>0.53594131334650941</v>
      </c>
      <c r="AG134" s="11">
        <f>-'OddsRatio_working_3-way'!U134/(3*'OddsRatio_working_3-way'!X134^(1/3))*COS(('OddsRatio_working_3-way'!Y134+2*PI())/3)</f>
        <v>-0.34656105784327462</v>
      </c>
      <c r="AH134" s="11">
        <f>-'OddsRatio_working_3-way'!U134/(3*'OddsRatio_working_3-way'!X134^(1/3))*COS(('OddsRatio_working_3-way'!Y134+4*PI())/3)</f>
        <v>-0.18938025550323495</v>
      </c>
      <c r="AI134" s="11">
        <f>'OddsRatio_working_3-way'!U134/(3*'OddsRatio_working_3-way'!X134^(1/3))*SIN(('OddsRatio_working_3-way'!Y134)/3)</f>
        <v>-9.0748378542463426E-2</v>
      </c>
      <c r="AJ134" s="11">
        <f>'OddsRatio_working_3-way'!U134/(3*'OddsRatio_working_3-way'!X134^(1/3))*SIN(('OddsRatio_working_3-way'!Y134+2*PI())/3)</f>
        <v>-0.41876460302444157</v>
      </c>
      <c r="AK134" s="11">
        <f>'OddsRatio_working_3-way'!U134/(3*'OddsRatio_working_3-way'!X134^(1/3))*SIN(('OddsRatio_working_3-way'!Y134+4*PI())/3)</f>
        <v>0.50951298156690483</v>
      </c>
      <c r="AL134" s="11">
        <f>'OddsRatio_working_3-way'!Z134+'OddsRatio_working_3-way'!AF134</f>
        <v>1.0718826266930188</v>
      </c>
      <c r="AM134" s="11">
        <f>'OddsRatio_working_3-way'!AA134+'OddsRatio_working_3-way'!AG134</f>
        <v>-0.69312211568654924</v>
      </c>
      <c r="AN134" s="11">
        <f>'OddsRatio_working_3-way'!AB134+'OddsRatio_working_3-way'!AH134</f>
        <v>-0.3787605110064699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1.0718826266930188</v>
      </c>
      <c r="AS134" s="11">
        <f>IF(('OddsRatio_working_3-way'!X134=0),IF(Q134&gt;0,-Q134^(1/3),(-Q134)^(1/3)),'OddsRatio_working_3-way'!AM134-'OddsRatio_working_3-way'!R134/3)</f>
        <v>-0.69312211568654924</v>
      </c>
      <c r="AT134" s="11">
        <f>IF(('OddsRatio_working_3-way'!X134=0),IF(Q134&gt;0,-Q134^(1/3),(-Q134)^(1/3)),'OddsRatio_working_3-way'!AN134-'OddsRatio_working_3-way'!R134/3)</f>
        <v>-0.3787605110064699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3.01</v>
      </c>
      <c r="B135" s="4">
        <f>IF('True_Odds_Calculator_3-way'!B136="","",'True_Odds_Calculator_3-way'!B136)</f>
        <v>3.5</v>
      </c>
      <c r="C135" s="4">
        <f>IF('True_Odds_Calculator_3-way'!C136="","",'True_Odds_Calculator_3-way'!C136)</f>
        <v>2.34</v>
      </c>
      <c r="D135" s="9">
        <f t="shared" si="39"/>
        <v>0.31726485306812374</v>
      </c>
      <c r="E135" s="9">
        <f t="shared" si="40"/>
        <v>0.27199463190435641</v>
      </c>
      <c r="F135" s="9">
        <f t="shared" si="41"/>
        <v>0.41074051502751985</v>
      </c>
      <c r="G135" s="9">
        <f t="shared" si="42"/>
        <v>1.0706172588753702</v>
      </c>
      <c r="H135" s="9">
        <f t="shared" si="43"/>
        <v>3.1519406903394938</v>
      </c>
      <c r="I135" s="9">
        <f t="shared" si="44"/>
        <v>3.676543147188426</v>
      </c>
      <c r="J135" s="9">
        <f t="shared" si="45"/>
        <v>2.434627126892996</v>
      </c>
      <c r="K135" s="11">
        <f t="shared" si="46"/>
        <v>0.33222591362126247</v>
      </c>
      <c r="L135" s="11">
        <f t="shared" si="47"/>
        <v>0.2857142857142857</v>
      </c>
      <c r="M135" s="11">
        <f t="shared" si="48"/>
        <v>0.42735042735042739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-0.27314324656517341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0.23730422401518747</v>
      </c>
      <c r="Q135" s="11">
        <f>2*'OddsRatio_working_3-way'!K135*'OddsRatio_working_3-way'!L135*'OddsRatio_working_3-way'!M135</f>
        <v>8.1129649235961526E-2</v>
      </c>
      <c r="R135" s="11">
        <f t="shared" si="49"/>
        <v>0</v>
      </c>
      <c r="S135" s="11">
        <f t="shared" si="50"/>
        <v>-0.86879037647583002</v>
      </c>
      <c r="T135" s="11">
        <f t="shared" si="51"/>
        <v>-0.29702235093190771</v>
      </c>
      <c r="U135" s="11">
        <f>'OddsRatio_working_3-way'!S135-'OddsRatio_working_3-way'!R135^2/3</f>
        <v>-0.86879037647583002</v>
      </c>
      <c r="V135" s="11">
        <f>'OddsRatio_working_3-way'!S135*'OddsRatio_working_3-way'!R135/3-2*'OddsRatio_working_3-way'!R135^3/27-'OddsRatio_working_3-way'!T135</f>
        <v>0.29702235093190771</v>
      </c>
      <c r="W135" s="11">
        <f>'OddsRatio_working_3-way'!V135^2+4*'OddsRatio_working_3-way'!U135^3/27</f>
        <v>-8.9273711975837861E-3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0.15584419154294868</v>
      </c>
      <c r="Y135" s="11">
        <f>IF('OddsRatio_working_3-way'!W135&gt;=0,IF('OddsRatio_working_3-way'!V135+SQRT('OddsRatio_working_3-way'!W135)&gt;0,0,PI()),ACOS('OddsRatio_working_3-way'!V135/(2*'OddsRatio_working_3-way'!X135)))</f>
        <v>0.30798446667177926</v>
      </c>
      <c r="Z135" s="11">
        <f>'OddsRatio_working_3-way'!X135^(1/3)*COS('OddsRatio_working_3-way'!Y135/3)</f>
        <v>0.53530862943768509</v>
      </c>
      <c r="AA135" s="11">
        <f>'OddsRatio_working_3-way'!X135^(1/3)*COS(('OddsRatio_working_3-way'!Y135+2*PI())/3)</f>
        <v>-0.31541515177304241</v>
      </c>
      <c r="AB135" s="11">
        <f>'OddsRatio_working_3-way'!X135^(1/3)*COS(('OddsRatio_working_3-way'!Y135+4*PI())/3)</f>
        <v>-0.21989347766464284</v>
      </c>
      <c r="AC135" s="11">
        <f>'OddsRatio_working_3-way'!X135^(1/3)*SIN('OddsRatio_working_3-way'!Y135/3)</f>
        <v>5.5149464259928282E-2</v>
      </c>
      <c r="AD135" s="11">
        <f>'OddsRatio_working_3-way'!X135^(1/3)*SIN(('OddsRatio_working_3-way'!Y135+2*PI())/3)</f>
        <v>0.43601613982810161</v>
      </c>
      <c r="AE135" s="11">
        <f>'OddsRatio_working_3-way'!X135^(1/3)*SIN(('OddsRatio_working_3-way'!Y135+4*PI())/3)</f>
        <v>-0.49116560408802978</v>
      </c>
      <c r="AF135" s="11">
        <f>-'OddsRatio_working_3-way'!U135/(3*'OddsRatio_working_3-way'!X135^(1/3))*COS(('OddsRatio_working_3-way'!Y135)/3)</f>
        <v>0.53530862943768509</v>
      </c>
      <c r="AG135" s="11">
        <f>-'OddsRatio_working_3-way'!U135/(3*'OddsRatio_working_3-way'!X135^(1/3))*COS(('OddsRatio_working_3-way'!Y135+2*PI())/3)</f>
        <v>-0.31541515177304241</v>
      </c>
      <c r="AH135" s="11">
        <f>-'OddsRatio_working_3-way'!U135/(3*'OddsRatio_working_3-way'!X135^(1/3))*COS(('OddsRatio_working_3-way'!Y135+4*PI())/3)</f>
        <v>-0.21989347766464284</v>
      </c>
      <c r="AI135" s="11">
        <f>'OddsRatio_working_3-way'!U135/(3*'OddsRatio_working_3-way'!X135^(1/3))*SIN(('OddsRatio_working_3-way'!Y135)/3)</f>
        <v>-5.5149464259928282E-2</v>
      </c>
      <c r="AJ135" s="11">
        <f>'OddsRatio_working_3-way'!U135/(3*'OddsRatio_working_3-way'!X135^(1/3))*SIN(('OddsRatio_working_3-way'!Y135+2*PI())/3)</f>
        <v>-0.43601613982810161</v>
      </c>
      <c r="AK135" s="11">
        <f>'OddsRatio_working_3-way'!U135/(3*'OddsRatio_working_3-way'!X135^(1/3))*SIN(('OddsRatio_working_3-way'!Y135+4*PI())/3)</f>
        <v>0.49116560408802978</v>
      </c>
      <c r="AL135" s="11">
        <f>'OddsRatio_working_3-way'!Z135+'OddsRatio_working_3-way'!AF135</f>
        <v>1.0706172588753702</v>
      </c>
      <c r="AM135" s="11">
        <f>'OddsRatio_working_3-way'!AA135+'OddsRatio_working_3-way'!AG135</f>
        <v>-0.63083030354608483</v>
      </c>
      <c r="AN135" s="11">
        <f>'OddsRatio_working_3-way'!AB135+'OddsRatio_working_3-way'!AH135</f>
        <v>-0.43978695532928569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1.0706172588753702</v>
      </c>
      <c r="AS135" s="11">
        <f>IF(('OddsRatio_working_3-way'!X135=0),IF(Q135&gt;0,-Q135^(1/3),(-Q135)^(1/3)),'OddsRatio_working_3-way'!AM135-'OddsRatio_working_3-way'!R135/3)</f>
        <v>-0.63083030354608483</v>
      </c>
      <c r="AT135" s="11">
        <f>IF(('OddsRatio_working_3-way'!X135=0),IF(Q135&gt;0,-Q135^(1/3),(-Q135)^(1/3)),'OddsRatio_working_3-way'!AN135-'OddsRatio_working_3-way'!R135/3)</f>
        <v>-0.43978695532928569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1.93</v>
      </c>
      <c r="B136" s="4">
        <f>IF('True_Odds_Calculator_3-way'!B137="","",'True_Odds_Calculator_3-way'!B137)</f>
        <v>3.82</v>
      </c>
      <c r="C136" s="4">
        <f>IF('True_Odds_Calculator_3-way'!C137="","",'True_Odds_Calculator_3-way'!C137)</f>
        <v>3.76</v>
      </c>
      <c r="D136" s="9">
        <f t="shared" si="39"/>
        <v>0.49998699193759166</v>
      </c>
      <c r="E136" s="9">
        <f t="shared" si="40"/>
        <v>0.24799029632080821</v>
      </c>
      <c r="F136" s="9">
        <f t="shared" si="41"/>
        <v>0.25202271174160029</v>
      </c>
      <c r="G136" s="9">
        <f t="shared" si="42"/>
        <v>1.0753247673154263</v>
      </c>
      <c r="H136" s="9">
        <f t="shared" si="43"/>
        <v>2.000052033603346</v>
      </c>
      <c r="I136" s="9">
        <f t="shared" si="44"/>
        <v>4.0324158438295017</v>
      </c>
      <c r="J136" s="9">
        <f t="shared" si="45"/>
        <v>3.9678963577905759</v>
      </c>
      <c r="K136" s="11">
        <f t="shared" si="46"/>
        <v>0.5181347150259068</v>
      </c>
      <c r="L136" s="11">
        <f t="shared" si="47"/>
        <v>0.26178010471204188</v>
      </c>
      <c r="M136" s="11">
        <f t="shared" si="48"/>
        <v>0.26595744680851063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-0.26111548164826515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0.2348402163040724</v>
      </c>
      <c r="Q136" s="11">
        <f>2*'OddsRatio_working_3-way'!K136*'OddsRatio_working_3-way'!L136*'OddsRatio_working_3-way'!M136</f>
        <v>7.2147531890652053E-2</v>
      </c>
      <c r="R136" s="11">
        <f t="shared" si="49"/>
        <v>0</v>
      </c>
      <c r="S136" s="11">
        <f t="shared" si="50"/>
        <v>-0.89937300853119551</v>
      </c>
      <c r="T136" s="11">
        <f t="shared" si="51"/>
        <v>-0.276305071745375</v>
      </c>
      <c r="U136" s="11">
        <f>'OddsRatio_working_3-way'!S136-'OddsRatio_working_3-way'!R136^2/3</f>
        <v>-0.89937300853119551</v>
      </c>
      <c r="V136" s="11">
        <f>'OddsRatio_working_3-way'!S136*'OddsRatio_working_3-way'!R136/3-2*'OddsRatio_working_3-way'!R136^3/27-'OddsRatio_working_3-way'!T136</f>
        <v>0.276305071745375</v>
      </c>
      <c r="W136" s="11">
        <f>'OddsRatio_working_3-way'!V136^2+4*'OddsRatio_working_3-way'!U136^3/27</f>
        <v>-3.1429947609818501E-2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0.16414508847513176</v>
      </c>
      <c r="Y136" s="11">
        <f>IF('OddsRatio_working_3-way'!W136&gt;=0,IF('OddsRatio_working_3-way'!V136+SQRT('OddsRatio_working_3-way'!W136)&gt;0,0,PI()),ACOS('OddsRatio_working_3-way'!V136/(2*'OddsRatio_working_3-way'!X136)))</f>
        <v>0.57046692342284566</v>
      </c>
      <c r="Z136" s="11">
        <f>'OddsRatio_working_3-way'!X136^(1/3)*COS('OddsRatio_working_3-way'!Y136/3)</f>
        <v>0.53766238365771313</v>
      </c>
      <c r="AA136" s="11">
        <f>'OddsRatio_working_3-way'!X136^(1/3)*COS(('OddsRatio_working_3-way'!Y136+2*PI())/3)</f>
        <v>-0.35845609368335452</v>
      </c>
      <c r="AB136" s="11">
        <f>'OddsRatio_working_3-way'!X136^(1/3)*COS(('OddsRatio_working_3-way'!Y136+4*PI())/3)</f>
        <v>-0.17920628997435856</v>
      </c>
      <c r="AC136" s="11">
        <f>'OddsRatio_working_3-way'!X136^(1/3)*SIN('OddsRatio_working_3-way'!Y136/3)</f>
        <v>0.10348992242357641</v>
      </c>
      <c r="AD136" s="11">
        <f>'OddsRatio_working_3-way'!X136^(1/3)*SIN(('OddsRatio_working_3-way'!Y136+2*PI())/3)</f>
        <v>0.41388432169508665</v>
      </c>
      <c r="AE136" s="11">
        <f>'OddsRatio_working_3-way'!X136^(1/3)*SIN(('OddsRatio_working_3-way'!Y136+4*PI())/3)</f>
        <v>-0.51737424411866306</v>
      </c>
      <c r="AF136" s="11">
        <f>-'OddsRatio_working_3-way'!U136/(3*'OddsRatio_working_3-way'!X136^(1/3))*COS(('OddsRatio_working_3-way'!Y136)/3)</f>
        <v>0.53766238365771313</v>
      </c>
      <c r="AG136" s="11">
        <f>-'OddsRatio_working_3-way'!U136/(3*'OddsRatio_working_3-way'!X136^(1/3))*COS(('OddsRatio_working_3-way'!Y136+2*PI())/3)</f>
        <v>-0.35845609368335452</v>
      </c>
      <c r="AH136" s="11">
        <f>-'OddsRatio_working_3-way'!U136/(3*'OddsRatio_working_3-way'!X136^(1/3))*COS(('OddsRatio_working_3-way'!Y136+4*PI())/3)</f>
        <v>-0.17920628997435856</v>
      </c>
      <c r="AI136" s="11">
        <f>'OddsRatio_working_3-way'!U136/(3*'OddsRatio_working_3-way'!X136^(1/3))*SIN(('OddsRatio_working_3-way'!Y136)/3)</f>
        <v>-0.10348992242357641</v>
      </c>
      <c r="AJ136" s="11">
        <f>'OddsRatio_working_3-way'!U136/(3*'OddsRatio_working_3-way'!X136^(1/3))*SIN(('OddsRatio_working_3-way'!Y136+2*PI())/3)</f>
        <v>-0.41388432169508665</v>
      </c>
      <c r="AK136" s="11">
        <f>'OddsRatio_working_3-way'!U136/(3*'OddsRatio_working_3-way'!X136^(1/3))*SIN(('OddsRatio_working_3-way'!Y136+4*PI())/3)</f>
        <v>0.51737424411866306</v>
      </c>
      <c r="AL136" s="11">
        <f>'OddsRatio_working_3-way'!Z136+'OddsRatio_working_3-way'!AF136</f>
        <v>1.0753247673154263</v>
      </c>
      <c r="AM136" s="11">
        <f>'OddsRatio_working_3-way'!AA136+'OddsRatio_working_3-way'!AG136</f>
        <v>-0.71691218736670903</v>
      </c>
      <c r="AN136" s="11">
        <f>'OddsRatio_working_3-way'!AB136+'OddsRatio_working_3-way'!AH136</f>
        <v>-0.35841257994871711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1.0753247673154263</v>
      </c>
      <c r="AS136" s="11">
        <f>IF(('OddsRatio_working_3-way'!X136=0),IF(Q136&gt;0,-Q136^(1/3),(-Q136)^(1/3)),'OddsRatio_working_3-way'!AM136-'OddsRatio_working_3-way'!R136/3)</f>
        <v>-0.71691218736670903</v>
      </c>
      <c r="AT136" s="11">
        <f>IF(('OddsRatio_working_3-way'!X136=0),IF(Q136&gt;0,-Q136^(1/3),(-Q136)^(1/3)),'OddsRatio_working_3-way'!AN136-'OddsRatio_working_3-way'!R136/3)</f>
        <v>-0.35841257994871711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2.41</v>
      </c>
      <c r="B137" s="4">
        <f>IF('True_Odds_Calculator_3-way'!B138="","",'True_Odds_Calculator_3-way'!B138)</f>
        <v>3.62</v>
      </c>
      <c r="C137" s="4">
        <f>IF('True_Odds_Calculator_3-way'!C138="","",'True_Odds_Calculator_3-way'!C138)</f>
        <v>2.83</v>
      </c>
      <c r="D137" s="9">
        <f t="shared" si="39"/>
        <v>0.39876224102043489</v>
      </c>
      <c r="E137" s="9">
        <f t="shared" si="40"/>
        <v>0.26304344697037652</v>
      </c>
      <c r="F137" s="9">
        <f t="shared" si="41"/>
        <v>0.33819431200918876</v>
      </c>
      <c r="G137" s="9">
        <f t="shared" si="42"/>
        <v>1.0693333377060741</v>
      </c>
      <c r="H137" s="9">
        <f t="shared" si="43"/>
        <v>2.5077600061655643</v>
      </c>
      <c r="I137" s="9">
        <f t="shared" si="44"/>
        <v>3.801653344789913</v>
      </c>
      <c r="J137" s="9">
        <f t="shared" si="45"/>
        <v>2.9568800080021154</v>
      </c>
      <c r="K137" s="11">
        <f t="shared" si="46"/>
        <v>0.41493775933609955</v>
      </c>
      <c r="L137" s="11">
        <f t="shared" si="47"/>
        <v>0.27624309392265195</v>
      </c>
      <c r="M137" s="11">
        <f t="shared" si="48"/>
        <v>0.35335689045936397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-0.2738163929374634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0.23734799501293785</v>
      </c>
      <c r="Q137" s="11">
        <f>2*'OddsRatio_working_3-way'!K137*'OddsRatio_working_3-way'!L137*'OddsRatio_working_3-way'!M137</f>
        <v>8.1006141642640916E-2</v>
      </c>
      <c r="R137" s="11">
        <f t="shared" si="49"/>
        <v>0</v>
      </c>
      <c r="S137" s="11">
        <f t="shared" si="50"/>
        <v>-0.86681440970974111</v>
      </c>
      <c r="T137" s="11">
        <f t="shared" si="51"/>
        <v>-0.2958410954640755</v>
      </c>
      <c r="U137" s="11">
        <f>'OddsRatio_working_3-way'!S137-'OddsRatio_working_3-way'!R137^2/3</f>
        <v>-0.86681440970974111</v>
      </c>
      <c r="V137" s="11">
        <f>'OddsRatio_working_3-way'!S137*'OddsRatio_working_3-way'!R137/3-2*'OddsRatio_working_3-way'!R137^3/27-'OddsRatio_working_3-way'!T137</f>
        <v>0.2958410954640755</v>
      </c>
      <c r="W137" s="11">
        <f>'OddsRatio_working_3-way'!V137^2+4*'OddsRatio_working_3-way'!U137^3/27</f>
        <v>-8.9663327594651371E-3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0.15531281863134266</v>
      </c>
      <c r="Y137" s="11">
        <f>IF('OddsRatio_working_3-way'!W137&gt;=0,IF('OddsRatio_working_3-way'!V137+SQRT('OddsRatio_working_3-way'!W137)&gt;0,0,PI()),ACOS('OddsRatio_working_3-way'!V137/(2*'OddsRatio_working_3-way'!X137)))</f>
        <v>0.30976908461470298</v>
      </c>
      <c r="Z137" s="11">
        <f>'OddsRatio_working_3-way'!X137^(1/3)*COS('OddsRatio_working_3-way'!Y137/3)</f>
        <v>0.53466666885303704</v>
      </c>
      <c r="AA137" s="11">
        <f>'OddsRatio_working_3-way'!X137^(1/3)*COS(('OddsRatio_working_3-way'!Y137+2*PI())/3)</f>
        <v>-0.31531528249694318</v>
      </c>
      <c r="AB137" s="11">
        <f>'OddsRatio_working_3-way'!X137^(1/3)*COS(('OddsRatio_working_3-way'!Y137+4*PI())/3)</f>
        <v>-0.21935138635609375</v>
      </c>
      <c r="AC137" s="11">
        <f>'OddsRatio_working_3-way'!X137^(1/3)*SIN('OddsRatio_working_3-way'!Y137/3)</f>
        <v>5.54047812694047E-2</v>
      </c>
      <c r="AD137" s="11">
        <f>'OddsRatio_working_3-way'!X137^(1/3)*SIN(('OddsRatio_working_3-way'!Y137+2*PI())/3)</f>
        <v>0.43533252714882986</v>
      </c>
      <c r="AE137" s="11">
        <f>'OddsRatio_working_3-way'!X137^(1/3)*SIN(('OddsRatio_working_3-way'!Y137+4*PI())/3)</f>
        <v>-0.49073730841823454</v>
      </c>
      <c r="AF137" s="11">
        <f>-'OddsRatio_working_3-way'!U137/(3*'OddsRatio_working_3-way'!X137^(1/3))*COS(('OddsRatio_working_3-way'!Y137)/3)</f>
        <v>0.53466666885303693</v>
      </c>
      <c r="AG137" s="11">
        <f>-'OddsRatio_working_3-way'!U137/(3*'OddsRatio_working_3-way'!X137^(1/3))*COS(('OddsRatio_working_3-way'!Y137+2*PI())/3)</f>
        <v>-0.31531528249694313</v>
      </c>
      <c r="AH137" s="11">
        <f>-'OddsRatio_working_3-way'!U137/(3*'OddsRatio_working_3-way'!X137^(1/3))*COS(('OddsRatio_working_3-way'!Y137+4*PI())/3)</f>
        <v>-0.21935138635609369</v>
      </c>
      <c r="AI137" s="11">
        <f>'OddsRatio_working_3-way'!U137/(3*'OddsRatio_working_3-way'!X137^(1/3))*SIN(('OddsRatio_working_3-way'!Y137)/3)</f>
        <v>-5.5404781269404686E-2</v>
      </c>
      <c r="AJ137" s="11">
        <f>'OddsRatio_working_3-way'!U137/(3*'OddsRatio_working_3-way'!X137^(1/3))*SIN(('OddsRatio_working_3-way'!Y137+2*PI())/3)</f>
        <v>-0.43533252714882975</v>
      </c>
      <c r="AK137" s="11">
        <f>'OddsRatio_working_3-way'!U137/(3*'OddsRatio_working_3-way'!X137^(1/3))*SIN(('OddsRatio_working_3-way'!Y137+4*PI())/3)</f>
        <v>0.49073730841823443</v>
      </c>
      <c r="AL137" s="11">
        <f>'OddsRatio_working_3-way'!Z137+'OddsRatio_working_3-way'!AF137</f>
        <v>1.0693333377060741</v>
      </c>
      <c r="AM137" s="11">
        <f>'OddsRatio_working_3-way'!AA137+'OddsRatio_working_3-way'!AG137</f>
        <v>-0.63063056499388637</v>
      </c>
      <c r="AN137" s="11">
        <f>'OddsRatio_working_3-way'!AB137+'OddsRatio_working_3-way'!AH137</f>
        <v>-0.43870277271218744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1.0693333377060741</v>
      </c>
      <c r="AS137" s="11">
        <f>IF(('OddsRatio_working_3-way'!X137=0),IF(Q137&gt;0,-Q137^(1/3),(-Q137)^(1/3)),'OddsRatio_working_3-way'!AM137-'OddsRatio_working_3-way'!R137/3)</f>
        <v>-0.63063056499388637</v>
      </c>
      <c r="AT137" s="11">
        <f>IF(('OddsRatio_working_3-way'!X137=0),IF(Q137&gt;0,-Q137^(1/3),(-Q137)^(1/3)),'OddsRatio_working_3-way'!AN137-'OddsRatio_working_3-way'!R137/3)</f>
        <v>-0.43870277271218744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2.69</v>
      </c>
      <c r="B138" s="4">
        <f>IF('True_Odds_Calculator_3-way'!B139="","",'True_Odds_Calculator_3-way'!B139)</f>
        <v>3.7</v>
      </c>
      <c r="C138" s="4">
        <f>IF('True_Odds_Calculator_3-way'!C139="","",'True_Odds_Calculator_3-way'!C139)</f>
        <v>2.63</v>
      </c>
      <c r="D138" s="9">
        <f t="shared" si="39"/>
        <v>0.36394418838458836</v>
      </c>
      <c r="E138" s="9">
        <f t="shared" si="40"/>
        <v>0.2637032076913185</v>
      </c>
      <c r="F138" s="9">
        <f t="shared" si="41"/>
        <v>0.3723526039240932</v>
      </c>
      <c r="G138" s="9">
        <f t="shared" si="42"/>
        <v>1.0341266534349394</v>
      </c>
      <c r="H138" s="9">
        <f t="shared" si="43"/>
        <v>2.7476740443050476</v>
      </c>
      <c r="I138" s="9">
        <f t="shared" si="44"/>
        <v>3.7921419642743373</v>
      </c>
      <c r="J138" s="9">
        <f t="shared" si="45"/>
        <v>2.6856264450989507</v>
      </c>
      <c r="K138" s="11">
        <f t="shared" si="46"/>
        <v>0.37174721189591081</v>
      </c>
      <c r="L138" s="11">
        <f t="shared" si="47"/>
        <v>0.27027027027027023</v>
      </c>
      <c r="M138" s="11">
        <f t="shared" si="48"/>
        <v>0.38022813688212931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-0.28413734667003365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0.22997823611277188</v>
      </c>
      <c r="Q138" s="11">
        <f>2*'OddsRatio_working_3-way'!K138*'OddsRatio_working_3-way'!L138*'OddsRatio_working_3-way'!M138</f>
        <v>7.6404729605572042E-2</v>
      </c>
      <c r="R138" s="11">
        <f t="shared" si="49"/>
        <v>0</v>
      </c>
      <c r="S138" s="11">
        <f t="shared" si="50"/>
        <v>-0.80939108782431091</v>
      </c>
      <c r="T138" s="11">
        <f t="shared" si="51"/>
        <v>-0.2689006936293391</v>
      </c>
      <c r="U138" s="11">
        <f>'OddsRatio_working_3-way'!S138-'OddsRatio_working_3-way'!R138^2/3</f>
        <v>-0.80939108782431091</v>
      </c>
      <c r="V138" s="11">
        <f>'OddsRatio_working_3-way'!S138*'OddsRatio_working_3-way'!R138/3-2*'OddsRatio_working_3-way'!R138^3/27-'OddsRatio_working_3-way'!T138</f>
        <v>0.2689006936293391</v>
      </c>
      <c r="W138" s="11">
        <f>'OddsRatio_working_3-way'!V138^2+4*'OddsRatio_working_3-way'!U138^3/27</f>
        <v>-6.2469916204357101E-3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0.14013794512441607</v>
      </c>
      <c r="Y138" s="11">
        <f>IF('OddsRatio_working_3-way'!W138&gt;=0,IF('OddsRatio_working_3-way'!V138+SQRT('OddsRatio_working_3-way'!W138)&gt;0,0,PI()),ACOS('OddsRatio_working_3-way'!V138/(2*'OddsRatio_working_3-way'!X138)))</f>
        <v>0.28587849204750282</v>
      </c>
      <c r="Z138" s="11">
        <f>'OddsRatio_working_3-way'!X138^(1/3)*COS('OddsRatio_working_3-way'!Y138/3)</f>
        <v>0.51706332671746968</v>
      </c>
      <c r="AA138" s="11">
        <f>'OddsRatio_working_3-way'!X138^(1/3)*COS(('OddsRatio_working_3-way'!Y138+2*PI())/3)</f>
        <v>-0.30133247034850019</v>
      </c>
      <c r="AB138" s="11">
        <f>'OddsRatio_working_3-way'!X138^(1/3)*COS(('OddsRatio_working_3-way'!Y138+4*PI())/3)</f>
        <v>-0.21573085636896963</v>
      </c>
      <c r="AC138" s="11">
        <f>'OddsRatio_working_3-way'!X138^(1/3)*SIN('OddsRatio_working_3-way'!Y138/3)</f>
        <v>4.9422114874148479E-2</v>
      </c>
      <c r="AD138" s="11">
        <f>'OddsRatio_working_3-way'!X138^(1/3)*SIN(('OddsRatio_working_3-way'!Y138+2*PI())/3)</f>
        <v>0.4230789188655476</v>
      </c>
      <c r="AE138" s="11">
        <f>'OddsRatio_working_3-way'!X138^(1/3)*SIN(('OddsRatio_working_3-way'!Y138+4*PI())/3)</f>
        <v>-0.47250103373969599</v>
      </c>
      <c r="AF138" s="11">
        <f>-'OddsRatio_working_3-way'!U138/(3*'OddsRatio_working_3-way'!X138^(1/3))*COS(('OddsRatio_working_3-way'!Y138)/3)</f>
        <v>0.51706332671746968</v>
      </c>
      <c r="AG138" s="11">
        <f>-'OddsRatio_working_3-way'!U138/(3*'OddsRatio_working_3-way'!X138^(1/3))*COS(('OddsRatio_working_3-way'!Y138+2*PI())/3)</f>
        <v>-0.30133247034850019</v>
      </c>
      <c r="AH138" s="11">
        <f>-'OddsRatio_working_3-way'!U138/(3*'OddsRatio_working_3-way'!X138^(1/3))*COS(('OddsRatio_working_3-way'!Y138+4*PI())/3)</f>
        <v>-0.21573085636896963</v>
      </c>
      <c r="AI138" s="11">
        <f>'OddsRatio_working_3-way'!U138/(3*'OddsRatio_working_3-way'!X138^(1/3))*SIN(('OddsRatio_working_3-way'!Y138)/3)</f>
        <v>-4.9422114874148479E-2</v>
      </c>
      <c r="AJ138" s="11">
        <f>'OddsRatio_working_3-way'!U138/(3*'OddsRatio_working_3-way'!X138^(1/3))*SIN(('OddsRatio_working_3-way'!Y138+2*PI())/3)</f>
        <v>-0.4230789188655476</v>
      </c>
      <c r="AK138" s="11">
        <f>'OddsRatio_working_3-way'!U138/(3*'OddsRatio_working_3-way'!X138^(1/3))*SIN(('OddsRatio_working_3-way'!Y138+4*PI())/3)</f>
        <v>0.47250103373969599</v>
      </c>
      <c r="AL138" s="11">
        <f>'OddsRatio_working_3-way'!Z138+'OddsRatio_working_3-way'!AF138</f>
        <v>1.0341266534349394</v>
      </c>
      <c r="AM138" s="11">
        <f>'OddsRatio_working_3-way'!AA138+'OddsRatio_working_3-way'!AG138</f>
        <v>-0.60266494069700038</v>
      </c>
      <c r="AN138" s="11">
        <f>'OddsRatio_working_3-way'!AB138+'OddsRatio_working_3-way'!AH138</f>
        <v>-0.43146171273793926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1.0341266534349394</v>
      </c>
      <c r="AS138" s="11">
        <f>IF(('OddsRatio_working_3-way'!X138=0),IF(Q138&gt;0,-Q138^(1/3),(-Q138)^(1/3)),'OddsRatio_working_3-way'!AM138-'OddsRatio_working_3-way'!R138/3)</f>
        <v>-0.60266494069700038</v>
      </c>
      <c r="AT138" s="11">
        <f>IF(('OddsRatio_working_3-way'!X138=0),IF(Q138&gt;0,-Q138^(1/3),(-Q138)^(1/3)),'OddsRatio_working_3-way'!AN138-'OddsRatio_working_3-way'!R138/3)</f>
        <v>-0.43146171273793926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1.97</v>
      </c>
      <c r="B139" s="4">
        <f>IF('True_Odds_Calculator_3-way'!B140="","",'True_Odds_Calculator_3-way'!B140)</f>
        <v>4.09</v>
      </c>
      <c r="C139" s="4">
        <f>IF('True_Odds_Calculator_3-way'!C140="","",'True_Odds_Calculator_3-way'!C140)</f>
        <v>3.69</v>
      </c>
      <c r="D139" s="9">
        <f t="shared" si="39"/>
        <v>0.49842518067502573</v>
      </c>
      <c r="E139" s="9">
        <f t="shared" si="40"/>
        <v>0.23777270604119885</v>
      </c>
      <c r="F139" s="9">
        <f t="shared" si="41"/>
        <v>0.26380211328377562</v>
      </c>
      <c r="G139" s="9">
        <f t="shared" si="42"/>
        <v>1.0374424540565266</v>
      </c>
      <c r="H139" s="9">
        <f t="shared" si="43"/>
        <v>2.0063191804348306</v>
      </c>
      <c r="I139" s="9">
        <f t="shared" si="44"/>
        <v>4.2056971830346672</v>
      </c>
      <c r="J139" s="9">
        <f t="shared" si="45"/>
        <v>3.7907202014120562</v>
      </c>
      <c r="K139" s="11">
        <f t="shared" si="46"/>
        <v>0.50761421319796951</v>
      </c>
      <c r="L139" s="11">
        <f t="shared" si="47"/>
        <v>0.24449877750611249</v>
      </c>
      <c r="M139" s="11">
        <f t="shared" si="48"/>
        <v>0.2710027100271003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-0.27118558043460883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0.22703241689932449</v>
      </c>
      <c r="Q139" s="11">
        <f>2*'OddsRatio_working_3-way'!K139*'OddsRatio_working_3-way'!L139*'OddsRatio_working_3-way'!M139</f>
        <v>6.7268864266466513E-2</v>
      </c>
      <c r="R139" s="11">
        <f t="shared" si="49"/>
        <v>0</v>
      </c>
      <c r="S139" s="11">
        <f t="shared" si="50"/>
        <v>-0.8371846929894895</v>
      </c>
      <c r="T139" s="11">
        <f t="shared" si="51"/>
        <v>-0.24805472384873761</v>
      </c>
      <c r="U139" s="11">
        <f>'OddsRatio_working_3-way'!S139-'OddsRatio_working_3-way'!R139^2/3</f>
        <v>-0.8371846929894895</v>
      </c>
      <c r="V139" s="11">
        <f>'OddsRatio_working_3-way'!S139*'OddsRatio_working_3-way'!R139/3-2*'OddsRatio_working_3-way'!R139^3/27-'OddsRatio_working_3-way'!T139</f>
        <v>0.24805472384873761</v>
      </c>
      <c r="W139" s="11">
        <f>'OddsRatio_working_3-way'!V139^2+4*'OddsRatio_working_3-way'!U139^3/27</f>
        <v>-2.5396929414717426E-2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0.14741783765744812</v>
      </c>
      <c r="Y139" s="11">
        <f>IF('OddsRatio_working_3-way'!W139&gt;=0,IF('OddsRatio_working_3-way'!V139+SQRT('OddsRatio_working_3-way'!W139)&gt;0,0,PI()),ACOS('OddsRatio_working_3-way'!V139/(2*'OddsRatio_working_3-way'!X139)))</f>
        <v>0.57105328801975042</v>
      </c>
      <c r="Z139" s="11">
        <f>'OddsRatio_working_3-way'!X139^(1/3)*COS('OddsRatio_working_3-way'!Y139/3)</f>
        <v>0.5187212270282634</v>
      </c>
      <c r="AA139" s="11">
        <f>'OddsRatio_working_3-way'!X139^(1/3)*COS(('OddsRatio_working_3-way'!Y139+2*PI())/3)</f>
        <v>-0.34591920476937366</v>
      </c>
      <c r="AB139" s="11">
        <f>'OddsRatio_working_3-way'!X139^(1/3)*COS(('OddsRatio_working_3-way'!Y139+4*PI())/3)</f>
        <v>-0.17280202225888983</v>
      </c>
      <c r="AC139" s="11">
        <f>'OddsRatio_working_3-way'!X139^(1/3)*SIN('OddsRatio_working_3-way'!Y139/3)</f>
        <v>9.9949251923777474E-2</v>
      </c>
      <c r="AD139" s="11">
        <f>'OddsRatio_working_3-way'!X139^(1/3)*SIN(('OddsRatio_working_3-way'!Y139+2*PI())/3)</f>
        <v>0.3992511341268225</v>
      </c>
      <c r="AE139" s="11">
        <f>'OddsRatio_working_3-way'!X139^(1/3)*SIN(('OddsRatio_working_3-way'!Y139+4*PI())/3)</f>
        <v>-0.49920038605059996</v>
      </c>
      <c r="AF139" s="11">
        <f>-'OddsRatio_working_3-way'!U139/(3*'OddsRatio_working_3-way'!X139^(1/3))*COS(('OddsRatio_working_3-way'!Y139)/3)</f>
        <v>0.51872122702826329</v>
      </c>
      <c r="AG139" s="11">
        <f>-'OddsRatio_working_3-way'!U139/(3*'OddsRatio_working_3-way'!X139^(1/3))*COS(('OddsRatio_working_3-way'!Y139+2*PI())/3)</f>
        <v>-0.3459192047693736</v>
      </c>
      <c r="AH139" s="11">
        <f>-'OddsRatio_working_3-way'!U139/(3*'OddsRatio_working_3-way'!X139^(1/3))*COS(('OddsRatio_working_3-way'!Y139+4*PI())/3)</f>
        <v>-0.1728020222588898</v>
      </c>
      <c r="AI139" s="11">
        <f>'OddsRatio_working_3-way'!U139/(3*'OddsRatio_working_3-way'!X139^(1/3))*SIN(('OddsRatio_working_3-way'!Y139)/3)</f>
        <v>-9.9949251923777446E-2</v>
      </c>
      <c r="AJ139" s="11">
        <f>'OddsRatio_working_3-way'!U139/(3*'OddsRatio_working_3-way'!X139^(1/3))*SIN(('OddsRatio_working_3-way'!Y139+2*PI())/3)</f>
        <v>-0.39925113412682245</v>
      </c>
      <c r="AK139" s="11">
        <f>'OddsRatio_working_3-way'!U139/(3*'OddsRatio_working_3-way'!X139^(1/3))*SIN(('OddsRatio_working_3-way'!Y139+4*PI())/3)</f>
        <v>0.49920038605059985</v>
      </c>
      <c r="AL139" s="11">
        <f>'OddsRatio_working_3-way'!Z139+'OddsRatio_working_3-way'!AF139</f>
        <v>1.0374424540565266</v>
      </c>
      <c r="AM139" s="11">
        <f>'OddsRatio_working_3-way'!AA139+'OddsRatio_working_3-way'!AG139</f>
        <v>-0.69183840953874731</v>
      </c>
      <c r="AN139" s="11">
        <f>'OddsRatio_working_3-way'!AB139+'OddsRatio_working_3-way'!AH139</f>
        <v>-0.3456040445177796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1.0374424540565266</v>
      </c>
      <c r="AS139" s="11">
        <f>IF(('OddsRatio_working_3-way'!X139=0),IF(Q139&gt;0,-Q139^(1/3),(-Q139)^(1/3)),'OddsRatio_working_3-way'!AM139-'OddsRatio_working_3-way'!R139/3)</f>
        <v>-0.69183840953874731</v>
      </c>
      <c r="AT139" s="11">
        <f>IF(('OddsRatio_working_3-way'!X139=0),IF(Q139&gt;0,-Q139^(1/3),(-Q139)^(1/3)),'OddsRatio_working_3-way'!AN139-'OddsRatio_working_3-way'!R139/3)</f>
        <v>-0.3456040445177796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3.7</v>
      </c>
      <c r="B140" s="4">
        <f>IF('True_Odds_Calculator_3-way'!B141="","",'True_Odds_Calculator_3-way'!B141)</f>
        <v>3.73</v>
      </c>
      <c r="C140" s="4">
        <f>IF('True_Odds_Calculator_3-way'!C141="","",'True_Odds_Calculator_3-way'!C141)</f>
        <v>2.04</v>
      </c>
      <c r="D140" s="9">
        <f t="shared" si="39"/>
        <v>0.26154710218444222</v>
      </c>
      <c r="E140" s="9">
        <f t="shared" si="40"/>
        <v>0.25941856450989248</v>
      </c>
      <c r="F140" s="9">
        <f t="shared" si="41"/>
        <v>0.47903433330566531</v>
      </c>
      <c r="G140" s="9">
        <f t="shared" si="42"/>
        <v>1.0457048500279282</v>
      </c>
      <c r="H140" s="9">
        <f t="shared" si="43"/>
        <v>3.8234030950754065</v>
      </c>
      <c r="I140" s="9">
        <f t="shared" si="44"/>
        <v>3.8547742405762433</v>
      </c>
      <c r="J140" s="9">
        <f t="shared" si="45"/>
        <v>2.0875330440290458</v>
      </c>
      <c r="K140" s="11">
        <f t="shared" si="46"/>
        <v>0.27027027027027023</v>
      </c>
      <c r="L140" s="11">
        <f t="shared" si="47"/>
        <v>0.26809651474530832</v>
      </c>
      <c r="M140" s="11">
        <f t="shared" si="48"/>
        <v>0.49019607843137253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-0.27228205969729391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0.22980716089058617</v>
      </c>
      <c r="Q140" s="11">
        <f>2*'OddsRatio_working_3-way'!K140*'OddsRatio_working_3-way'!L140*'OddsRatio_working_3-way'!M140</f>
        <v>7.1037762253658793E-2</v>
      </c>
      <c r="R140" s="11">
        <f t="shared" si="49"/>
        <v>0</v>
      </c>
      <c r="S140" s="11">
        <f t="shared" si="50"/>
        <v>-0.84400404913225402</v>
      </c>
      <c r="T140" s="11">
        <f t="shared" si="51"/>
        <v>-0.26089769679513264</v>
      </c>
      <c r="U140" s="11">
        <f>'OddsRatio_working_3-way'!S140-'OddsRatio_working_3-way'!R140^2/3</f>
        <v>-0.84400404913225402</v>
      </c>
      <c r="V140" s="11">
        <f>'OddsRatio_working_3-way'!S140*'OddsRatio_working_3-way'!R140/3-2*'OddsRatio_working_3-way'!R140^3/27-'OddsRatio_working_3-way'!T140</f>
        <v>0.26089769679513264</v>
      </c>
      <c r="W140" s="11">
        <f>'OddsRatio_working_3-way'!V140^2+4*'OddsRatio_working_3-way'!U140^3/27</f>
        <v>-2.1002056558037011E-2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0.14922270667616405</v>
      </c>
      <c r="Y140" s="11">
        <f>IF('OddsRatio_working_3-way'!W140&gt;=0,IF('OddsRatio_working_3-way'!V140+SQRT('OddsRatio_working_3-way'!W140)&gt;0,0,PI()),ACOS('OddsRatio_working_3-way'!V140/(2*'OddsRatio_working_3-way'!X140)))</f>
        <v>0.50703318162743871</v>
      </c>
      <c r="Z140" s="11">
        <f>'OddsRatio_working_3-way'!X140^(1/3)*COS('OddsRatio_working_3-way'!Y140/3)</f>
        <v>0.52285242501396423</v>
      </c>
      <c r="AA140" s="11">
        <f>'OddsRatio_working_3-way'!X140^(1/3)*COS(('OddsRatio_working_3-way'!Y140+2*PI())/3)</f>
        <v>-0.33869210747899592</v>
      </c>
      <c r="AB140" s="11">
        <f>'OddsRatio_working_3-way'!X140^(1/3)*COS(('OddsRatio_working_3-way'!Y140+4*PI())/3)</f>
        <v>-0.18416031753496839</v>
      </c>
      <c r="AC140" s="11">
        <f>'OddsRatio_working_3-way'!X140^(1/3)*SIN('OddsRatio_working_3-way'!Y140/3)</f>
        <v>8.9218970522539118E-2</v>
      </c>
      <c r="AD140" s="11">
        <f>'OddsRatio_working_3-way'!X140^(1/3)*SIN(('OddsRatio_working_3-way'!Y140+2*PI())/3)</f>
        <v>0.40819399723112176</v>
      </c>
      <c r="AE140" s="11">
        <f>'OddsRatio_working_3-way'!X140^(1/3)*SIN(('OddsRatio_working_3-way'!Y140+4*PI())/3)</f>
        <v>-0.49741296775366078</v>
      </c>
      <c r="AF140" s="11">
        <f>-'OddsRatio_working_3-way'!U140/(3*'OddsRatio_working_3-way'!X140^(1/3))*COS(('OddsRatio_working_3-way'!Y140)/3)</f>
        <v>0.52285242501396401</v>
      </c>
      <c r="AG140" s="11">
        <f>-'OddsRatio_working_3-way'!U140/(3*'OddsRatio_working_3-way'!X140^(1/3))*COS(('OddsRatio_working_3-way'!Y140+2*PI())/3)</f>
        <v>-0.33869210747899581</v>
      </c>
      <c r="AH140" s="11">
        <f>-'OddsRatio_working_3-way'!U140/(3*'OddsRatio_working_3-way'!X140^(1/3))*COS(('OddsRatio_working_3-way'!Y140+4*PI())/3)</f>
        <v>-0.18416031753496831</v>
      </c>
      <c r="AI140" s="11">
        <f>'OddsRatio_working_3-way'!U140/(3*'OddsRatio_working_3-way'!X140^(1/3))*SIN(('OddsRatio_working_3-way'!Y140)/3)</f>
        <v>-8.921897052253909E-2</v>
      </c>
      <c r="AJ140" s="11">
        <f>'OddsRatio_working_3-way'!U140/(3*'OddsRatio_working_3-way'!X140^(1/3))*SIN(('OddsRatio_working_3-way'!Y140+2*PI())/3)</f>
        <v>-0.4081939972311216</v>
      </c>
      <c r="AK140" s="11">
        <f>'OddsRatio_working_3-way'!U140/(3*'OddsRatio_working_3-way'!X140^(1/3))*SIN(('OddsRatio_working_3-way'!Y140+4*PI())/3)</f>
        <v>0.49741296775366056</v>
      </c>
      <c r="AL140" s="11">
        <f>'OddsRatio_working_3-way'!Z140+'OddsRatio_working_3-way'!AF140</f>
        <v>1.0457048500279282</v>
      </c>
      <c r="AM140" s="11">
        <f>'OddsRatio_working_3-way'!AA140+'OddsRatio_working_3-way'!AG140</f>
        <v>-0.67738421495799173</v>
      </c>
      <c r="AN140" s="11">
        <f>'OddsRatio_working_3-way'!AB140+'OddsRatio_working_3-way'!AH140</f>
        <v>-0.36832063506993673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1.0457048500279282</v>
      </c>
      <c r="AS140" s="11">
        <f>IF(('OddsRatio_working_3-way'!X140=0),IF(Q140&gt;0,-Q140^(1/3),(-Q140)^(1/3)),'OddsRatio_working_3-way'!AM140-'OddsRatio_working_3-way'!R140/3)</f>
        <v>-0.67738421495799173</v>
      </c>
      <c r="AT140" s="11">
        <f>IF(('OddsRatio_working_3-way'!X140=0),IF(Q140&gt;0,-Q140^(1/3),(-Q140)^(1/3)),'OddsRatio_working_3-way'!AN140-'OddsRatio_working_3-way'!R140/3)</f>
        <v>-0.36832063506993673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2.04</v>
      </c>
      <c r="B141" s="4">
        <f>IF('True_Odds_Calculator_3-way'!B142="","",'True_Odds_Calculator_3-way'!B142)</f>
        <v>3.94</v>
      </c>
      <c r="C141" s="4">
        <f>IF('True_Odds_Calculator_3-way'!C142="","",'True_Odds_Calculator_3-way'!C142)</f>
        <v>3.52</v>
      </c>
      <c r="D141" s="9">
        <f t="shared" si="39"/>
        <v>0.47920717442403599</v>
      </c>
      <c r="E141" s="9">
        <f t="shared" si="40"/>
        <v>0.24556486696130955</v>
      </c>
      <c r="F141" s="9">
        <f t="shared" si="41"/>
        <v>0.27522795861465438</v>
      </c>
      <c r="G141" s="9">
        <f t="shared" si="42"/>
        <v>1.0449808746842157</v>
      </c>
      <c r="H141" s="9">
        <f t="shared" si="43"/>
        <v>2.0867801096715848</v>
      </c>
      <c r="I141" s="9">
        <f t="shared" si="44"/>
        <v>4.0722437715715945</v>
      </c>
      <c r="J141" s="9">
        <f t="shared" si="45"/>
        <v>3.6333518042042239</v>
      </c>
      <c r="K141" s="11">
        <f t="shared" si="46"/>
        <v>0.49019607843137253</v>
      </c>
      <c r="L141" s="11">
        <f t="shared" si="47"/>
        <v>0.25380710659898476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-0.27234045440972887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0.22974406652370227</v>
      </c>
      <c r="Q141" s="11">
        <f>2*'OddsRatio_working_3-way'!K141*'OddsRatio_working_3-way'!L141*'OddsRatio_working_3-way'!M141</f>
        <v>7.0690482007292985E-2</v>
      </c>
      <c r="R141" s="11">
        <f t="shared" si="49"/>
        <v>0</v>
      </c>
      <c r="S141" s="11">
        <f t="shared" si="50"/>
        <v>-0.84359140481589456</v>
      </c>
      <c r="T141" s="11">
        <f t="shared" si="51"/>
        <v>-0.25956658609719824</v>
      </c>
      <c r="U141" s="11">
        <f>'OddsRatio_working_3-way'!S141-'OddsRatio_working_3-way'!R141^2/3</f>
        <v>-0.84359140481589456</v>
      </c>
      <c r="V141" s="11">
        <f>'OddsRatio_working_3-way'!S141*'OddsRatio_working_3-way'!R141/3-2*'OddsRatio_working_3-way'!R141^3/27-'OddsRatio_working_3-way'!T141</f>
        <v>0.25956658609719824</v>
      </c>
      <c r="W141" s="11">
        <f>'OddsRatio_working_3-way'!V141^2+4*'OddsRatio_working_3-way'!U141^3/27</f>
        <v>-2.1564274118446108E-2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0.14911328473395682</v>
      </c>
      <c r="Y141" s="11">
        <f>IF('OddsRatio_working_3-way'!W141&gt;=0,IF('OddsRatio_working_3-way'!V141+SQRT('OddsRatio_working_3-way'!W141)&gt;0,0,PI()),ACOS('OddsRatio_working_3-way'!V141/(2*'OddsRatio_working_3-way'!X141)))</f>
        <v>0.51484902643117203</v>
      </c>
      <c r="Z141" s="11">
        <f>'OddsRatio_working_3-way'!X141^(1/3)*COS('OddsRatio_working_3-way'!Y141/3)</f>
        <v>0.52249043734210787</v>
      </c>
      <c r="AA141" s="11">
        <f>'OddsRatio_working_3-way'!X141^(1/3)*COS(('OddsRatio_working_3-way'!Y141+2*PI())/3)</f>
        <v>-0.33967135186983721</v>
      </c>
      <c r="AB141" s="11">
        <f>'OddsRatio_working_3-way'!X141^(1/3)*COS(('OddsRatio_working_3-way'!Y141+4*PI())/3)</f>
        <v>-0.18281908547227077</v>
      </c>
      <c r="AC141" s="11">
        <f>'OddsRatio_working_3-way'!X141^(1/3)*SIN('OddsRatio_working_3-way'!Y141/3)</f>
        <v>9.0558698227637929E-2</v>
      </c>
      <c r="AD141" s="11">
        <f>'OddsRatio_working_3-way'!X141^(1/3)*SIN(('OddsRatio_working_3-way'!Y141+2*PI())/3)</f>
        <v>0.40721064285888792</v>
      </c>
      <c r="AE141" s="11">
        <f>'OddsRatio_working_3-way'!X141^(1/3)*SIN(('OddsRatio_working_3-way'!Y141+4*PI())/3)</f>
        <v>-0.49776934108652576</v>
      </c>
      <c r="AF141" s="11">
        <f>-'OddsRatio_working_3-way'!U141/(3*'OddsRatio_working_3-way'!X141^(1/3))*COS(('OddsRatio_working_3-way'!Y141)/3)</f>
        <v>0.52249043734210787</v>
      </c>
      <c r="AG141" s="11">
        <f>-'OddsRatio_working_3-way'!U141/(3*'OddsRatio_working_3-way'!X141^(1/3))*COS(('OddsRatio_working_3-way'!Y141+2*PI())/3)</f>
        <v>-0.33967135186983721</v>
      </c>
      <c r="AH141" s="11">
        <f>-'OddsRatio_working_3-way'!U141/(3*'OddsRatio_working_3-way'!X141^(1/3))*COS(('OddsRatio_working_3-way'!Y141+4*PI())/3)</f>
        <v>-0.18281908547227077</v>
      </c>
      <c r="AI141" s="11">
        <f>'OddsRatio_working_3-way'!U141/(3*'OddsRatio_working_3-way'!X141^(1/3))*SIN(('OddsRatio_working_3-way'!Y141)/3)</f>
        <v>-9.0558698227637929E-2</v>
      </c>
      <c r="AJ141" s="11">
        <f>'OddsRatio_working_3-way'!U141/(3*'OddsRatio_working_3-way'!X141^(1/3))*SIN(('OddsRatio_working_3-way'!Y141+2*PI())/3)</f>
        <v>-0.40721064285888792</v>
      </c>
      <c r="AK141" s="11">
        <f>'OddsRatio_working_3-way'!U141/(3*'OddsRatio_working_3-way'!X141^(1/3))*SIN(('OddsRatio_working_3-way'!Y141+4*PI())/3)</f>
        <v>0.49776934108652576</v>
      </c>
      <c r="AL141" s="11">
        <f>'OddsRatio_working_3-way'!Z141+'OddsRatio_working_3-way'!AF141</f>
        <v>1.0449808746842157</v>
      </c>
      <c r="AM141" s="11">
        <f>'OddsRatio_working_3-way'!AA141+'OddsRatio_working_3-way'!AG141</f>
        <v>-0.67934270373967443</v>
      </c>
      <c r="AN141" s="11">
        <f>'OddsRatio_working_3-way'!AB141+'OddsRatio_working_3-way'!AH141</f>
        <v>-0.36563817094454154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1.0449808746842157</v>
      </c>
      <c r="AS141" s="11">
        <f>IF(('OddsRatio_working_3-way'!X141=0),IF(Q141&gt;0,-Q141^(1/3),(-Q141)^(1/3)),'OddsRatio_working_3-way'!AM141-'OddsRatio_working_3-way'!R141/3)</f>
        <v>-0.67934270373967443</v>
      </c>
      <c r="AT141" s="11">
        <f>IF(('OddsRatio_working_3-way'!X141=0),IF(Q141&gt;0,-Q141^(1/3),(-Q141)^(1/3)),'OddsRatio_working_3-way'!AN141-'OddsRatio_working_3-way'!R141/3)</f>
        <v>-0.36563817094454154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2.9</v>
      </c>
      <c r="B142" s="4">
        <f>IF('True_Odds_Calculator_3-way'!B143="","",'True_Odds_Calculator_3-way'!B143)</f>
        <v>3.89</v>
      </c>
      <c r="C142" s="4">
        <f>IF('True_Odds_Calculator_3-way'!C143="","",'True_Odds_Calculator_3-way'!C143)</f>
        <v>2.35</v>
      </c>
      <c r="D142" s="9">
        <f t="shared" si="39"/>
        <v>0.33545965992295884</v>
      </c>
      <c r="E142" s="9">
        <f t="shared" si="40"/>
        <v>0.24917886372683662</v>
      </c>
      <c r="F142" s="9">
        <f t="shared" si="41"/>
        <v>0.41536147635020454</v>
      </c>
      <c r="G142" s="9">
        <f t="shared" si="42"/>
        <v>1.0426233479312637</v>
      </c>
      <c r="H142" s="9">
        <f t="shared" si="43"/>
        <v>2.9809843610694009</v>
      </c>
      <c r="I142" s="9">
        <f t="shared" si="44"/>
        <v>4.0131814755213515</v>
      </c>
      <c r="J142" s="9">
        <f t="shared" si="45"/>
        <v>2.4075415197072059</v>
      </c>
      <c r="K142" s="11">
        <f t="shared" si="46"/>
        <v>0.34482758620689657</v>
      </c>
      <c r="L142" s="11">
        <f t="shared" si="47"/>
        <v>0.25706940874035988</v>
      </c>
      <c r="M142" s="11">
        <f t="shared" si="48"/>
        <v>0.42553191489361702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-0.27962097822171328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0.2316076551233763</v>
      </c>
      <c r="Q142" s="11">
        <f>2*'OddsRatio_working_3-way'!K142*'OddsRatio_working_3-way'!L142*'OddsRatio_working_3-way'!M142</f>
        <v>7.5442232939210527E-2</v>
      </c>
      <c r="R142" s="11">
        <f t="shared" si="49"/>
        <v>0</v>
      </c>
      <c r="S142" s="11">
        <f t="shared" si="50"/>
        <v>-0.82829141288438346</v>
      </c>
      <c r="T142" s="11">
        <f t="shared" si="51"/>
        <v>-0.26980176315452231</v>
      </c>
      <c r="U142" s="11">
        <f>'OddsRatio_working_3-way'!S142-'OddsRatio_working_3-way'!R142^2/3</f>
        <v>-0.82829141288438346</v>
      </c>
      <c r="V142" s="11">
        <f>'OddsRatio_working_3-way'!S142*'OddsRatio_working_3-way'!R142/3-2*'OddsRatio_working_3-way'!R142^3/27-'OddsRatio_working_3-way'!T142</f>
        <v>0.26980176315452231</v>
      </c>
      <c r="W142" s="11">
        <f>'OddsRatio_working_3-way'!V142^2+4*'OddsRatio_working_3-way'!U142^3/27</f>
        <v>-1.1394138525001138E-2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0.14507509256096485</v>
      </c>
      <c r="Y142" s="11">
        <f>IF('OddsRatio_working_3-way'!W142&gt;=0,IF('OddsRatio_working_3-way'!V142+SQRT('OddsRatio_working_3-way'!W142)&gt;0,0,PI()),ACOS('OddsRatio_working_3-way'!V142/(2*'OddsRatio_working_3-way'!X142)))</f>
        <v>0.37673878357521939</v>
      </c>
      <c r="Z142" s="11">
        <f>'OddsRatio_working_3-way'!X142^(1/3)*COS('OddsRatio_working_3-way'!Y142/3)</f>
        <v>0.52131167396563183</v>
      </c>
      <c r="AA142" s="11">
        <f>'OddsRatio_working_3-way'!X142^(1/3)*COS(('OddsRatio_working_3-way'!Y142+2*PI())/3)</f>
        <v>-0.3176510750423146</v>
      </c>
      <c r="AB142" s="11">
        <f>'OddsRatio_working_3-way'!X142^(1/3)*COS(('OddsRatio_working_3-way'!Y142+4*PI())/3)</f>
        <v>-0.2036605989233172</v>
      </c>
      <c r="AC142" s="11">
        <f>'OddsRatio_working_3-way'!X142^(1/3)*SIN('OddsRatio_working_3-way'!Y142/3)</f>
        <v>6.5812432072356722E-2</v>
      </c>
      <c r="AD142" s="11">
        <f>'OddsRatio_working_3-way'!X142^(1/3)*SIN(('OddsRatio_working_3-way'!Y142+2*PI())/3)</f>
        <v>0.41856293690744961</v>
      </c>
      <c r="AE142" s="11">
        <f>'OddsRatio_working_3-way'!X142^(1/3)*SIN(('OddsRatio_working_3-way'!Y142+4*PI())/3)</f>
        <v>-0.48437536897980632</v>
      </c>
      <c r="AF142" s="11">
        <f>-'OddsRatio_working_3-way'!U142/(3*'OddsRatio_working_3-way'!X142^(1/3))*COS(('OddsRatio_working_3-way'!Y142)/3)</f>
        <v>0.52131167396563183</v>
      </c>
      <c r="AG142" s="11">
        <f>-'OddsRatio_working_3-way'!U142/(3*'OddsRatio_working_3-way'!X142^(1/3))*COS(('OddsRatio_working_3-way'!Y142+2*PI())/3)</f>
        <v>-0.3176510750423146</v>
      </c>
      <c r="AH142" s="11">
        <f>-'OddsRatio_working_3-way'!U142/(3*'OddsRatio_working_3-way'!X142^(1/3))*COS(('OddsRatio_working_3-way'!Y142+4*PI())/3)</f>
        <v>-0.2036605989233172</v>
      </c>
      <c r="AI142" s="11">
        <f>'OddsRatio_working_3-way'!U142/(3*'OddsRatio_working_3-way'!X142^(1/3))*SIN(('OddsRatio_working_3-way'!Y142)/3)</f>
        <v>-6.5812432072356722E-2</v>
      </c>
      <c r="AJ142" s="11">
        <f>'OddsRatio_working_3-way'!U142/(3*'OddsRatio_working_3-way'!X142^(1/3))*SIN(('OddsRatio_working_3-way'!Y142+2*PI())/3)</f>
        <v>-0.41856293690744961</v>
      </c>
      <c r="AK142" s="11">
        <f>'OddsRatio_working_3-way'!U142/(3*'OddsRatio_working_3-way'!X142^(1/3))*SIN(('OddsRatio_working_3-way'!Y142+4*PI())/3)</f>
        <v>0.48437536897980632</v>
      </c>
      <c r="AL142" s="11">
        <f>'OddsRatio_working_3-way'!Z142+'OddsRatio_working_3-way'!AF142</f>
        <v>1.0426233479312637</v>
      </c>
      <c r="AM142" s="11">
        <f>'OddsRatio_working_3-way'!AA142+'OddsRatio_working_3-way'!AG142</f>
        <v>-0.6353021500846292</v>
      </c>
      <c r="AN142" s="11">
        <f>'OddsRatio_working_3-way'!AB142+'OddsRatio_working_3-way'!AH142</f>
        <v>-0.4073211978466344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1.0426233479312637</v>
      </c>
      <c r="AS142" s="11">
        <f>IF(('OddsRatio_working_3-way'!X142=0),IF(Q142&gt;0,-Q142^(1/3),(-Q142)^(1/3)),'OddsRatio_working_3-way'!AM142-'OddsRatio_working_3-way'!R142/3)</f>
        <v>-0.6353021500846292</v>
      </c>
      <c r="AT142" s="11">
        <f>IF(('OddsRatio_working_3-way'!X142=0),IF(Q142&gt;0,-Q142^(1/3),(-Q142)^(1/3)),'OddsRatio_working_3-way'!AN142-'OddsRatio_working_3-way'!R142/3)</f>
        <v>-0.4073211978466344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16.21</v>
      </c>
      <c r="B143" s="4">
        <f>IF('True_Odds_Calculator_3-way'!B144="","",'True_Odds_Calculator_3-way'!B144)</f>
        <v>7.42</v>
      </c>
      <c r="C143" s="4">
        <f>IF('True_Odds_Calculator_3-way'!C144="","",'True_Odds_Calculator_3-way'!C144)</f>
        <v>1.18</v>
      </c>
      <c r="D143" s="9">
        <f t="shared" si="39"/>
        <v>5.3759291318477939E-2</v>
      </c>
      <c r="E143" s="9">
        <f t="shared" si="40"/>
        <v>0.11863236574257045</v>
      </c>
      <c r="F143" s="9">
        <f t="shared" si="41"/>
        <v>0.82760834293895169</v>
      </c>
      <c r="G143" s="9">
        <f t="shared" si="42"/>
        <v>1.1572278557703983</v>
      </c>
      <c r="H143" s="9">
        <f t="shared" si="43"/>
        <v>18.601435686267759</v>
      </c>
      <c r="I143" s="9">
        <f t="shared" si="44"/>
        <v>8.4294028340459572</v>
      </c>
      <c r="J143" s="9">
        <f t="shared" si="45"/>
        <v>1.2083010140386716</v>
      </c>
      <c r="K143" s="11">
        <f t="shared" si="46"/>
        <v>6.1690314620604564E-2</v>
      </c>
      <c r="L143" s="11">
        <f t="shared" si="47"/>
        <v>0.13477088948787061</v>
      </c>
      <c r="M143" s="11">
        <f t="shared" si="48"/>
        <v>0.84745762711864414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-0.12384196085070465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0.15366916737578071</v>
      </c>
      <c r="Q143" s="11">
        <f>2*'OddsRatio_working_3-way'!K143*'OddsRatio_working_3-way'!L143*'OddsRatio_working_3-way'!M143</f>
        <v>1.4091624702043165E-2</v>
      </c>
      <c r="R143" s="11">
        <f t="shared" si="49"/>
        <v>0</v>
      </c>
      <c r="S143" s="11">
        <f t="shared" si="50"/>
        <v>-1.2408489523275046</v>
      </c>
      <c r="T143" s="11">
        <f t="shared" si="51"/>
        <v>-0.11378715748074321</v>
      </c>
      <c r="U143" s="11">
        <f>'OddsRatio_working_3-way'!S143-'OddsRatio_working_3-way'!R143^2/3</f>
        <v>-1.2408489523275046</v>
      </c>
      <c r="V143" s="11">
        <f>'OddsRatio_working_3-way'!S143*'OddsRatio_working_3-way'!R143/3-2*'OddsRatio_working_3-way'!R143^3/27-'OddsRatio_working_3-way'!T143</f>
        <v>0.11378715748074321</v>
      </c>
      <c r="W143" s="11">
        <f>'OddsRatio_working_3-way'!V143^2+4*'OddsRatio_working_3-way'!U143^3/27</f>
        <v>-0.27009585004975217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0.266009100999054</v>
      </c>
      <c r="Y143" s="11">
        <f>IF('OddsRatio_working_3-way'!W143&gt;=0,IF('OddsRatio_working_3-way'!V143+SQRT('OddsRatio_working_3-way'!W143)&gt;0,0,PI()),ACOS('OddsRatio_working_3-way'!V143/(2*'OddsRatio_working_3-way'!X143)))</f>
        <v>1.3552528951414953</v>
      </c>
      <c r="Z143" s="11">
        <f>'OddsRatio_working_3-way'!X143^(1/3)*COS('OddsRatio_working_3-way'!Y143/3)</f>
        <v>0.57861392788519916</v>
      </c>
      <c r="AA143" s="11">
        <f>'OddsRatio_working_3-way'!X143^(1/3)*COS(('OddsRatio_working_3-way'!Y143+2*PI())/3)</f>
        <v>-0.5324461831665297</v>
      </c>
      <c r="AB143" s="11">
        <f>'OddsRatio_working_3-way'!X143^(1/3)*COS(('OddsRatio_working_3-way'!Y143+4*PI())/3)</f>
        <v>-4.61677447186696E-2</v>
      </c>
      <c r="AC143" s="11">
        <f>'OddsRatio_working_3-way'!X143^(1/3)*SIN('OddsRatio_working_3-way'!Y143/3)</f>
        <v>0.28075298733898291</v>
      </c>
      <c r="AD143" s="11">
        <f>'OddsRatio_working_3-way'!X143^(1/3)*SIN(('OddsRatio_working_3-way'!Y143+2*PI())/3)</f>
        <v>0.36071786686258811</v>
      </c>
      <c r="AE143" s="11">
        <f>'OddsRatio_working_3-way'!X143^(1/3)*SIN(('OddsRatio_working_3-way'!Y143+4*PI())/3)</f>
        <v>-0.64147085420157113</v>
      </c>
      <c r="AF143" s="11">
        <f>-'OddsRatio_working_3-way'!U143/(3*'OddsRatio_working_3-way'!X143^(1/3))*COS(('OddsRatio_working_3-way'!Y143)/3)</f>
        <v>0.57861392788519916</v>
      </c>
      <c r="AG143" s="11">
        <f>-'OddsRatio_working_3-way'!U143/(3*'OddsRatio_working_3-way'!X143^(1/3))*COS(('OddsRatio_working_3-way'!Y143+2*PI())/3)</f>
        <v>-0.5324461831665297</v>
      </c>
      <c r="AH143" s="11">
        <f>-'OddsRatio_working_3-way'!U143/(3*'OddsRatio_working_3-way'!X143^(1/3))*COS(('OddsRatio_working_3-way'!Y143+4*PI())/3)</f>
        <v>-4.61677447186696E-2</v>
      </c>
      <c r="AI143" s="11">
        <f>'OddsRatio_working_3-way'!U143/(3*'OddsRatio_working_3-way'!X143^(1/3))*SIN(('OddsRatio_working_3-way'!Y143)/3)</f>
        <v>-0.28075298733898291</v>
      </c>
      <c r="AJ143" s="11">
        <f>'OddsRatio_working_3-way'!U143/(3*'OddsRatio_working_3-way'!X143^(1/3))*SIN(('OddsRatio_working_3-way'!Y143+2*PI())/3)</f>
        <v>-0.36071786686258811</v>
      </c>
      <c r="AK143" s="11">
        <f>'OddsRatio_working_3-way'!U143/(3*'OddsRatio_working_3-way'!X143^(1/3))*SIN(('OddsRatio_working_3-way'!Y143+4*PI())/3)</f>
        <v>0.64147085420157113</v>
      </c>
      <c r="AL143" s="11">
        <f>'OddsRatio_working_3-way'!Z143+'OddsRatio_working_3-way'!AF143</f>
        <v>1.1572278557703983</v>
      </c>
      <c r="AM143" s="11">
        <f>'OddsRatio_working_3-way'!AA143+'OddsRatio_working_3-way'!AG143</f>
        <v>-1.0648923663330594</v>
      </c>
      <c r="AN143" s="11">
        <f>'OddsRatio_working_3-way'!AB143+'OddsRatio_working_3-way'!AH143</f>
        <v>-9.2335489437339199E-2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1.1572278557703983</v>
      </c>
      <c r="AS143" s="11">
        <f>IF(('OddsRatio_working_3-way'!X143=0),IF(Q143&gt;0,-Q143^(1/3),(-Q143)^(1/3)),'OddsRatio_working_3-way'!AM143-'OddsRatio_working_3-way'!R143/3)</f>
        <v>-1.0648923663330594</v>
      </c>
      <c r="AT143" s="11">
        <f>IF(('OddsRatio_working_3-way'!X143=0),IF(Q143&gt;0,-Q143^(1/3),(-Q143)^(1/3)),'OddsRatio_working_3-way'!AN143-'OddsRatio_working_3-way'!R143/3)</f>
        <v>-9.2335489437339199E-2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6.52</v>
      </c>
      <c r="B144" s="4">
        <f>IF('True_Odds_Calculator_3-way'!B145="","",'True_Odds_Calculator_3-way'!B145)</f>
        <v>3.92</v>
      </c>
      <c r="C144" s="4">
        <f>IF('True_Odds_Calculator_3-way'!C145="","",'True_Odds_Calculator_3-way'!C145)</f>
        <v>1.59</v>
      </c>
      <c r="D144" s="9">
        <f t="shared" si="39"/>
        <v>0.14473396258751289</v>
      </c>
      <c r="E144" s="9">
        <f t="shared" si="40"/>
        <v>0.24237158666924288</v>
      </c>
      <c r="F144" s="9">
        <f t="shared" si="41"/>
        <v>0.61289445074324411</v>
      </c>
      <c r="G144" s="9">
        <f t="shared" si="42"/>
        <v>1.0705123853536727</v>
      </c>
      <c r="H144" s="9">
        <f t="shared" si="43"/>
        <v>6.9092283671522736</v>
      </c>
      <c r="I144" s="9">
        <f t="shared" si="44"/>
        <v>4.1258961652327235</v>
      </c>
      <c r="J144" s="9">
        <f t="shared" si="45"/>
        <v>1.631602307358667</v>
      </c>
      <c r="K144" s="11">
        <f t="shared" si="46"/>
        <v>0.15337423312883436</v>
      </c>
      <c r="L144" s="11">
        <f t="shared" si="47"/>
        <v>0.25510204081632654</v>
      </c>
      <c r="M144" s="11">
        <f t="shared" si="48"/>
        <v>0.62893081761006286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-0.23401470786254075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0.22220660460040018</v>
      </c>
      <c r="Q144" s="11">
        <f>2*'OddsRatio_working_3-way'!K144*'OddsRatio_working_3-way'!L144*'OddsRatio_working_3-way'!M144</f>
        <v>4.9215194817364374E-2</v>
      </c>
      <c r="R144" s="11">
        <f t="shared" si="49"/>
        <v>0</v>
      </c>
      <c r="S144" s="11">
        <f t="shared" si="50"/>
        <v>-0.94954119179091678</v>
      </c>
      <c r="T144" s="11">
        <f t="shared" si="51"/>
        <v>-0.21030812664250648</v>
      </c>
      <c r="U144" s="11">
        <f>'OddsRatio_working_3-way'!S144-'OddsRatio_working_3-way'!R144^2/3</f>
        <v>-0.94954119179091678</v>
      </c>
      <c r="V144" s="11">
        <f>'OddsRatio_working_3-way'!S144*'OddsRatio_working_3-way'!R144/3-2*'OddsRatio_working_3-way'!R144^3/27-'OddsRatio_working_3-way'!T144</f>
        <v>0.21030812664250648</v>
      </c>
      <c r="W144" s="11">
        <f>'OddsRatio_working_3-way'!V144^2+4*'OddsRatio_working_3-way'!U144^3/27</f>
        <v>-8.2605066181674736E-2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0.17806921007964521</v>
      </c>
      <c r="Y144" s="11">
        <f>IF('OddsRatio_working_3-way'!W144&gt;=0,IF('OddsRatio_working_3-way'!V144+SQRT('OddsRatio_working_3-way'!W144)&gt;0,0,PI()),ACOS('OddsRatio_working_3-way'!V144/(2*'OddsRatio_working_3-way'!X144)))</f>
        <v>0.93908888681859626</v>
      </c>
      <c r="Z144" s="11">
        <f>'OddsRatio_working_3-way'!X144^(1/3)*COS('OddsRatio_working_3-way'!Y144/3)</f>
        <v>0.53525619267683633</v>
      </c>
      <c r="AA144" s="11">
        <f>'OddsRatio_working_3-way'!X144^(1/3)*COS(('OddsRatio_working_3-way'!Y144+2*PI())/3)</f>
        <v>-0.41766443893097899</v>
      </c>
      <c r="AB144" s="11">
        <f>'OddsRatio_working_3-way'!X144^(1/3)*COS(('OddsRatio_working_3-way'!Y144+4*PI())/3)</f>
        <v>-0.11759175374585766</v>
      </c>
      <c r="AC144" s="11">
        <f>'OddsRatio_working_3-way'!X144^(1/3)*SIN('OddsRatio_working_3-way'!Y144/3)</f>
        <v>0.1732470455680839</v>
      </c>
      <c r="AD144" s="11">
        <f>'OddsRatio_working_3-way'!X144^(1/3)*SIN(('OddsRatio_working_3-way'!Y144+2*PI())/3)</f>
        <v>0.37692193760703652</v>
      </c>
      <c r="AE144" s="11">
        <f>'OddsRatio_working_3-way'!X144^(1/3)*SIN(('OddsRatio_working_3-way'!Y144+4*PI())/3)</f>
        <v>-0.55016898317512031</v>
      </c>
      <c r="AF144" s="11">
        <f>-'OddsRatio_working_3-way'!U144/(3*'OddsRatio_working_3-way'!X144^(1/3))*COS(('OddsRatio_working_3-way'!Y144)/3)</f>
        <v>0.53525619267683633</v>
      </c>
      <c r="AG144" s="11">
        <f>-'OddsRatio_working_3-way'!U144/(3*'OddsRatio_working_3-way'!X144^(1/3))*COS(('OddsRatio_working_3-way'!Y144+2*PI())/3)</f>
        <v>-0.41766443893097899</v>
      </c>
      <c r="AH144" s="11">
        <f>-'OddsRatio_working_3-way'!U144/(3*'OddsRatio_working_3-way'!X144^(1/3))*COS(('OddsRatio_working_3-way'!Y144+4*PI())/3)</f>
        <v>-0.11759175374585766</v>
      </c>
      <c r="AI144" s="11">
        <f>'OddsRatio_working_3-way'!U144/(3*'OddsRatio_working_3-way'!X144^(1/3))*SIN(('OddsRatio_working_3-way'!Y144)/3)</f>
        <v>-0.1732470455680839</v>
      </c>
      <c r="AJ144" s="11">
        <f>'OddsRatio_working_3-way'!U144/(3*'OddsRatio_working_3-way'!X144^(1/3))*SIN(('OddsRatio_working_3-way'!Y144+2*PI())/3)</f>
        <v>-0.37692193760703652</v>
      </c>
      <c r="AK144" s="11">
        <f>'OddsRatio_working_3-way'!U144/(3*'OddsRatio_working_3-way'!X144^(1/3))*SIN(('OddsRatio_working_3-way'!Y144+4*PI())/3)</f>
        <v>0.55016898317512031</v>
      </c>
      <c r="AL144" s="11">
        <f>'OddsRatio_working_3-way'!Z144+'OddsRatio_working_3-way'!AF144</f>
        <v>1.0705123853536727</v>
      </c>
      <c r="AM144" s="11">
        <f>'OddsRatio_working_3-way'!AA144+'OddsRatio_working_3-way'!AG144</f>
        <v>-0.83532887786195797</v>
      </c>
      <c r="AN144" s="11">
        <f>'OddsRatio_working_3-way'!AB144+'OddsRatio_working_3-way'!AH144</f>
        <v>-0.23518350749171532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1.0705123853536727</v>
      </c>
      <c r="AS144" s="11">
        <f>IF(('OddsRatio_working_3-way'!X144=0),IF(Q144&gt;0,-Q144^(1/3),(-Q144)^(1/3)),'OddsRatio_working_3-way'!AM144-'OddsRatio_working_3-way'!R144/3)</f>
        <v>-0.83532887786195797</v>
      </c>
      <c r="AT144" s="11">
        <f>IF(('OddsRatio_working_3-way'!X144=0),IF(Q144&gt;0,-Q144^(1/3),(-Q144)^(1/3)),'OddsRatio_working_3-way'!AN144-'OddsRatio_working_3-way'!R144/3)</f>
        <v>-0.23518350749171532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5.19</v>
      </c>
      <c r="B145" s="4">
        <f>IF('True_Odds_Calculator_3-way'!B146="","",'True_Odds_Calculator_3-way'!B146)</f>
        <v>4.78</v>
      </c>
      <c r="C145" s="4">
        <f>IF('True_Odds_Calculator_3-way'!C146="","",'True_Odds_Calculator_3-way'!C146)</f>
        <v>1.57</v>
      </c>
      <c r="D145" s="9">
        <f t="shared" si="39"/>
        <v>0.18188917056025769</v>
      </c>
      <c r="E145" s="9">
        <f t="shared" si="40"/>
        <v>0.19771718325806056</v>
      </c>
      <c r="F145" s="9">
        <f t="shared" si="41"/>
        <v>0.62039364618168191</v>
      </c>
      <c r="G145" s="9">
        <f t="shared" si="42"/>
        <v>1.0734733719941292</v>
      </c>
      <c r="H145" s="9">
        <f t="shared" si="43"/>
        <v>5.4978534286554019</v>
      </c>
      <c r="I145" s="9">
        <f t="shared" si="44"/>
        <v>5.0577293461378092</v>
      </c>
      <c r="J145" s="9">
        <f t="shared" si="45"/>
        <v>1.6118798220366535</v>
      </c>
      <c r="K145" s="11">
        <f t="shared" si="46"/>
        <v>0.19267822736030826</v>
      </c>
      <c r="L145" s="11">
        <f t="shared" si="47"/>
        <v>0.20920502092050208</v>
      </c>
      <c r="M145" s="11">
        <f t="shared" si="48"/>
        <v>0.63694267515923564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-0.23178523723176192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0.21926179432042114</v>
      </c>
      <c r="Q145" s="11">
        <f>2*'OddsRatio_working_3-way'!K145*'OddsRatio_working_3-way'!L145*'OddsRatio_working_3-way'!M145</f>
        <v>5.1349366351386684E-2</v>
      </c>
      <c r="R145" s="11">
        <f t="shared" si="49"/>
        <v>0</v>
      </c>
      <c r="S145" s="11">
        <f t="shared" si="50"/>
        <v>-0.94596962662113548</v>
      </c>
      <c r="T145" s="11">
        <f t="shared" si="51"/>
        <v>-0.22153855424382565</v>
      </c>
      <c r="U145" s="11">
        <f>'OddsRatio_working_3-way'!S145-'OddsRatio_working_3-way'!R145^2/3</f>
        <v>-0.94596962662113548</v>
      </c>
      <c r="V145" s="11">
        <f>'OddsRatio_working_3-way'!S145*'OddsRatio_working_3-way'!R145/3-2*'OddsRatio_working_3-way'!R145^3/27-'OddsRatio_working_3-way'!T145</f>
        <v>0.22153855424382565</v>
      </c>
      <c r="W145" s="11">
        <f>'OddsRatio_working_3-way'!V145^2+4*'OddsRatio_working_3-way'!U145^3/27</f>
        <v>-7.6329408798368387E-2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0.17706548210677095</v>
      </c>
      <c r="Y145" s="11">
        <f>IF('OddsRatio_working_3-way'!W145&gt;=0,IF('OddsRatio_working_3-way'!V145+SQRT('OddsRatio_working_3-way'!W145)&gt;0,0,PI()),ACOS('OddsRatio_working_3-way'!V145/(2*'OddsRatio_working_3-way'!X145)))</f>
        <v>0.89491685217613359</v>
      </c>
      <c r="Z145" s="11">
        <f>'OddsRatio_working_3-way'!X145^(1/3)*COS('OddsRatio_working_3-way'!Y145/3)</f>
        <v>0.53673668599706459</v>
      </c>
      <c r="AA145" s="11">
        <f>'OddsRatio_working_3-way'!X145^(1/3)*COS(('OddsRatio_working_3-way'!Y145+2*PI())/3)</f>
        <v>-0.4112938623572186</v>
      </c>
      <c r="AB145" s="11">
        <f>'OddsRatio_working_3-way'!X145^(1/3)*COS(('OddsRatio_working_3-way'!Y145+4*PI())/3)</f>
        <v>-0.12544282363984591</v>
      </c>
      <c r="AC145" s="11">
        <f>'OddsRatio_working_3-way'!X145^(1/3)*SIN('OddsRatio_working_3-way'!Y145/3)</f>
        <v>0.16503617415160926</v>
      </c>
      <c r="AD145" s="11">
        <f>'OddsRatio_working_3-way'!X145^(1/3)*SIN(('OddsRatio_working_3-way'!Y145+2*PI())/3)</f>
        <v>0.38230951814072478</v>
      </c>
      <c r="AE145" s="11">
        <f>'OddsRatio_working_3-way'!X145^(1/3)*SIN(('OddsRatio_working_3-way'!Y145+4*PI())/3)</f>
        <v>-0.54734569229233399</v>
      </c>
      <c r="AF145" s="11">
        <f>-'OddsRatio_working_3-way'!U145/(3*'OddsRatio_working_3-way'!X145^(1/3))*COS(('OddsRatio_working_3-way'!Y145)/3)</f>
        <v>0.53673668599706459</v>
      </c>
      <c r="AG145" s="11">
        <f>-'OddsRatio_working_3-way'!U145/(3*'OddsRatio_working_3-way'!X145^(1/3))*COS(('OddsRatio_working_3-way'!Y145+2*PI())/3)</f>
        <v>-0.4112938623572186</v>
      </c>
      <c r="AH145" s="11">
        <f>-'OddsRatio_working_3-way'!U145/(3*'OddsRatio_working_3-way'!X145^(1/3))*COS(('OddsRatio_working_3-way'!Y145+4*PI())/3)</f>
        <v>-0.12544282363984591</v>
      </c>
      <c r="AI145" s="11">
        <f>'OddsRatio_working_3-way'!U145/(3*'OddsRatio_working_3-way'!X145^(1/3))*SIN(('OddsRatio_working_3-way'!Y145)/3)</f>
        <v>-0.16503617415160926</v>
      </c>
      <c r="AJ145" s="11">
        <f>'OddsRatio_working_3-way'!U145/(3*'OddsRatio_working_3-way'!X145^(1/3))*SIN(('OddsRatio_working_3-way'!Y145+2*PI())/3)</f>
        <v>-0.38230951814072478</v>
      </c>
      <c r="AK145" s="11">
        <f>'OddsRatio_working_3-way'!U145/(3*'OddsRatio_working_3-way'!X145^(1/3))*SIN(('OddsRatio_working_3-way'!Y145+4*PI())/3)</f>
        <v>0.54734569229233399</v>
      </c>
      <c r="AL145" s="11">
        <f>'OddsRatio_working_3-way'!Z145+'OddsRatio_working_3-way'!AF145</f>
        <v>1.0734733719941292</v>
      </c>
      <c r="AM145" s="11">
        <f>'OddsRatio_working_3-way'!AA145+'OddsRatio_working_3-way'!AG145</f>
        <v>-0.8225877247144372</v>
      </c>
      <c r="AN145" s="11">
        <f>'OddsRatio_working_3-way'!AB145+'OddsRatio_working_3-way'!AH145</f>
        <v>-0.25088564727969181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1.0734733719941292</v>
      </c>
      <c r="AS145" s="11">
        <f>IF(('OddsRatio_working_3-way'!X145=0),IF(Q145&gt;0,-Q145^(1/3),(-Q145)^(1/3)),'OddsRatio_working_3-way'!AM145-'OddsRatio_working_3-way'!R145/3)</f>
        <v>-0.8225877247144372</v>
      </c>
      <c r="AT145" s="11">
        <f>IF(('OddsRatio_working_3-way'!X145=0),IF(Q145&gt;0,-Q145^(1/3),(-Q145)^(1/3)),'OddsRatio_working_3-way'!AN145-'OddsRatio_working_3-way'!R145/3)</f>
        <v>-0.25088564727969181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1.1299999999999999</v>
      </c>
      <c r="B146" s="4">
        <f>IF('True_Odds_Calculator_3-way'!B147="","",'True_Odds_Calculator_3-way'!B147)</f>
        <v>7.99</v>
      </c>
      <c r="C146" s="4">
        <f>IF('True_Odds_Calculator_3-way'!C147="","",'True_Odds_Calculator_3-way'!C147)</f>
        <v>19.309999999999999</v>
      </c>
      <c r="D146" s="9">
        <f t="shared" si="39"/>
        <v>0.8579242874734313</v>
      </c>
      <c r="E146" s="9">
        <f t="shared" si="40"/>
        <v>0.10096521868581541</v>
      </c>
      <c r="F146" s="9">
        <f t="shared" si="41"/>
        <v>4.1110493840753187E-2</v>
      </c>
      <c r="G146" s="9">
        <f t="shared" si="42"/>
        <v>1.2738770918547591</v>
      </c>
      <c r="H146" s="9">
        <f t="shared" si="43"/>
        <v>1.1656040219411186</v>
      </c>
      <c r="I146" s="9">
        <f t="shared" si="44"/>
        <v>9.904400872064766</v>
      </c>
      <c r="J146" s="9">
        <f t="shared" si="45"/>
        <v>24.324689551860633</v>
      </c>
      <c r="K146" s="11">
        <f t="shared" si="46"/>
        <v>0.88495575221238942</v>
      </c>
      <c r="L146" s="11">
        <f t="shared" si="47"/>
        <v>0.12515644555694619</v>
      </c>
      <c r="M146" s="11">
        <f t="shared" si="48"/>
        <v>5.1786639047125847E-2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-9.5433615149232542E-2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0.14586089148697046</v>
      </c>
      <c r="Q146" s="11">
        <f>2*'OddsRatio_working_3-way'!K146*'OddsRatio_working_3-way'!L146*'OddsRatio_working_3-way'!M146</f>
        <v>1.1471560478723592E-2</v>
      </c>
      <c r="R146" s="11">
        <f t="shared" si="49"/>
        <v>0</v>
      </c>
      <c r="S146" s="11">
        <f t="shared" si="50"/>
        <v>-1.5284016146604442</v>
      </c>
      <c r="T146" s="11">
        <f t="shared" si="51"/>
        <v>-0.12020460988285053</v>
      </c>
      <c r="U146" s="11">
        <f>'OddsRatio_working_3-way'!S146-'OddsRatio_working_3-way'!R146^2/3</f>
        <v>-1.5284016146604442</v>
      </c>
      <c r="V146" s="11">
        <f>'OddsRatio_working_3-way'!S146*'OddsRatio_working_3-way'!R146/3-2*'OddsRatio_working_3-way'!R146^3/27-'OddsRatio_working_3-way'!T146</f>
        <v>0.12020460988285053</v>
      </c>
      <c r="W146" s="11">
        <f>'OddsRatio_working_3-way'!V146^2+4*'OddsRatio_working_3-way'!U146^3/27</f>
        <v>-0.51449362833892998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0.36364226121836357</v>
      </c>
      <c r="Y146" s="11">
        <f>IF('OddsRatio_working_3-way'!W146&gt;=0,IF('OddsRatio_working_3-way'!V146+SQRT('OddsRatio_working_3-way'!W146)&gt;0,0,PI()),ACOS('OddsRatio_working_3-way'!V146/(2*'OddsRatio_working_3-way'!X146)))</f>
        <v>1.4047557782768469</v>
      </c>
      <c r="Z146" s="11">
        <f>'OddsRatio_working_3-way'!X146^(1/3)*COS('OddsRatio_working_3-way'!Y146/3)</f>
        <v>0.63693854592737953</v>
      </c>
      <c r="AA146" s="11">
        <f>'OddsRatio_working_3-way'!X146^(1/3)*COS(('OddsRatio_working_3-way'!Y146+2*PI())/3)</f>
        <v>-0.59745380694191519</v>
      </c>
      <c r="AB146" s="11">
        <f>'OddsRatio_working_3-way'!X146^(1/3)*COS(('OddsRatio_working_3-way'!Y146+4*PI())/3)</f>
        <v>-3.948473898546459E-2</v>
      </c>
      <c r="AC146" s="11">
        <f>'OddsRatio_working_3-way'!X146^(1/3)*SIN('OddsRatio_working_3-way'!Y146/3)</f>
        <v>0.32214359158414152</v>
      </c>
      <c r="AD146" s="11">
        <f>'OddsRatio_working_3-way'!X146^(1/3)*SIN(('OddsRatio_working_3-way'!Y146+2*PI())/3)</f>
        <v>0.3905331656305614</v>
      </c>
      <c r="AE146" s="11">
        <f>'OddsRatio_working_3-way'!X146^(1/3)*SIN(('OddsRatio_working_3-way'!Y146+4*PI())/3)</f>
        <v>-0.71267675721470281</v>
      </c>
      <c r="AF146" s="11">
        <f>-'OddsRatio_working_3-way'!U146/(3*'OddsRatio_working_3-way'!X146^(1/3))*COS(('OddsRatio_working_3-way'!Y146)/3)</f>
        <v>0.63693854592737964</v>
      </c>
      <c r="AG146" s="11">
        <f>-'OddsRatio_working_3-way'!U146/(3*'OddsRatio_working_3-way'!X146^(1/3))*COS(('OddsRatio_working_3-way'!Y146+2*PI())/3)</f>
        <v>-0.59745380694191519</v>
      </c>
      <c r="AH146" s="11">
        <f>-'OddsRatio_working_3-way'!U146/(3*'OddsRatio_working_3-way'!X146^(1/3))*COS(('OddsRatio_working_3-way'!Y146+4*PI())/3)</f>
        <v>-3.9484738985464597E-2</v>
      </c>
      <c r="AI146" s="11">
        <f>'OddsRatio_working_3-way'!U146/(3*'OddsRatio_working_3-way'!X146^(1/3))*SIN(('OddsRatio_working_3-way'!Y146)/3)</f>
        <v>-0.32214359158414158</v>
      </c>
      <c r="AJ146" s="11">
        <f>'OddsRatio_working_3-way'!U146/(3*'OddsRatio_working_3-way'!X146^(1/3))*SIN(('OddsRatio_working_3-way'!Y146+2*PI())/3)</f>
        <v>-0.39053316563056145</v>
      </c>
      <c r="AK146" s="11">
        <f>'OddsRatio_working_3-way'!U146/(3*'OddsRatio_working_3-way'!X146^(1/3))*SIN(('OddsRatio_working_3-way'!Y146+4*PI())/3)</f>
        <v>0.71267675721470292</v>
      </c>
      <c r="AL146" s="11">
        <f>'OddsRatio_working_3-way'!Z146+'OddsRatio_working_3-way'!AF146</f>
        <v>1.2738770918547591</v>
      </c>
      <c r="AM146" s="11">
        <f>'OddsRatio_working_3-way'!AA146+'OddsRatio_working_3-way'!AG146</f>
        <v>-1.1949076138838304</v>
      </c>
      <c r="AN146" s="11">
        <f>'OddsRatio_working_3-way'!AB146+'OddsRatio_working_3-way'!AH146</f>
        <v>-7.8969477970929181E-2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1.2738770918547591</v>
      </c>
      <c r="AS146" s="11">
        <f>IF(('OddsRatio_working_3-way'!X146=0),IF(Q146&gt;0,-Q146^(1/3),(-Q146)^(1/3)),'OddsRatio_working_3-way'!AM146-'OddsRatio_working_3-way'!R146/3)</f>
        <v>-1.1949076138838304</v>
      </c>
      <c r="AT146" s="11">
        <f>IF(('OddsRatio_working_3-way'!X146=0),IF(Q146&gt;0,-Q146^(1/3),(-Q146)^(1/3)),'OddsRatio_working_3-way'!AN146-'OddsRatio_working_3-way'!R146/3)</f>
        <v>-7.8969477970929181E-2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1.63</v>
      </c>
      <c r="B147" s="4">
        <f>IF('True_Odds_Calculator_3-way'!B148="","",'True_Odds_Calculator_3-way'!B148)</f>
        <v>3.75</v>
      </c>
      <c r="C147" s="4">
        <f>IF('True_Odds_Calculator_3-way'!C148="","",'True_Odds_Calculator_3-way'!C148)</f>
        <v>5.58</v>
      </c>
      <c r="D147" s="9">
        <f t="shared" si="39"/>
        <v>0.58864470699023952</v>
      </c>
      <c r="E147" s="9">
        <f t="shared" si="40"/>
        <v>0.24688953918794349</v>
      </c>
      <c r="F147" s="9">
        <f t="shared" si="41"/>
        <v>0.164465753821817</v>
      </c>
      <c r="G147" s="9">
        <f t="shared" si="42"/>
        <v>1.1092343170430117</v>
      </c>
      <c r="H147" s="9">
        <f t="shared" si="43"/>
        <v>1.6988176197370977</v>
      </c>
      <c r="I147" s="9">
        <f t="shared" si="44"/>
        <v>4.0503943718682818</v>
      </c>
      <c r="J147" s="9">
        <f t="shared" si="45"/>
        <v>6.0802931720569919</v>
      </c>
      <c r="K147" s="11">
        <f t="shared" si="46"/>
        <v>0.61349693251533743</v>
      </c>
      <c r="L147" s="11">
        <f t="shared" si="47"/>
        <v>0.26666666666666666</v>
      </c>
      <c r="M147" s="11">
        <f t="shared" si="48"/>
        <v>0.17921146953405018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-0.23264067550629997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0.23337804457931116</v>
      </c>
      <c r="Q147" s="11">
        <f>2*'OddsRatio_working_3-way'!K147*'OddsRatio_working_3-way'!L147*'OddsRatio_working_3-way'!M147</f>
        <v>5.8637699643043009E-2</v>
      </c>
      <c r="R147" s="11">
        <f t="shared" si="49"/>
        <v>0</v>
      </c>
      <c r="S147" s="11">
        <f t="shared" si="50"/>
        <v>-1.0031695621215269</v>
      </c>
      <c r="T147" s="11">
        <f t="shared" si="51"/>
        <v>-0.25205265379937863</v>
      </c>
      <c r="U147" s="11">
        <f>'OddsRatio_working_3-way'!S147-'OddsRatio_working_3-way'!R147^2/3</f>
        <v>-1.0031695621215269</v>
      </c>
      <c r="V147" s="11">
        <f>'OddsRatio_working_3-way'!S147*'OddsRatio_working_3-way'!R147/3-2*'OddsRatio_working_3-way'!R147^3/27-'OddsRatio_working_3-way'!T147</f>
        <v>0.25205265379937863</v>
      </c>
      <c r="W147" s="11">
        <f>'OddsRatio_working_3-way'!V147^2+4*'OddsRatio_working_3-way'!U147^3/27</f>
        <v>-8.6030771798397465E-2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0.19336578813592317</v>
      </c>
      <c r="Y147" s="11">
        <f>IF('OddsRatio_working_3-way'!W147&gt;=0,IF('OddsRatio_working_3-way'!V147+SQRT('OddsRatio_working_3-way'!W147)&gt;0,0,PI()),ACOS('OddsRatio_working_3-way'!V147/(2*'OddsRatio_working_3-way'!X147)))</f>
        <v>0.86090559493043983</v>
      </c>
      <c r="Z147" s="11">
        <f>'OddsRatio_working_3-way'!X147^(1/3)*COS('OddsRatio_working_3-way'!Y147/3)</f>
        <v>0.55461715852150584</v>
      </c>
      <c r="AA147" s="11">
        <f>'OddsRatio_working_3-way'!X147^(1/3)*COS(('OddsRatio_working_3-way'!Y147+2*PI())/3)</f>
        <v>-0.41905569963901629</v>
      </c>
      <c r="AB147" s="11">
        <f>'OddsRatio_working_3-way'!X147^(1/3)*COS(('OddsRatio_working_3-way'!Y147+4*PI())/3)</f>
        <v>-0.13556145888248972</v>
      </c>
      <c r="AC147" s="11">
        <f>'OddsRatio_working_3-way'!X147^(1/3)*SIN('OddsRatio_working_3-way'!Y147/3)</f>
        <v>0.16367547621448922</v>
      </c>
      <c r="AD147" s="11">
        <f>'OddsRatio_working_3-way'!X147^(1/3)*SIN(('OddsRatio_working_3-way'!Y147+2*PI())/3)</f>
        <v>0.39847481054712047</v>
      </c>
      <c r="AE147" s="11">
        <f>'OddsRatio_working_3-way'!X147^(1/3)*SIN(('OddsRatio_working_3-way'!Y147+4*PI())/3)</f>
        <v>-0.56215028676160972</v>
      </c>
      <c r="AF147" s="11">
        <f>-'OddsRatio_working_3-way'!U147/(3*'OddsRatio_working_3-way'!X147^(1/3))*COS(('OddsRatio_working_3-way'!Y147)/3)</f>
        <v>0.55461715852150573</v>
      </c>
      <c r="AG147" s="11">
        <f>-'OddsRatio_working_3-way'!U147/(3*'OddsRatio_working_3-way'!X147^(1/3))*COS(('OddsRatio_working_3-way'!Y147+2*PI())/3)</f>
        <v>-0.41905569963901618</v>
      </c>
      <c r="AH147" s="11">
        <f>-'OddsRatio_working_3-way'!U147/(3*'OddsRatio_working_3-way'!X147^(1/3))*COS(('OddsRatio_working_3-way'!Y147+4*PI())/3)</f>
        <v>-0.13556145888248969</v>
      </c>
      <c r="AI147" s="11">
        <f>'OddsRatio_working_3-way'!U147/(3*'OddsRatio_working_3-way'!X147^(1/3))*SIN(('OddsRatio_working_3-way'!Y147)/3)</f>
        <v>-0.16367547621448919</v>
      </c>
      <c r="AJ147" s="11">
        <f>'OddsRatio_working_3-way'!U147/(3*'OddsRatio_working_3-way'!X147^(1/3))*SIN(('OddsRatio_working_3-way'!Y147+2*PI())/3)</f>
        <v>-0.39847481054712042</v>
      </c>
      <c r="AK147" s="11">
        <f>'OddsRatio_working_3-way'!U147/(3*'OddsRatio_working_3-way'!X147^(1/3))*SIN(('OddsRatio_working_3-way'!Y147+4*PI())/3)</f>
        <v>0.56215028676160961</v>
      </c>
      <c r="AL147" s="11">
        <f>'OddsRatio_working_3-way'!Z147+'OddsRatio_working_3-way'!AF147</f>
        <v>1.1092343170430117</v>
      </c>
      <c r="AM147" s="11">
        <f>'OddsRatio_working_3-way'!AA147+'OddsRatio_working_3-way'!AG147</f>
        <v>-0.83811139927803247</v>
      </c>
      <c r="AN147" s="11">
        <f>'OddsRatio_working_3-way'!AB147+'OddsRatio_working_3-way'!AH147</f>
        <v>-0.27112291776497943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1.1092343170430117</v>
      </c>
      <c r="AS147" s="11">
        <f>IF(('OddsRatio_working_3-way'!X147=0),IF(Q147&gt;0,-Q147^(1/3),(-Q147)^(1/3)),'OddsRatio_working_3-way'!AM147-'OddsRatio_working_3-way'!R147/3)</f>
        <v>-0.83811139927803247</v>
      </c>
      <c r="AT147" s="11">
        <f>IF(('OddsRatio_working_3-way'!X147=0),IF(Q147&gt;0,-Q147^(1/3),(-Q147)^(1/3)),'OddsRatio_working_3-way'!AN147-'OddsRatio_working_3-way'!R147/3)</f>
        <v>-0.27112291776497943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1.48</v>
      </c>
      <c r="B148" s="4">
        <f>IF('True_Odds_Calculator_3-way'!B149="","",'True_Odds_Calculator_3-way'!B149)</f>
        <v>4.4000000000000004</v>
      </c>
      <c r="C148" s="4">
        <f>IF('True_Odds_Calculator_3-way'!C149="","",'True_Odds_Calculator_3-way'!C149)</f>
        <v>6.31</v>
      </c>
      <c r="D148" s="9">
        <f t="shared" si="39"/>
        <v>0.64935091073685092</v>
      </c>
      <c r="E148" s="9">
        <f t="shared" si="40"/>
        <v>0.20725407462151324</v>
      </c>
      <c r="F148" s="9">
        <f t="shared" si="41"/>
        <v>0.14339501464163582</v>
      </c>
      <c r="G148" s="9">
        <f t="shared" si="42"/>
        <v>1.1249987085348616</v>
      </c>
      <c r="H148" s="9">
        <f t="shared" si="43"/>
        <v>1.539999380096734</v>
      </c>
      <c r="I148" s="9">
        <f t="shared" si="44"/>
        <v>4.8249956090185293</v>
      </c>
      <c r="J148" s="9">
        <f t="shared" si="45"/>
        <v>6.9737431423201128</v>
      </c>
      <c r="K148" s="11">
        <f t="shared" si="46"/>
        <v>0.67567567567567566</v>
      </c>
      <c r="L148" s="11">
        <f t="shared" si="47"/>
        <v>0.22727272727272727</v>
      </c>
      <c r="M148" s="11">
        <f t="shared" si="48"/>
        <v>0.1584786053882726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-0.21089725368647716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0.22365147167048904</v>
      </c>
      <c r="Q148" s="11">
        <f>2*'OddsRatio_working_3-way'!K148*'OddsRatio_working_3-way'!L148*'OddsRatio_working_3-way'!M148</f>
        <v>4.8672790352663572E-2</v>
      </c>
      <c r="R148" s="11">
        <f t="shared" si="49"/>
        <v>0</v>
      </c>
      <c r="S148" s="11">
        <f t="shared" si="50"/>
        <v>-1.060475979469</v>
      </c>
      <c r="T148" s="11">
        <f t="shared" si="51"/>
        <v>-0.23078911413906428</v>
      </c>
      <c r="U148" s="11">
        <f>'OddsRatio_working_3-way'!S148-'OddsRatio_working_3-way'!R148^2/3</f>
        <v>-1.060475979469</v>
      </c>
      <c r="V148" s="11">
        <f>'OddsRatio_working_3-way'!S148*'OddsRatio_working_3-way'!R148/3-2*'OddsRatio_working_3-way'!R148^3/27-'OddsRatio_working_3-way'!T148</f>
        <v>0.23078911413906428</v>
      </c>
      <c r="W148" s="11">
        <f>'OddsRatio_working_3-way'!V148^2+4*'OddsRatio_working_3-way'!U148^3/27</f>
        <v>-0.12342099992845679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0.21016934548926897</v>
      </c>
      <c r="Y148" s="11">
        <f>IF('OddsRatio_working_3-way'!W148&gt;=0,IF('OddsRatio_working_3-way'!V148+SQRT('OddsRatio_working_3-way'!W148)&gt;0,0,PI()),ACOS('OddsRatio_working_3-way'!V148/(2*'OddsRatio_working_3-way'!X148)))</f>
        <v>0.98956302712848565</v>
      </c>
      <c r="Z148" s="11">
        <f>'OddsRatio_working_3-way'!X148^(1/3)*COS('OddsRatio_working_3-way'!Y148/3)</f>
        <v>0.56249935426743081</v>
      </c>
      <c r="AA148" s="11">
        <f>'OddsRatio_working_3-way'!X148^(1/3)*COS(('OddsRatio_working_3-way'!Y148+2*PI())/3)</f>
        <v>-0.44802752999131923</v>
      </c>
      <c r="AB148" s="11">
        <f>'OddsRatio_working_3-way'!X148^(1/3)*COS(('OddsRatio_working_3-way'!Y148+4*PI())/3)</f>
        <v>-0.11447182427611172</v>
      </c>
      <c r="AC148" s="11">
        <f>'OddsRatio_working_3-way'!X148^(1/3)*SIN('OddsRatio_working_3-way'!Y148/3)</f>
        <v>0.1925784764844107</v>
      </c>
      <c r="AD148" s="11">
        <f>'OddsRatio_working_3-way'!X148^(1/3)*SIN(('OddsRatio_working_3-way'!Y148+2*PI())/3)</f>
        <v>0.39084949216573239</v>
      </c>
      <c r="AE148" s="11">
        <f>'OddsRatio_working_3-way'!X148^(1/3)*SIN(('OddsRatio_working_3-way'!Y148+4*PI())/3)</f>
        <v>-0.58342796865014313</v>
      </c>
      <c r="AF148" s="11">
        <f>-'OddsRatio_working_3-way'!U148/(3*'OddsRatio_working_3-way'!X148^(1/3))*COS(('OddsRatio_working_3-way'!Y148)/3)</f>
        <v>0.5624993542674307</v>
      </c>
      <c r="AG148" s="11">
        <f>-'OddsRatio_working_3-way'!U148/(3*'OddsRatio_working_3-way'!X148^(1/3))*COS(('OddsRatio_working_3-way'!Y148+2*PI())/3)</f>
        <v>-0.44802752999131912</v>
      </c>
      <c r="AH148" s="11">
        <f>-'OddsRatio_working_3-way'!U148/(3*'OddsRatio_working_3-way'!X148^(1/3))*COS(('OddsRatio_working_3-way'!Y148+4*PI())/3)</f>
        <v>-0.11447182427611169</v>
      </c>
      <c r="AI148" s="11">
        <f>'OddsRatio_working_3-way'!U148/(3*'OddsRatio_working_3-way'!X148^(1/3))*SIN(('OddsRatio_working_3-way'!Y148)/3)</f>
        <v>-0.19257847648441068</v>
      </c>
      <c r="AJ148" s="11">
        <f>'OddsRatio_working_3-way'!U148/(3*'OddsRatio_working_3-way'!X148^(1/3))*SIN(('OddsRatio_working_3-way'!Y148+2*PI())/3)</f>
        <v>-0.39084949216573234</v>
      </c>
      <c r="AK148" s="11">
        <f>'OddsRatio_working_3-way'!U148/(3*'OddsRatio_working_3-way'!X148^(1/3))*SIN(('OddsRatio_working_3-way'!Y148+4*PI())/3)</f>
        <v>0.58342796865014301</v>
      </c>
      <c r="AL148" s="11">
        <f>'OddsRatio_working_3-way'!Z148+'OddsRatio_working_3-way'!AF148</f>
        <v>1.1249987085348616</v>
      </c>
      <c r="AM148" s="11">
        <f>'OddsRatio_working_3-way'!AA148+'OddsRatio_working_3-way'!AG148</f>
        <v>-0.89605505998263835</v>
      </c>
      <c r="AN148" s="11">
        <f>'OddsRatio_working_3-way'!AB148+'OddsRatio_working_3-way'!AH148</f>
        <v>-0.22894364855222341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1.1249987085348616</v>
      </c>
      <c r="AS148" s="11">
        <f>IF(('OddsRatio_working_3-way'!X148=0),IF(Q148&gt;0,-Q148^(1/3),(-Q148)^(1/3)),'OddsRatio_working_3-way'!AM148-'OddsRatio_working_3-way'!R148/3)</f>
        <v>-0.89605505998263835</v>
      </c>
      <c r="AT148" s="11">
        <f>IF(('OddsRatio_working_3-way'!X148=0),IF(Q148&gt;0,-Q148^(1/3),(-Q148)^(1/3)),'OddsRatio_working_3-way'!AN148-'OddsRatio_working_3-way'!R148/3)</f>
        <v>-0.22894364855222341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1.92</v>
      </c>
      <c r="B149" s="4">
        <f>IF('True_Odds_Calculator_3-way'!B150="","",'True_Odds_Calculator_3-way'!B150)</f>
        <v>3.85</v>
      </c>
      <c r="C149" s="4">
        <f>IF('True_Odds_Calculator_3-way'!C150="","",'True_Odds_Calculator_3-way'!C150)</f>
        <v>4.1500000000000004</v>
      </c>
      <c r="D149" s="9">
        <f t="shared" si="39"/>
        <v>0.51218152759864155</v>
      </c>
      <c r="E149" s="9">
        <f t="shared" si="40"/>
        <v>0.25313436738778416</v>
      </c>
      <c r="F149" s="9">
        <f t="shared" si="41"/>
        <v>0.23468410501357423</v>
      </c>
      <c r="G149" s="9">
        <f t="shared" si="42"/>
        <v>1.0352530136873348</v>
      </c>
      <c r="H149" s="9">
        <f t="shared" si="43"/>
        <v>1.952432772592348</v>
      </c>
      <c r="I149" s="9">
        <f t="shared" si="44"/>
        <v>3.950471089008905</v>
      </c>
      <c r="J149" s="9">
        <f t="shared" si="45"/>
        <v>4.2610469931151052</v>
      </c>
      <c r="K149" s="11">
        <f t="shared" si="46"/>
        <v>0.52083333333333337</v>
      </c>
      <c r="L149" s="11">
        <f t="shared" si="47"/>
        <v>0.25974025974025972</v>
      </c>
      <c r="M149" s="11">
        <f t="shared" si="48"/>
        <v>0.24096385542168672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-0.26923603504928817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0.22557763521618945</v>
      </c>
      <c r="Q149" s="11">
        <f>2*'OddsRatio_working_3-way'!K149*'OddsRatio_working_3-way'!L149*'OddsRatio_working_3-way'!M149</f>
        <v>6.5195848328378436E-2</v>
      </c>
      <c r="R149" s="11">
        <f t="shared" si="49"/>
        <v>0</v>
      </c>
      <c r="S149" s="11">
        <f t="shared" si="50"/>
        <v>-0.83784340077246233</v>
      </c>
      <c r="T149" s="11">
        <f t="shared" si="51"/>
        <v>-0.24215127189955551</v>
      </c>
      <c r="U149" s="11">
        <f>'OddsRatio_working_3-way'!S149-'OddsRatio_working_3-way'!R149^2/3</f>
        <v>-0.83784340077246233</v>
      </c>
      <c r="V149" s="11">
        <f>'OddsRatio_working_3-way'!S149*'OddsRatio_working_3-way'!R149/3-2*'OddsRatio_working_3-way'!R149^3/27-'OddsRatio_working_3-way'!T149</f>
        <v>0.24215127189955551</v>
      </c>
      <c r="W149" s="11">
        <f>'OddsRatio_working_3-way'!V149^2+4*'OddsRatio_working_3-way'!U149^3/27</f>
        <v>-2.8496186857272343E-2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0.14759185727864935</v>
      </c>
      <c r="Y149" s="11">
        <f>IF('OddsRatio_working_3-way'!W149&gt;=0,IF('OddsRatio_working_3-way'!V149+SQRT('OddsRatio_working_3-way'!W149)&gt;0,0,PI()),ACOS('OddsRatio_working_3-way'!V149/(2*'OddsRatio_working_3-way'!X149)))</f>
        <v>0.60878946599638883</v>
      </c>
      <c r="Z149" s="11">
        <f>'OddsRatio_working_3-way'!X149^(1/3)*COS('OddsRatio_working_3-way'!Y149/3)</f>
        <v>0.5176265068436674</v>
      </c>
      <c r="AA149" s="11">
        <f>'OddsRatio_working_3-way'!X149^(1/3)*COS(('OddsRatio_working_3-way'!Y149+2*PI())/3)</f>
        <v>-0.35105180150631216</v>
      </c>
      <c r="AB149" s="11">
        <f>'OddsRatio_working_3-way'!X149^(1/3)*COS(('OddsRatio_working_3-way'!Y149+4*PI())/3)</f>
        <v>-0.16657470533735538</v>
      </c>
      <c r="AC149" s="11">
        <f>'OddsRatio_working_3-way'!X149^(1/3)*SIN('OddsRatio_working_3-way'!Y149/3)</f>
        <v>0.10650790113246789</v>
      </c>
      <c r="AD149" s="11">
        <f>'OddsRatio_working_3-way'!X149^(1/3)*SIN(('OddsRatio_working_3-way'!Y149+2*PI())/3)</f>
        <v>0.39502375403258166</v>
      </c>
      <c r="AE149" s="11">
        <f>'OddsRatio_working_3-way'!X149^(1/3)*SIN(('OddsRatio_working_3-way'!Y149+4*PI())/3)</f>
        <v>-0.50153165516504938</v>
      </c>
      <c r="AF149" s="11">
        <f>-'OddsRatio_working_3-way'!U149/(3*'OddsRatio_working_3-way'!X149^(1/3))*COS(('OddsRatio_working_3-way'!Y149)/3)</f>
        <v>0.5176265068436674</v>
      </c>
      <c r="AG149" s="11">
        <f>-'OddsRatio_working_3-way'!U149/(3*'OddsRatio_working_3-way'!X149^(1/3))*COS(('OddsRatio_working_3-way'!Y149+2*PI())/3)</f>
        <v>-0.35105180150631216</v>
      </c>
      <c r="AH149" s="11">
        <f>-'OddsRatio_working_3-way'!U149/(3*'OddsRatio_working_3-way'!X149^(1/3))*COS(('OddsRatio_working_3-way'!Y149+4*PI())/3)</f>
        <v>-0.16657470533735538</v>
      </c>
      <c r="AI149" s="11">
        <f>'OddsRatio_working_3-way'!U149/(3*'OddsRatio_working_3-way'!X149^(1/3))*SIN(('OddsRatio_working_3-way'!Y149)/3)</f>
        <v>-0.10650790113246789</v>
      </c>
      <c r="AJ149" s="11">
        <f>'OddsRatio_working_3-way'!U149/(3*'OddsRatio_working_3-way'!X149^(1/3))*SIN(('OddsRatio_working_3-way'!Y149+2*PI())/3)</f>
        <v>-0.39502375403258166</v>
      </c>
      <c r="AK149" s="11">
        <f>'OddsRatio_working_3-way'!U149/(3*'OddsRatio_working_3-way'!X149^(1/3))*SIN(('OddsRatio_working_3-way'!Y149+4*PI())/3)</f>
        <v>0.50153165516504938</v>
      </c>
      <c r="AL149" s="11">
        <f>'OddsRatio_working_3-way'!Z149+'OddsRatio_working_3-way'!AF149</f>
        <v>1.0352530136873348</v>
      </c>
      <c r="AM149" s="11">
        <f>'OddsRatio_working_3-way'!AA149+'OddsRatio_working_3-way'!AG149</f>
        <v>-0.70210360301262431</v>
      </c>
      <c r="AN149" s="11">
        <f>'OddsRatio_working_3-way'!AB149+'OddsRatio_working_3-way'!AH149</f>
        <v>-0.33314941067471077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1.0352530136873348</v>
      </c>
      <c r="AS149" s="11">
        <f>IF(('OddsRatio_working_3-way'!X149=0),IF(Q149&gt;0,-Q149^(1/3),(-Q149)^(1/3)),'OddsRatio_working_3-way'!AM149-'OddsRatio_working_3-way'!R149/3)</f>
        <v>-0.70210360301262431</v>
      </c>
      <c r="AT149" s="11">
        <f>IF(('OddsRatio_working_3-way'!X149=0),IF(Q149&gt;0,-Q149^(1/3),(-Q149)^(1/3)),'OddsRatio_working_3-way'!AN149-'OddsRatio_working_3-way'!R149/3)</f>
        <v>-0.33314941067471077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2.72</v>
      </c>
      <c r="B150" s="4">
        <f>IF('True_Odds_Calculator_3-way'!B151="","",'True_Odds_Calculator_3-way'!B151)</f>
        <v>3.75</v>
      </c>
      <c r="C150" s="4">
        <f>IF('True_Odds_Calculator_3-way'!C151="","",'True_Odds_Calculator_3-way'!C151)</f>
        <v>2.58</v>
      </c>
      <c r="D150" s="9">
        <f t="shared" si="39"/>
        <v>0.35998612633047161</v>
      </c>
      <c r="E150" s="9">
        <f t="shared" si="40"/>
        <v>0.26024395529321614</v>
      </c>
      <c r="F150" s="9">
        <f t="shared" si="41"/>
        <v>0.37976991837631219</v>
      </c>
      <c r="G150" s="9">
        <f t="shared" si="42"/>
        <v>1.0336539719898974</v>
      </c>
      <c r="H150" s="9">
        <f t="shared" si="43"/>
        <v>2.7778848318226239</v>
      </c>
      <c r="I150" s="9">
        <f t="shared" si="44"/>
        <v>3.8425484229722175</v>
      </c>
      <c r="J150" s="9">
        <f t="shared" si="45"/>
        <v>2.6331732757440385</v>
      </c>
      <c r="K150" s="11">
        <f t="shared" si="46"/>
        <v>0.36764705882352938</v>
      </c>
      <c r="L150" s="11">
        <f t="shared" si="47"/>
        <v>0.26666666666666666</v>
      </c>
      <c r="M150" s="11">
        <f t="shared" si="48"/>
        <v>0.38759689922480617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-0.28398692810457526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0.22989816081471348</v>
      </c>
      <c r="Q150" s="11">
        <f>2*'OddsRatio_working_3-way'!K150*'OddsRatio_working_3-way'!L150*'OddsRatio_working_3-way'!M150</f>
        <v>7.5999392004863942E-2</v>
      </c>
      <c r="R150" s="11">
        <f t="shared" si="49"/>
        <v>0</v>
      </c>
      <c r="S150" s="11">
        <f t="shared" si="50"/>
        <v>-0.80953782749484815</v>
      </c>
      <c r="T150" s="11">
        <f t="shared" si="51"/>
        <v>-0.2676158107420985</v>
      </c>
      <c r="U150" s="11">
        <f>'OddsRatio_working_3-way'!S150-'OddsRatio_working_3-way'!R150^2/3</f>
        <v>-0.80953782749484815</v>
      </c>
      <c r="V150" s="11">
        <f>'OddsRatio_working_3-way'!S150*'OddsRatio_working_3-way'!R150/3-2*'OddsRatio_working_3-way'!R150^3/27-'OddsRatio_working_3-way'!T150</f>
        <v>0.2676158107420985</v>
      </c>
      <c r="W150" s="11">
        <f>'OddsRatio_working_3-way'!V150^2+4*'OddsRatio_working_3-way'!U150^3/27</f>
        <v>-6.9790852209544313E-3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0.14017605660392318</v>
      </c>
      <c r="Y150" s="11">
        <f>IF('OddsRatio_working_3-way'!W150&gt;=0,IF('OddsRatio_working_3-way'!V150+SQRT('OddsRatio_working_3-way'!W150)&gt;0,0,PI()),ACOS('OddsRatio_working_3-way'!V150/(2*'OddsRatio_working_3-way'!X150)))</f>
        <v>0.30258178822351622</v>
      </c>
      <c r="Z150" s="11">
        <f>'OddsRatio_working_3-way'!X150^(1/3)*COS('OddsRatio_working_3-way'!Y150/3)</f>
        <v>0.5168269859949487</v>
      </c>
      <c r="AA150" s="11">
        <f>'OddsRatio_working_3-way'!X150^(1/3)*COS(('OddsRatio_working_3-way'!Y150+2*PI())/3)</f>
        <v>-0.30371091879900197</v>
      </c>
      <c r="AB150" s="11">
        <f>'OddsRatio_working_3-way'!X150^(1/3)*COS(('OddsRatio_working_3-way'!Y150+4*PI())/3)</f>
        <v>-0.21311606719594658</v>
      </c>
      <c r="AC150" s="11">
        <f>'OddsRatio_working_3-way'!X150^(1/3)*SIN('OddsRatio_working_3-way'!Y150/3)</f>
        <v>5.2304961960218124E-2</v>
      </c>
      <c r="AD150" s="11">
        <f>'OddsRatio_working_3-way'!X150^(1/3)*SIN(('OddsRatio_working_3-way'!Y150+2*PI())/3)</f>
        <v>0.42143281825286072</v>
      </c>
      <c r="AE150" s="11">
        <f>'OddsRatio_working_3-way'!X150^(1/3)*SIN(('OddsRatio_working_3-way'!Y150+4*PI())/3)</f>
        <v>-0.47373778021307894</v>
      </c>
      <c r="AF150" s="11">
        <f>-'OddsRatio_working_3-way'!U150/(3*'OddsRatio_working_3-way'!X150^(1/3))*COS(('OddsRatio_working_3-way'!Y150)/3)</f>
        <v>0.5168269859949487</v>
      </c>
      <c r="AG150" s="11">
        <f>-'OddsRatio_working_3-way'!U150/(3*'OddsRatio_working_3-way'!X150^(1/3))*COS(('OddsRatio_working_3-way'!Y150+2*PI())/3)</f>
        <v>-0.30371091879900197</v>
      </c>
      <c r="AH150" s="11">
        <f>-'OddsRatio_working_3-way'!U150/(3*'OddsRatio_working_3-way'!X150^(1/3))*COS(('OddsRatio_working_3-way'!Y150+4*PI())/3)</f>
        <v>-0.21311606719594658</v>
      </c>
      <c r="AI150" s="11">
        <f>'OddsRatio_working_3-way'!U150/(3*'OddsRatio_working_3-way'!X150^(1/3))*SIN(('OddsRatio_working_3-way'!Y150)/3)</f>
        <v>-5.2304961960218124E-2</v>
      </c>
      <c r="AJ150" s="11">
        <f>'OddsRatio_working_3-way'!U150/(3*'OddsRatio_working_3-way'!X150^(1/3))*SIN(('OddsRatio_working_3-way'!Y150+2*PI())/3)</f>
        <v>-0.42143281825286072</v>
      </c>
      <c r="AK150" s="11">
        <f>'OddsRatio_working_3-way'!U150/(3*'OddsRatio_working_3-way'!X150^(1/3))*SIN(('OddsRatio_working_3-way'!Y150+4*PI())/3)</f>
        <v>0.47373778021307894</v>
      </c>
      <c r="AL150" s="11">
        <f>'OddsRatio_working_3-way'!Z150+'OddsRatio_working_3-way'!AF150</f>
        <v>1.0336539719898974</v>
      </c>
      <c r="AM150" s="11">
        <f>'OddsRatio_working_3-way'!AA150+'OddsRatio_working_3-way'!AG150</f>
        <v>-0.60742183759800394</v>
      </c>
      <c r="AN150" s="11">
        <f>'OddsRatio_working_3-way'!AB150+'OddsRatio_working_3-way'!AH150</f>
        <v>-0.42623213439189317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1.0336539719898974</v>
      </c>
      <c r="AS150" s="11">
        <f>IF(('OddsRatio_working_3-way'!X150=0),IF(Q150&gt;0,-Q150^(1/3),(-Q150)^(1/3)),'OddsRatio_working_3-way'!AM150-'OddsRatio_working_3-way'!R150/3)</f>
        <v>-0.60742183759800394</v>
      </c>
      <c r="AT150" s="11">
        <f>IF(('OddsRatio_working_3-way'!X150=0),IF(Q150&gt;0,-Q150^(1/3),(-Q150)^(1/3)),'OddsRatio_working_3-way'!AN150-'OddsRatio_working_3-way'!R150/3)</f>
        <v>-0.42623213439189317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1.8</v>
      </c>
      <c r="B151" s="4">
        <f>IF('True_Odds_Calculator_3-way'!B152="","",'True_Odds_Calculator_3-way'!B152)</f>
        <v>3.74</v>
      </c>
      <c r="C151" s="4">
        <f>IF('True_Odds_Calculator_3-way'!C152="","",'True_Odds_Calculator_3-way'!C152)</f>
        <v>4.9400000000000004</v>
      </c>
      <c r="D151" s="9">
        <f t="shared" si="39"/>
        <v>0.54510912498243103</v>
      </c>
      <c r="E151" s="9">
        <f t="shared" si="40"/>
        <v>0.25919187706986735</v>
      </c>
      <c r="F151" s="9">
        <f t="shared" si="41"/>
        <v>0.19569899794770182</v>
      </c>
      <c r="G151" s="9">
        <f t="shared" si="42"/>
        <v>1.0431188320142097</v>
      </c>
      <c r="H151" s="9">
        <f t="shared" si="43"/>
        <v>1.8344950656113677</v>
      </c>
      <c r="I151" s="9">
        <f t="shared" si="44"/>
        <v>3.8581455997189358</v>
      </c>
      <c r="J151" s="9">
        <f t="shared" si="45"/>
        <v>5.1098881981359856</v>
      </c>
      <c r="K151" s="11">
        <f t="shared" si="46"/>
        <v>0.55555555555555558</v>
      </c>
      <c r="L151" s="11">
        <f t="shared" si="47"/>
        <v>0.26737967914438499</v>
      </c>
      <c r="M151" s="11">
        <f t="shared" si="48"/>
        <v>0.20242914979757085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-0.2596962720801731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0.22492127755285649</v>
      </c>
      <c r="Q151" s="11">
        <f>2*'OddsRatio_working_3-way'!K151*'OddsRatio_working_3-way'!L151*'OddsRatio_working_3-way'!M151</f>
        <v>6.0139379024827931E-2</v>
      </c>
      <c r="R151" s="11">
        <f t="shared" si="49"/>
        <v>0</v>
      </c>
      <c r="S151" s="11">
        <f t="shared" si="50"/>
        <v>-0.86609359368631633</v>
      </c>
      <c r="T151" s="11">
        <f t="shared" si="51"/>
        <v>-0.23157582718885461</v>
      </c>
      <c r="U151" s="11">
        <f>'OddsRatio_working_3-way'!S151-'OddsRatio_working_3-way'!R151^2/3</f>
        <v>-0.86609359368631633</v>
      </c>
      <c r="V151" s="11">
        <f>'OddsRatio_working_3-way'!S151*'OddsRatio_working_3-way'!R151/3-2*'OddsRatio_working_3-way'!R151^3/27-'OddsRatio_working_3-way'!T151</f>
        <v>0.23157582718885461</v>
      </c>
      <c r="W151" s="11">
        <f>'OddsRatio_working_3-way'!V151^2+4*'OddsRatio_working_3-way'!U151^3/27</f>
        <v>-4.2620412883807891E-2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0.15511912891549687</v>
      </c>
      <c r="Y151" s="11">
        <f>IF('OddsRatio_working_3-way'!W151&gt;=0,IF('OddsRatio_working_3-way'!V151+SQRT('OddsRatio_working_3-way'!W151)&gt;0,0,PI()),ACOS('OddsRatio_working_3-way'!V151/(2*'OddsRatio_working_3-way'!X151)))</f>
        <v>0.72809250056062491</v>
      </c>
      <c r="Z151" s="11">
        <f>'OddsRatio_working_3-way'!X151^(1/3)*COS('OddsRatio_working_3-way'!Y151/3)</f>
        <v>0.52155941600710498</v>
      </c>
      <c r="AA151" s="11">
        <f>'OddsRatio_working_3-way'!X151^(1/3)*COS(('OddsRatio_working_3-way'!Y151+2*PI())/3)</f>
        <v>-0.37260649416109537</v>
      </c>
      <c r="AB151" s="11">
        <f>'OddsRatio_working_3-way'!X151^(1/3)*COS(('OddsRatio_working_3-way'!Y151+4*PI())/3)</f>
        <v>-0.14895292184600997</v>
      </c>
      <c r="AC151" s="11">
        <f>'OddsRatio_working_3-way'!X151^(1/3)*SIN('OddsRatio_working_3-way'!Y151/3)</f>
        <v>0.1291264501813362</v>
      </c>
      <c r="AD151" s="11">
        <f>'OddsRatio_working_3-way'!X151^(1/3)*SIN(('OddsRatio_working_3-way'!Y151+2*PI())/3)</f>
        <v>0.38712047875446104</v>
      </c>
      <c r="AE151" s="11">
        <f>'OddsRatio_working_3-way'!X151^(1/3)*SIN(('OddsRatio_working_3-way'!Y151+4*PI())/3)</f>
        <v>-0.51624692893579704</v>
      </c>
      <c r="AF151" s="11">
        <f>-'OddsRatio_working_3-way'!U151/(3*'OddsRatio_working_3-way'!X151^(1/3))*COS(('OddsRatio_working_3-way'!Y151)/3)</f>
        <v>0.52155941600710487</v>
      </c>
      <c r="AG151" s="11">
        <f>-'OddsRatio_working_3-way'!U151/(3*'OddsRatio_working_3-way'!X151^(1/3))*COS(('OddsRatio_working_3-way'!Y151+2*PI())/3)</f>
        <v>-0.37260649416109531</v>
      </c>
      <c r="AH151" s="11">
        <f>-'OddsRatio_working_3-way'!U151/(3*'OddsRatio_working_3-way'!X151^(1/3))*COS(('OddsRatio_working_3-way'!Y151+4*PI())/3)</f>
        <v>-0.14895292184600994</v>
      </c>
      <c r="AI151" s="11">
        <f>'OddsRatio_working_3-way'!U151/(3*'OddsRatio_working_3-way'!X151^(1/3))*SIN(('OddsRatio_working_3-way'!Y151)/3)</f>
        <v>-0.12912645018133617</v>
      </c>
      <c r="AJ151" s="11">
        <f>'OddsRatio_working_3-way'!U151/(3*'OddsRatio_working_3-way'!X151^(1/3))*SIN(('OddsRatio_working_3-way'!Y151+2*PI())/3)</f>
        <v>-0.38712047875446093</v>
      </c>
      <c r="AK151" s="11">
        <f>'OddsRatio_working_3-way'!U151/(3*'OddsRatio_working_3-way'!X151^(1/3))*SIN(('OddsRatio_working_3-way'!Y151+4*PI())/3)</f>
        <v>0.51624692893579704</v>
      </c>
      <c r="AL151" s="11">
        <f>'OddsRatio_working_3-way'!Z151+'OddsRatio_working_3-way'!AF151</f>
        <v>1.0431188320142097</v>
      </c>
      <c r="AM151" s="11">
        <f>'OddsRatio_working_3-way'!AA151+'OddsRatio_working_3-way'!AG151</f>
        <v>-0.74521298832219074</v>
      </c>
      <c r="AN151" s="11">
        <f>'OddsRatio_working_3-way'!AB151+'OddsRatio_working_3-way'!AH151</f>
        <v>-0.29790584369201989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1.0431188320142097</v>
      </c>
      <c r="AS151" s="11">
        <f>IF(('OddsRatio_working_3-way'!X151=0),IF(Q151&gt;0,-Q151^(1/3),(-Q151)^(1/3)),'OddsRatio_working_3-way'!AM151-'OddsRatio_working_3-way'!R151/3)</f>
        <v>-0.74521298832219074</v>
      </c>
      <c r="AT151" s="11">
        <f>IF(('OddsRatio_working_3-way'!X151=0),IF(Q151&gt;0,-Q151^(1/3),(-Q151)^(1/3)),'OddsRatio_working_3-way'!AN151-'OddsRatio_working_3-way'!R151/3)</f>
        <v>-0.29790584369201989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2.2799999999999998</v>
      </c>
      <c r="B152" s="4">
        <f>IF('True_Odds_Calculator_3-way'!B153="","",'True_Odds_Calculator_3-way'!B153)</f>
        <v>3.35</v>
      </c>
      <c r="C152" s="4">
        <f>IF('True_Odds_Calculator_3-way'!C153="","",'True_Odds_Calculator_3-way'!C153)</f>
        <v>3.51</v>
      </c>
      <c r="D152" s="9">
        <f t="shared" si="39"/>
        <v>0.43035406514739644</v>
      </c>
      <c r="E152" s="9">
        <f t="shared" si="40"/>
        <v>0.29153058345150412</v>
      </c>
      <c r="F152" s="9">
        <f t="shared" si="41"/>
        <v>0.27811535140109955</v>
      </c>
      <c r="G152" s="9">
        <f t="shared" si="42"/>
        <v>1.034115679727974</v>
      </c>
      <c r="H152" s="9">
        <f t="shared" si="43"/>
        <v>2.3236680700518062</v>
      </c>
      <c r="I152" s="9">
        <f t="shared" si="44"/>
        <v>3.430171847360739</v>
      </c>
      <c r="J152" s="9">
        <f t="shared" si="45"/>
        <v>3.5956303561172152</v>
      </c>
      <c r="K152" s="11">
        <f t="shared" si="46"/>
        <v>0.43859649122807021</v>
      </c>
      <c r="L152" s="11">
        <f t="shared" si="47"/>
        <v>0.29850746268656714</v>
      </c>
      <c r="M152" s="11">
        <f t="shared" si="48"/>
        <v>0.28490028490028491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-0.28162083569258234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0.2290243191002552</v>
      </c>
      <c r="Q152" s="11">
        <f>2*'OddsRatio_working_3-way'!K152*'OddsRatio_working_3-way'!L152*'OddsRatio_working_3-way'!M152</f>
        <v>7.4600755407249253E-2</v>
      </c>
      <c r="R152" s="11">
        <f t="shared" si="49"/>
        <v>0</v>
      </c>
      <c r="S152" s="11">
        <f t="shared" si="50"/>
        <v>-0.81323641603797536</v>
      </c>
      <c r="T152" s="11">
        <f t="shared" si="51"/>
        <v>-0.2648978553869627</v>
      </c>
      <c r="U152" s="11">
        <f>'OddsRatio_working_3-way'!S152-'OddsRatio_working_3-way'!R152^2/3</f>
        <v>-0.81323641603797536</v>
      </c>
      <c r="V152" s="11">
        <f>'OddsRatio_working_3-way'!S152*'OddsRatio_working_3-way'!R152/3-2*'OddsRatio_working_3-way'!R152^3/27-'OddsRatio_working_3-way'!T152</f>
        <v>0.2648978553869627</v>
      </c>
      <c r="W152" s="11">
        <f>'OddsRatio_working_3-way'!V152^2+4*'OddsRatio_working_3-way'!U152^3/27</f>
        <v>-9.5086409301640834E-3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0.14113780032186299</v>
      </c>
      <c r="Y152" s="11">
        <f>IF('OddsRatio_working_3-way'!W152&gt;=0,IF('OddsRatio_working_3-way'!V152+SQRT('OddsRatio_working_3-way'!W152)&gt;0,0,PI()),ACOS('OddsRatio_working_3-way'!V152/(2*'OddsRatio_working_3-way'!X152)))</f>
        <v>0.35271884544275989</v>
      </c>
      <c r="Z152" s="11">
        <f>'OddsRatio_working_3-way'!X152^(1/3)*COS('OddsRatio_working_3-way'!Y152/3)</f>
        <v>0.51705783986398701</v>
      </c>
      <c r="AA152" s="11">
        <f>'OddsRatio_working_3-way'!X152^(1/3)*COS(('OddsRatio_working_3-way'!Y152+2*PI())/3)</f>
        <v>-0.31142028676897882</v>
      </c>
      <c r="AB152" s="11">
        <f>'OddsRatio_working_3-way'!X152^(1/3)*COS(('OddsRatio_working_3-way'!Y152+4*PI())/3)</f>
        <v>-0.20563755309500811</v>
      </c>
      <c r="AC152" s="11">
        <f>'OddsRatio_working_3-way'!X152^(1/3)*SIN('OddsRatio_working_3-way'!Y152/3)</f>
        <v>6.1073689762281481E-2</v>
      </c>
      <c r="AD152" s="11">
        <f>'OddsRatio_working_3-way'!X152^(1/3)*SIN(('OddsRatio_working_3-way'!Y152+2*PI())/3)</f>
        <v>0.41724837966697831</v>
      </c>
      <c r="AE152" s="11">
        <f>'OddsRatio_working_3-way'!X152^(1/3)*SIN(('OddsRatio_working_3-way'!Y152+4*PI())/3)</f>
        <v>-0.4783220694292597</v>
      </c>
      <c r="AF152" s="11">
        <f>-'OddsRatio_working_3-way'!U152/(3*'OddsRatio_working_3-way'!X152^(1/3))*COS(('OddsRatio_working_3-way'!Y152)/3)</f>
        <v>0.51705783986398701</v>
      </c>
      <c r="AG152" s="11">
        <f>-'OddsRatio_working_3-way'!U152/(3*'OddsRatio_working_3-way'!X152^(1/3))*COS(('OddsRatio_working_3-way'!Y152+2*PI())/3)</f>
        <v>-0.31142028676897882</v>
      </c>
      <c r="AH152" s="11">
        <f>-'OddsRatio_working_3-way'!U152/(3*'OddsRatio_working_3-way'!X152^(1/3))*COS(('OddsRatio_working_3-way'!Y152+4*PI())/3)</f>
        <v>-0.20563755309500811</v>
      </c>
      <c r="AI152" s="11">
        <f>'OddsRatio_working_3-way'!U152/(3*'OddsRatio_working_3-way'!X152^(1/3))*SIN(('OddsRatio_working_3-way'!Y152)/3)</f>
        <v>-6.1073689762281481E-2</v>
      </c>
      <c r="AJ152" s="11">
        <f>'OddsRatio_working_3-way'!U152/(3*'OddsRatio_working_3-way'!X152^(1/3))*SIN(('OddsRatio_working_3-way'!Y152+2*PI())/3)</f>
        <v>-0.41724837966697831</v>
      </c>
      <c r="AK152" s="11">
        <f>'OddsRatio_working_3-way'!U152/(3*'OddsRatio_working_3-way'!X152^(1/3))*SIN(('OddsRatio_working_3-way'!Y152+4*PI())/3)</f>
        <v>0.4783220694292597</v>
      </c>
      <c r="AL152" s="11">
        <f>'OddsRatio_working_3-way'!Z152+'OddsRatio_working_3-way'!AF152</f>
        <v>1.034115679727974</v>
      </c>
      <c r="AM152" s="11">
        <f>'OddsRatio_working_3-way'!AA152+'OddsRatio_working_3-way'!AG152</f>
        <v>-0.62284057353795763</v>
      </c>
      <c r="AN152" s="11">
        <f>'OddsRatio_working_3-way'!AB152+'OddsRatio_working_3-way'!AH152</f>
        <v>-0.41127510619001623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1.034115679727974</v>
      </c>
      <c r="AS152" s="11">
        <f>IF(('OddsRatio_working_3-way'!X152=0),IF(Q152&gt;0,-Q152^(1/3),(-Q152)^(1/3)),'OddsRatio_working_3-way'!AM152-'OddsRatio_working_3-way'!R152/3)</f>
        <v>-0.62284057353795763</v>
      </c>
      <c r="AT152" s="11">
        <f>IF(('OddsRatio_working_3-way'!X152=0),IF(Q152&gt;0,-Q152^(1/3),(-Q152)^(1/3)),'OddsRatio_working_3-way'!AN152-'OddsRatio_working_3-way'!R152/3)</f>
        <v>-0.41127510619001623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2.3199999999999998</v>
      </c>
      <c r="B153" s="4">
        <f>IF('True_Odds_Calculator_3-way'!B154="","",'True_Odds_Calculator_3-way'!B154)</f>
        <v>3.64</v>
      </c>
      <c r="C153" s="4">
        <f>IF('True_Odds_Calculator_3-way'!C154="","",'True_Odds_Calculator_3-way'!C154)</f>
        <v>3.16</v>
      </c>
      <c r="D153" s="9">
        <f t="shared" si="39"/>
        <v>0.42276622302284672</v>
      </c>
      <c r="E153" s="9">
        <f t="shared" si="40"/>
        <v>0.26804284133015405</v>
      </c>
      <c r="F153" s="9">
        <f t="shared" si="41"/>
        <v>0.30919093564699929</v>
      </c>
      <c r="G153" s="9">
        <f t="shared" si="42"/>
        <v>1.034373826662474</v>
      </c>
      <c r="H153" s="9">
        <f t="shared" si="43"/>
        <v>2.3653734511944653</v>
      </c>
      <c r="I153" s="9">
        <f t="shared" si="44"/>
        <v>3.730746902388931</v>
      </c>
      <c r="J153" s="9">
        <f t="shared" si="45"/>
        <v>3.2342474655909434</v>
      </c>
      <c r="K153" s="11">
        <f t="shared" si="46"/>
        <v>0.43103448275862072</v>
      </c>
      <c r="L153" s="11">
        <f t="shared" si="47"/>
        <v>0.27472527472527469</v>
      </c>
      <c r="M153" s="11">
        <f t="shared" si="48"/>
        <v>0.31645569620253161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-0.28206886958523791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0.22933744561854555</v>
      </c>
      <c r="Q153" s="11">
        <f>2*'OddsRatio_working_3-way'!K153*'OddsRatio_working_3-way'!L153*'OddsRatio_working_3-way'!M153</f>
        <v>7.4946877653119456E-2</v>
      </c>
      <c r="R153" s="11">
        <f t="shared" si="49"/>
        <v>0</v>
      </c>
      <c r="S153" s="11">
        <f t="shared" si="50"/>
        <v>-0.81305479032751771</v>
      </c>
      <c r="T153" s="11">
        <f t="shared" si="51"/>
        <v>-0.26570417984559402</v>
      </c>
      <c r="U153" s="11">
        <f>'OddsRatio_working_3-way'!S153-'OddsRatio_working_3-way'!R153^2/3</f>
        <v>-0.81305479032751771</v>
      </c>
      <c r="V153" s="11">
        <f>'OddsRatio_working_3-way'!S153*'OddsRatio_working_3-way'!R153/3-2*'OddsRatio_working_3-way'!R153^3/27-'OddsRatio_working_3-way'!T153</f>
        <v>0.26570417984559402</v>
      </c>
      <c r="W153" s="11">
        <f>'OddsRatio_working_3-way'!V153^2+4*'OddsRatio_working_3-way'!U153^3/27</f>
        <v>-9.0274293230929586E-3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0.14109052104102593</v>
      </c>
      <c r="Y153" s="11">
        <f>IF('OddsRatio_working_3-way'!W153&gt;=0,IF('OddsRatio_working_3-way'!V153+SQRT('OddsRatio_working_3-way'!W153)&gt;0,0,PI()),ACOS('OddsRatio_working_3-way'!V153/(2*'OddsRatio_working_3-way'!X153)))</f>
        <v>0.3434192019346296</v>
      </c>
      <c r="Z153" s="11">
        <f>'OddsRatio_working_3-way'!X153^(1/3)*COS('OddsRatio_working_3-way'!Y153/3)</f>
        <v>0.51718691333123701</v>
      </c>
      <c r="AA153" s="11">
        <f>'OddsRatio_working_3-way'!X153^(1/3)*COS(('OddsRatio_working_3-way'!Y153+2*PI())/3)</f>
        <v>-0.31009073903139073</v>
      </c>
      <c r="AB153" s="11">
        <f>'OddsRatio_working_3-way'!X153^(1/3)*COS(('OddsRatio_working_3-way'!Y153+4*PI())/3)</f>
        <v>-0.20709617429984645</v>
      </c>
      <c r="AC153" s="11">
        <f>'OddsRatio_working_3-way'!X153^(1/3)*SIN('OddsRatio_working_3-way'!Y153/3)</f>
        <v>5.9463939672825573E-2</v>
      </c>
      <c r="AD153" s="11">
        <f>'OddsRatio_working_3-way'!X153^(1/3)*SIN(('OddsRatio_working_3-way'!Y153+2*PI())/3)</f>
        <v>0.41816503561329926</v>
      </c>
      <c r="AE153" s="11">
        <f>'OddsRatio_working_3-way'!X153^(1/3)*SIN(('OddsRatio_working_3-way'!Y153+4*PI())/3)</f>
        <v>-0.47762897528612475</v>
      </c>
      <c r="AF153" s="11">
        <f>-'OddsRatio_working_3-way'!U153/(3*'OddsRatio_working_3-way'!X153^(1/3))*COS(('OddsRatio_working_3-way'!Y153)/3)</f>
        <v>0.5171869133312369</v>
      </c>
      <c r="AG153" s="11">
        <f>-'OddsRatio_working_3-way'!U153/(3*'OddsRatio_working_3-way'!X153^(1/3))*COS(('OddsRatio_working_3-way'!Y153+2*PI())/3)</f>
        <v>-0.31009073903139067</v>
      </c>
      <c r="AH153" s="11">
        <f>-'OddsRatio_working_3-way'!U153/(3*'OddsRatio_working_3-way'!X153^(1/3))*COS(('OddsRatio_working_3-way'!Y153+4*PI())/3)</f>
        <v>-0.20709617429984639</v>
      </c>
      <c r="AI153" s="11">
        <f>'OddsRatio_working_3-way'!U153/(3*'OddsRatio_working_3-way'!X153^(1/3))*SIN(('OddsRatio_working_3-way'!Y153)/3)</f>
        <v>-5.9463939672825566E-2</v>
      </c>
      <c r="AJ153" s="11">
        <f>'OddsRatio_working_3-way'!U153/(3*'OddsRatio_working_3-way'!X153^(1/3))*SIN(('OddsRatio_working_3-way'!Y153+2*PI())/3)</f>
        <v>-0.41816503561329921</v>
      </c>
      <c r="AK153" s="11">
        <f>'OddsRatio_working_3-way'!U153/(3*'OddsRatio_working_3-way'!X153^(1/3))*SIN(('OddsRatio_working_3-way'!Y153+4*PI())/3)</f>
        <v>0.47762897528612464</v>
      </c>
      <c r="AL153" s="11">
        <f>'OddsRatio_working_3-way'!Z153+'OddsRatio_working_3-way'!AF153</f>
        <v>1.034373826662474</v>
      </c>
      <c r="AM153" s="11">
        <f>'OddsRatio_working_3-way'!AA153+'OddsRatio_working_3-way'!AG153</f>
        <v>-0.62018147806278145</v>
      </c>
      <c r="AN153" s="11">
        <f>'OddsRatio_working_3-way'!AB153+'OddsRatio_working_3-way'!AH153</f>
        <v>-0.41419234859969284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1.034373826662474</v>
      </c>
      <c r="AS153" s="11">
        <f>IF(('OddsRatio_working_3-way'!X153=0),IF(Q153&gt;0,-Q153^(1/3),(-Q153)^(1/3)),'OddsRatio_working_3-way'!AM153-'OddsRatio_working_3-way'!R153/3)</f>
        <v>-0.62018147806278145</v>
      </c>
      <c r="AT153" s="11">
        <f>IF(('OddsRatio_working_3-way'!X153=0),IF(Q153&gt;0,-Q153^(1/3),(-Q153)^(1/3)),'OddsRatio_working_3-way'!AN153-'OddsRatio_working_3-way'!R153/3)</f>
        <v>-0.41419234859969284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3.21</v>
      </c>
      <c r="B154" s="4">
        <f>IF('True_Odds_Calculator_3-way'!B155="","",'True_Odds_Calculator_3-way'!B155)</f>
        <v>3.14</v>
      </c>
      <c r="C154" s="4">
        <f>IF('True_Odds_Calculator_3-way'!C155="","",'True_Odds_Calculator_3-way'!C155)</f>
        <v>2.52</v>
      </c>
      <c r="D154" s="9">
        <f t="shared" si="39"/>
        <v>0.30296241424579862</v>
      </c>
      <c r="E154" s="9">
        <f t="shared" si="40"/>
        <v>0.30980226381232584</v>
      </c>
      <c r="F154" s="9">
        <f t="shared" si="41"/>
        <v>0.38723532194187554</v>
      </c>
      <c r="G154" s="9">
        <f t="shared" si="42"/>
        <v>1.0410585857601546</v>
      </c>
      <c r="H154" s="9">
        <f t="shared" si="43"/>
        <v>3.3007394745299421</v>
      </c>
      <c r="I154" s="9">
        <f t="shared" si="44"/>
        <v>3.2278653735267309</v>
      </c>
      <c r="J154" s="9">
        <f t="shared" si="45"/>
        <v>2.5824090503554351</v>
      </c>
      <c r="K154" s="11">
        <f t="shared" si="46"/>
        <v>0.3115264797507788</v>
      </c>
      <c r="L154" s="11">
        <f t="shared" si="47"/>
        <v>0.31847133757961782</v>
      </c>
      <c r="M154" s="11">
        <f t="shared" si="48"/>
        <v>0.3968253968253968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-0.28301823206281806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0.23110156153789702</v>
      </c>
      <c r="Q154" s="11">
        <f>2*'OddsRatio_working_3-way'!K154*'OddsRatio_working_3-way'!L154*'OddsRatio_working_3-way'!M154</f>
        <v>7.8739884680714481E-2</v>
      </c>
      <c r="R154" s="11">
        <f t="shared" si="49"/>
        <v>0</v>
      </c>
      <c r="S154" s="11">
        <f t="shared" si="50"/>
        <v>-0.81656068534341719</v>
      </c>
      <c r="T154" s="11">
        <f t="shared" si="51"/>
        <v>-0.2782148842737367</v>
      </c>
      <c r="U154" s="11">
        <f>'OddsRatio_working_3-way'!S154-'OddsRatio_working_3-way'!R154^2/3</f>
        <v>-0.81656068534341719</v>
      </c>
      <c r="V154" s="11">
        <f>'OddsRatio_working_3-way'!S154*'OddsRatio_working_3-way'!R154/3-2*'OddsRatio_working_3-way'!R154^3/27-'OddsRatio_working_3-way'!T154</f>
        <v>0.2782148842737367</v>
      </c>
      <c r="W154" s="11">
        <f>'OddsRatio_working_3-way'!V154^2+4*'OddsRatio_working_3-way'!U154^3/27</f>
        <v>-3.2571111832679911E-3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0.14200407829946002</v>
      </c>
      <c r="Y154" s="11">
        <f>IF('OddsRatio_working_3-way'!W154&gt;=0,IF('OddsRatio_working_3-way'!V154+SQRT('OddsRatio_working_3-way'!W154)&gt;0,0,PI()),ACOS('OddsRatio_working_3-way'!V154/(2*'OddsRatio_working_3-way'!X154)))</f>
        <v>0.20232641079756153</v>
      </c>
      <c r="Z154" s="11">
        <f>'OddsRatio_working_3-way'!X154^(1/3)*COS('OddsRatio_working_3-way'!Y154/3)</f>
        <v>0.52052929288007732</v>
      </c>
      <c r="AA154" s="11">
        <f>'OddsRatio_working_3-way'!X154^(1/3)*COS(('OddsRatio_working_3-way'!Y154+2*PI())/3)</f>
        <v>-0.29071317310684641</v>
      </c>
      <c r="AB154" s="11">
        <f>'OddsRatio_working_3-way'!X154^(1/3)*COS(('OddsRatio_working_3-way'!Y154+4*PI())/3)</f>
        <v>-0.22981611977323127</v>
      </c>
      <c r="AC154" s="11">
        <f>'OddsRatio_working_3-way'!X154^(1/3)*SIN('OddsRatio_working_3-way'!Y154/3)</f>
        <v>3.5158930135017925E-2</v>
      </c>
      <c r="AD154" s="11">
        <f>'OddsRatio_working_3-way'!X154^(1/3)*SIN(('OddsRatio_working_3-way'!Y154+2*PI())/3)</f>
        <v>0.43321212598058834</v>
      </c>
      <c r="AE154" s="11">
        <f>'OddsRatio_working_3-way'!X154^(1/3)*SIN(('OddsRatio_working_3-way'!Y154+4*PI())/3)</f>
        <v>-0.46837105611560609</v>
      </c>
      <c r="AF154" s="11">
        <f>-'OddsRatio_working_3-way'!U154/(3*'OddsRatio_working_3-way'!X154^(1/3))*COS(('OddsRatio_working_3-way'!Y154)/3)</f>
        <v>0.52052929288007732</v>
      </c>
      <c r="AG154" s="11">
        <f>-'OddsRatio_working_3-way'!U154/(3*'OddsRatio_working_3-way'!X154^(1/3))*COS(('OddsRatio_working_3-way'!Y154+2*PI())/3)</f>
        <v>-0.29071317310684641</v>
      </c>
      <c r="AH154" s="11">
        <f>-'OddsRatio_working_3-way'!U154/(3*'OddsRatio_working_3-way'!X154^(1/3))*COS(('OddsRatio_working_3-way'!Y154+4*PI())/3)</f>
        <v>-0.22981611977323127</v>
      </c>
      <c r="AI154" s="11">
        <f>'OddsRatio_working_3-way'!U154/(3*'OddsRatio_working_3-way'!X154^(1/3))*SIN(('OddsRatio_working_3-way'!Y154)/3)</f>
        <v>-3.5158930135017925E-2</v>
      </c>
      <c r="AJ154" s="11">
        <f>'OddsRatio_working_3-way'!U154/(3*'OddsRatio_working_3-way'!X154^(1/3))*SIN(('OddsRatio_working_3-way'!Y154+2*PI())/3)</f>
        <v>-0.43321212598058834</v>
      </c>
      <c r="AK154" s="11">
        <f>'OddsRatio_working_3-way'!U154/(3*'OddsRatio_working_3-way'!X154^(1/3))*SIN(('OddsRatio_working_3-way'!Y154+4*PI())/3)</f>
        <v>0.46837105611560609</v>
      </c>
      <c r="AL154" s="11">
        <f>'OddsRatio_working_3-way'!Z154+'OddsRatio_working_3-way'!AF154</f>
        <v>1.0410585857601546</v>
      </c>
      <c r="AM154" s="11">
        <f>'OddsRatio_working_3-way'!AA154+'OddsRatio_working_3-way'!AG154</f>
        <v>-0.58142634621369282</v>
      </c>
      <c r="AN154" s="11">
        <f>'OddsRatio_working_3-way'!AB154+'OddsRatio_working_3-way'!AH154</f>
        <v>-0.45963223954646254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1.0410585857601546</v>
      </c>
      <c r="AS154" s="11">
        <f>IF(('OddsRatio_working_3-way'!X154=0),IF(Q154&gt;0,-Q154^(1/3),(-Q154)^(1/3)),'OddsRatio_working_3-way'!AM154-'OddsRatio_working_3-way'!R154/3)</f>
        <v>-0.58142634621369282</v>
      </c>
      <c r="AT154" s="11">
        <f>IF(('OddsRatio_working_3-way'!X154=0),IF(Q154&gt;0,-Q154^(1/3),(-Q154)^(1/3)),'OddsRatio_working_3-way'!AN154-'OddsRatio_working_3-way'!R154/3)</f>
        <v>-0.45963223954646254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2.14</v>
      </c>
      <c r="B155" s="4">
        <f>IF('True_Odds_Calculator_3-way'!B156="","",'True_Odds_Calculator_3-way'!B156)</f>
        <v>3.12</v>
      </c>
      <c r="C155" s="4">
        <f>IF('True_Odds_Calculator_3-way'!C156="","",'True_Odds_Calculator_3-way'!C156)</f>
        <v>4.1399999999999997</v>
      </c>
      <c r="D155" s="9">
        <f t="shared" si="39"/>
        <v>0.45599135975503752</v>
      </c>
      <c r="E155" s="9">
        <f t="shared" si="40"/>
        <v>0.31069350634867776</v>
      </c>
      <c r="F155" s="9">
        <f t="shared" si="41"/>
        <v>0.23331513389628467</v>
      </c>
      <c r="G155" s="9">
        <f t="shared" si="42"/>
        <v>1.0465122889055274</v>
      </c>
      <c r="H155" s="9">
        <f t="shared" si="43"/>
        <v>2.1930240093523015</v>
      </c>
      <c r="I155" s="9">
        <f t="shared" si="44"/>
        <v>3.2186060524797182</v>
      </c>
      <c r="J155" s="9">
        <f t="shared" si="45"/>
        <v>4.2860485871633554</v>
      </c>
      <c r="K155" s="11">
        <f t="shared" si="46"/>
        <v>0.46728971962616822</v>
      </c>
      <c r="L155" s="11">
        <f t="shared" si="47"/>
        <v>0.32051282051282048</v>
      </c>
      <c r="M155" s="11">
        <f t="shared" si="48"/>
        <v>0.24154589371980678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-0.27453748563053726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0.2315321291347297</v>
      </c>
      <c r="Q155" s="11">
        <f>2*'OddsRatio_working_3-way'!K155*'OddsRatio_working_3-way'!L155*'OddsRatio_working_3-way'!M155</f>
        <v>7.2353790354603029E-2</v>
      </c>
      <c r="R155" s="11">
        <f t="shared" si="49"/>
        <v>0</v>
      </c>
      <c r="S155" s="11">
        <f t="shared" si="50"/>
        <v>-0.84335342622871312</v>
      </c>
      <c r="T155" s="11">
        <f t="shared" si="51"/>
        <v>-0.26354794569647283</v>
      </c>
      <c r="U155" s="11">
        <f>'OddsRatio_working_3-way'!S155-'OddsRatio_working_3-way'!R155^2/3</f>
        <v>-0.84335342622871312</v>
      </c>
      <c r="V155" s="11">
        <f>'OddsRatio_working_3-way'!S155*'OddsRatio_working_3-way'!R155/3-2*'OddsRatio_working_3-way'!R155^3/27-'OddsRatio_working_3-way'!T155</f>
        <v>0.26354794569647283</v>
      </c>
      <c r="W155" s="11">
        <f>'OddsRatio_working_3-way'!V155^2+4*'OddsRatio_working_3-way'!U155^3/27</f>
        <v>-1.9406318679141374E-2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0.14905019151276891</v>
      </c>
      <c r="Y155" s="11">
        <f>IF('OddsRatio_working_3-way'!W155&gt;=0,IF('OddsRatio_working_3-way'!V155+SQRT('OddsRatio_working_3-way'!W155)&gt;0,0,PI()),ACOS('OddsRatio_working_3-way'!V155/(2*'OddsRatio_working_3-way'!X155)))</f>
        <v>0.48625049089760042</v>
      </c>
      <c r="Z155" s="11">
        <f>'OddsRatio_working_3-way'!X155^(1/3)*COS('OddsRatio_working_3-way'!Y155/3)</f>
        <v>0.52325614445276369</v>
      </c>
      <c r="AA155" s="11">
        <f>'OddsRatio_working_3-way'!X155^(1/3)*COS(('OddsRatio_working_3-way'!Y155+2*PI())/3)</f>
        <v>-0.33572673636076206</v>
      </c>
      <c r="AB155" s="11">
        <f>'OddsRatio_working_3-way'!X155^(1/3)*COS(('OddsRatio_working_3-way'!Y155+4*PI())/3)</f>
        <v>-0.18752940809200183</v>
      </c>
      <c r="AC155" s="11">
        <f>'OddsRatio_working_3-way'!X155^(1/3)*SIN('OddsRatio_working_3-way'!Y155/3)</f>
        <v>8.5561767369152303E-2</v>
      </c>
      <c r="AD155" s="11">
        <f>'OddsRatio_working_3-way'!X155^(1/3)*SIN(('OddsRatio_working_3-way'!Y155+2*PI())/3)</f>
        <v>0.4103722300978172</v>
      </c>
      <c r="AE155" s="11">
        <f>'OddsRatio_working_3-way'!X155^(1/3)*SIN(('OddsRatio_working_3-way'!Y155+4*PI())/3)</f>
        <v>-0.49593399746696931</v>
      </c>
      <c r="AF155" s="11">
        <f>-'OddsRatio_working_3-way'!U155/(3*'OddsRatio_working_3-way'!X155^(1/3))*COS(('OddsRatio_working_3-way'!Y155)/3)</f>
        <v>0.52325614445276358</v>
      </c>
      <c r="AG155" s="11">
        <f>-'OddsRatio_working_3-way'!U155/(3*'OddsRatio_working_3-way'!X155^(1/3))*COS(('OddsRatio_working_3-way'!Y155+2*PI())/3)</f>
        <v>-0.335726736360762</v>
      </c>
      <c r="AH155" s="11">
        <f>-'OddsRatio_working_3-way'!U155/(3*'OddsRatio_working_3-way'!X155^(1/3))*COS(('OddsRatio_working_3-way'!Y155+4*PI())/3)</f>
        <v>-0.18752940809200178</v>
      </c>
      <c r="AI155" s="11">
        <f>'OddsRatio_working_3-way'!U155/(3*'OddsRatio_working_3-way'!X155^(1/3))*SIN(('OddsRatio_working_3-way'!Y155)/3)</f>
        <v>-8.5561767369152289E-2</v>
      </c>
      <c r="AJ155" s="11">
        <f>'OddsRatio_working_3-way'!U155/(3*'OddsRatio_working_3-way'!X155^(1/3))*SIN(('OddsRatio_working_3-way'!Y155+2*PI())/3)</f>
        <v>-0.41037223009781715</v>
      </c>
      <c r="AK155" s="11">
        <f>'OddsRatio_working_3-way'!U155/(3*'OddsRatio_working_3-way'!X155^(1/3))*SIN(('OddsRatio_working_3-way'!Y155+4*PI())/3)</f>
        <v>0.4959339974669692</v>
      </c>
      <c r="AL155" s="11">
        <f>'OddsRatio_working_3-way'!Z155+'OddsRatio_working_3-way'!AF155</f>
        <v>1.0465122889055274</v>
      </c>
      <c r="AM155" s="11">
        <f>'OddsRatio_working_3-way'!AA155+'OddsRatio_working_3-way'!AG155</f>
        <v>-0.671453472721524</v>
      </c>
      <c r="AN155" s="11">
        <f>'OddsRatio_working_3-way'!AB155+'OddsRatio_working_3-way'!AH155</f>
        <v>-0.37505881618400361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1.0465122889055274</v>
      </c>
      <c r="AS155" s="11">
        <f>IF(('OddsRatio_working_3-way'!X155=0),IF(Q155&gt;0,-Q155^(1/3),(-Q155)^(1/3)),'OddsRatio_working_3-way'!AM155-'OddsRatio_working_3-way'!R155/3)</f>
        <v>-0.671453472721524</v>
      </c>
      <c r="AT155" s="11">
        <f>IF(('OddsRatio_working_3-way'!X155=0),IF(Q155&gt;0,-Q155^(1/3),(-Q155)^(1/3)),'OddsRatio_working_3-way'!AN155-'OddsRatio_working_3-way'!R155/3)</f>
        <v>-0.37505881618400361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3.32</v>
      </c>
      <c r="C156" s="4">
        <f>IF('True_Odds_Calculator_3-way'!C157="","",'True_Odds_Calculator_3-way'!C157)</f>
        <v>3.69</v>
      </c>
      <c r="D156" s="9">
        <f t="shared" si="39"/>
        <v>0.44566912436358619</v>
      </c>
      <c r="E156" s="9">
        <f t="shared" si="40"/>
        <v>0.29197756118176799</v>
      </c>
      <c r="F156" s="9">
        <f t="shared" si="41"/>
        <v>0.26235331445464588</v>
      </c>
      <c r="G156" s="9">
        <f t="shared" si="42"/>
        <v>1.0452244496539427</v>
      </c>
      <c r="H156" s="9">
        <f t="shared" si="43"/>
        <v>2.2438170950881915</v>
      </c>
      <c r="I156" s="9">
        <f t="shared" si="44"/>
        <v>3.4249207231971468</v>
      </c>
      <c r="J156" s="9">
        <f t="shared" si="45"/>
        <v>3.811653769569106</v>
      </c>
      <c r="K156" s="11">
        <f t="shared" si="46"/>
        <v>0.45662100456621008</v>
      </c>
      <c r="L156" s="11">
        <f t="shared" si="47"/>
        <v>0.30120481927710846</v>
      </c>
      <c r="M156" s="11">
        <f t="shared" si="48"/>
        <v>0.2710027100271003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-0.27680801537068567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0.23109104942620096</v>
      </c>
      <c r="Q156" s="11">
        <f>2*'OddsRatio_working_3-way'!K156*'OddsRatio_working_3-way'!L156*'OddsRatio_working_3-way'!M156</f>
        <v>7.4545499814903549E-2</v>
      </c>
      <c r="R156" s="11">
        <f t="shared" si="49"/>
        <v>0</v>
      </c>
      <c r="S156" s="11">
        <f t="shared" si="50"/>
        <v>-0.83484233329275837</v>
      </c>
      <c r="T156" s="11">
        <f t="shared" si="51"/>
        <v>-0.26930397848153503</v>
      </c>
      <c r="U156" s="11">
        <f>'OddsRatio_working_3-way'!S156-'OddsRatio_working_3-way'!R156^2/3</f>
        <v>-0.83484233329275837</v>
      </c>
      <c r="V156" s="11">
        <f>'OddsRatio_working_3-way'!S156*'OddsRatio_working_3-way'!R156/3-2*'OddsRatio_working_3-way'!R156^3/27-'OddsRatio_working_3-way'!T156</f>
        <v>0.26930397848153503</v>
      </c>
      <c r="W156" s="11">
        <f>'OddsRatio_working_3-way'!V156^2+4*'OddsRatio_working_3-way'!U156^3/27</f>
        <v>-1.36758338047549E-2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0.14679957989614445</v>
      </c>
      <c r="Y156" s="11">
        <f>IF('OddsRatio_working_3-way'!W156&gt;=0,IF('OddsRatio_working_3-way'!V156+SQRT('OddsRatio_working_3-way'!W156)&gt;0,0,PI()),ACOS('OddsRatio_working_3-way'!V156/(2*'OddsRatio_working_3-way'!X156)))</f>
        <v>0.40967453394176712</v>
      </c>
      <c r="Z156" s="11">
        <f>'OddsRatio_working_3-way'!X156^(1/3)*COS('OddsRatio_working_3-way'!Y156/3)</f>
        <v>0.52261222482697145</v>
      </c>
      <c r="AA156" s="11">
        <f>'OddsRatio_working_3-way'!X156^(1/3)*COS(('OddsRatio_working_3-way'!Y156+2*PI())/3)</f>
        <v>-0.32349879823136873</v>
      </c>
      <c r="AB156" s="11">
        <f>'OddsRatio_working_3-way'!X156^(1/3)*COS(('OddsRatio_working_3-way'!Y156+4*PI())/3)</f>
        <v>-0.19911342659560288</v>
      </c>
      <c r="AC156" s="11">
        <f>'OddsRatio_working_3-way'!X156^(1/3)*SIN('OddsRatio_working_3-way'!Y156/3)</f>
        <v>7.1813927797161045E-2</v>
      </c>
      <c r="AD156" s="11">
        <f>'OddsRatio_working_3-way'!X156^(1/3)*SIN(('OddsRatio_working_3-way'!Y156+2*PI())/3)</f>
        <v>0.41668849912988132</v>
      </c>
      <c r="AE156" s="11">
        <f>'OddsRatio_working_3-way'!X156^(1/3)*SIN(('OddsRatio_working_3-way'!Y156+4*PI())/3)</f>
        <v>-0.48850242692704232</v>
      </c>
      <c r="AF156" s="11">
        <f>-'OddsRatio_working_3-way'!U156/(3*'OddsRatio_working_3-way'!X156^(1/3))*COS(('OddsRatio_working_3-way'!Y156)/3)</f>
        <v>0.52261222482697134</v>
      </c>
      <c r="AG156" s="11">
        <f>-'OddsRatio_working_3-way'!U156/(3*'OddsRatio_working_3-way'!X156^(1/3))*COS(('OddsRatio_working_3-way'!Y156+2*PI())/3)</f>
        <v>-0.32349879823136868</v>
      </c>
      <c r="AH156" s="11">
        <f>-'OddsRatio_working_3-way'!U156/(3*'OddsRatio_working_3-way'!X156^(1/3))*COS(('OddsRatio_working_3-way'!Y156+4*PI())/3)</f>
        <v>-0.19911342659560285</v>
      </c>
      <c r="AI156" s="11">
        <f>'OddsRatio_working_3-way'!U156/(3*'OddsRatio_working_3-way'!X156^(1/3))*SIN(('OddsRatio_working_3-way'!Y156)/3)</f>
        <v>-7.1813927797161031E-2</v>
      </c>
      <c r="AJ156" s="11">
        <f>'OddsRatio_working_3-way'!U156/(3*'OddsRatio_working_3-way'!X156^(1/3))*SIN(('OddsRatio_working_3-way'!Y156+2*PI())/3)</f>
        <v>-0.41668849912988121</v>
      </c>
      <c r="AK156" s="11">
        <f>'OddsRatio_working_3-way'!U156/(3*'OddsRatio_working_3-way'!X156^(1/3))*SIN(('OddsRatio_working_3-way'!Y156+4*PI())/3)</f>
        <v>0.48850242692704221</v>
      </c>
      <c r="AL156" s="11">
        <f>'OddsRatio_working_3-way'!Z156+'OddsRatio_working_3-way'!AF156</f>
        <v>1.0452244496539427</v>
      </c>
      <c r="AM156" s="11">
        <f>'OddsRatio_working_3-way'!AA156+'OddsRatio_working_3-way'!AG156</f>
        <v>-0.64699759646273747</v>
      </c>
      <c r="AN156" s="11">
        <f>'OddsRatio_working_3-way'!AB156+'OddsRatio_working_3-way'!AH156</f>
        <v>-0.39822685319120577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1.0452244496539427</v>
      </c>
      <c r="AS156" s="11">
        <f>IF(('OddsRatio_working_3-way'!X156=0),IF(Q156&gt;0,-Q156^(1/3),(-Q156)^(1/3)),'OddsRatio_working_3-way'!AM156-'OddsRatio_working_3-way'!R156/3)</f>
        <v>-0.64699759646273747</v>
      </c>
      <c r="AT156" s="11">
        <f>IF(('OddsRatio_working_3-way'!X156=0),IF(Q156&gt;0,-Q156^(1/3),(-Q156)^(1/3)),'OddsRatio_working_3-way'!AN156-'OddsRatio_working_3-way'!R156/3)</f>
        <v>-0.39822685319120577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2.02</v>
      </c>
      <c r="B157" s="4">
        <f>IF('True_Odds_Calculator_3-way'!B158="","",'True_Odds_Calculator_3-way'!B158)</f>
        <v>3.44</v>
      </c>
      <c r="C157" s="4">
        <f>IF('True_Odds_Calculator_3-way'!C158="","",'True_Odds_Calculator_3-way'!C158)</f>
        <v>4.13</v>
      </c>
      <c r="D157" s="9">
        <f t="shared" si="39"/>
        <v>0.48408930653544185</v>
      </c>
      <c r="E157" s="9">
        <f t="shared" si="40"/>
        <v>0.28173742598749718</v>
      </c>
      <c r="F157" s="9">
        <f t="shared" si="41"/>
        <v>0.23417326747706085</v>
      </c>
      <c r="G157" s="9">
        <f t="shared" si="42"/>
        <v>1.0448377823798132</v>
      </c>
      <c r="H157" s="9">
        <f t="shared" si="43"/>
        <v>2.0657345380274097</v>
      </c>
      <c r="I157" s="9">
        <f t="shared" si="44"/>
        <v>3.549404189006744</v>
      </c>
      <c r="J157" s="9">
        <f t="shared" si="45"/>
        <v>4.2703422588488156</v>
      </c>
      <c r="K157" s="11">
        <f t="shared" si="46"/>
        <v>0.49504950495049505</v>
      </c>
      <c r="L157" s="11">
        <f t="shared" si="47"/>
        <v>0.29069767441860467</v>
      </c>
      <c r="M157" s="11">
        <f t="shared" si="48"/>
        <v>0.24213075060532688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-0.27144039084352145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0.22962837417814647</v>
      </c>
      <c r="Q157" s="11">
        <f>2*'OddsRatio_working_3-way'!K157*'OddsRatio_working_3-way'!L157*'OddsRatio_working_3-way'!M157</f>
        <v>6.9689946639801659E-2</v>
      </c>
      <c r="R157" s="11">
        <f t="shared" si="49"/>
        <v>0</v>
      </c>
      <c r="S157" s="11">
        <f t="shared" si="50"/>
        <v>-0.84596243567347884</v>
      </c>
      <c r="T157" s="11">
        <f t="shared" si="51"/>
        <v>-0.2567412551361089</v>
      </c>
      <c r="U157" s="11">
        <f>'OddsRatio_working_3-way'!S157-'OddsRatio_working_3-way'!R157^2/3</f>
        <v>-0.84596243567347884</v>
      </c>
      <c r="V157" s="11">
        <f>'OddsRatio_working_3-way'!S157*'OddsRatio_working_3-way'!R157/3-2*'OddsRatio_working_3-way'!R157^3/27-'OddsRatio_working_3-way'!T157</f>
        <v>0.2567412551361089</v>
      </c>
      <c r="W157" s="11">
        <f>'OddsRatio_working_3-way'!V157^2+4*'OddsRatio_working_3-way'!U157^3/27</f>
        <v>-2.3775051379684067E-2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0.14974238166643791</v>
      </c>
      <c r="Y157" s="11">
        <f>IF('OddsRatio_working_3-way'!W157&gt;=0,IF('OddsRatio_working_3-way'!V157+SQRT('OddsRatio_working_3-way'!W157)&gt;0,0,PI()),ACOS('OddsRatio_working_3-way'!V157/(2*'OddsRatio_working_3-way'!X157)))</f>
        <v>0.54083997373055559</v>
      </c>
      <c r="Z157" s="11">
        <f>'OddsRatio_working_3-way'!X157^(1/3)*COS('OddsRatio_working_3-way'!Y157/3)</f>
        <v>0.52241889118990659</v>
      </c>
      <c r="AA157" s="11">
        <f>'OddsRatio_working_3-way'!X157^(1/3)*COS(('OddsRatio_working_3-way'!Y157+2*PI())/3)</f>
        <v>-0.3436684385205348</v>
      </c>
      <c r="AB157" s="11">
        <f>'OddsRatio_working_3-way'!X157^(1/3)*COS(('OddsRatio_working_3-way'!Y157+4*PI())/3)</f>
        <v>-0.17875045266937187</v>
      </c>
      <c r="AC157" s="11">
        <f>'OddsRatio_working_3-way'!X157^(1/3)*SIN('OddsRatio_working_3-way'!Y157/3)</f>
        <v>9.5215443525379848E-2</v>
      </c>
      <c r="AD157" s="11">
        <f>'OddsRatio_working_3-way'!X157^(1/3)*SIN(('OddsRatio_working_3-way'!Y157+2*PI())/3)</f>
        <v>0.40482030942466757</v>
      </c>
      <c r="AE157" s="11">
        <f>'OddsRatio_working_3-way'!X157^(1/3)*SIN(('OddsRatio_working_3-way'!Y157+4*PI())/3)</f>
        <v>-0.50003575295004743</v>
      </c>
      <c r="AF157" s="11">
        <f>-'OddsRatio_working_3-way'!U157/(3*'OddsRatio_working_3-way'!X157^(1/3))*COS(('OddsRatio_working_3-way'!Y157)/3)</f>
        <v>0.5224188911899067</v>
      </c>
      <c r="AG157" s="11">
        <f>-'OddsRatio_working_3-way'!U157/(3*'OddsRatio_working_3-way'!X157^(1/3))*COS(('OddsRatio_working_3-way'!Y157+2*PI())/3)</f>
        <v>-0.34366843852053491</v>
      </c>
      <c r="AH157" s="11">
        <f>-'OddsRatio_working_3-way'!U157/(3*'OddsRatio_working_3-way'!X157^(1/3))*COS(('OddsRatio_working_3-way'!Y157+4*PI())/3)</f>
        <v>-0.1787504526693719</v>
      </c>
      <c r="AI157" s="11">
        <f>'OddsRatio_working_3-way'!U157/(3*'OddsRatio_working_3-way'!X157^(1/3))*SIN(('OddsRatio_working_3-way'!Y157)/3)</f>
        <v>-9.5215443525379861E-2</v>
      </c>
      <c r="AJ157" s="11">
        <f>'OddsRatio_working_3-way'!U157/(3*'OddsRatio_working_3-way'!X157^(1/3))*SIN(('OddsRatio_working_3-way'!Y157+2*PI())/3)</f>
        <v>-0.40482030942466768</v>
      </c>
      <c r="AK157" s="11">
        <f>'OddsRatio_working_3-way'!U157/(3*'OddsRatio_working_3-way'!X157^(1/3))*SIN(('OddsRatio_working_3-way'!Y157+4*PI())/3)</f>
        <v>0.50003575295004754</v>
      </c>
      <c r="AL157" s="11">
        <f>'OddsRatio_working_3-way'!Z157+'OddsRatio_working_3-way'!AF157</f>
        <v>1.0448377823798132</v>
      </c>
      <c r="AM157" s="11">
        <f>'OddsRatio_working_3-way'!AA157+'OddsRatio_working_3-way'!AG157</f>
        <v>-0.68733687704106972</v>
      </c>
      <c r="AN157" s="11">
        <f>'OddsRatio_working_3-way'!AB157+'OddsRatio_working_3-way'!AH157</f>
        <v>-0.35750090533874379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1.0448377823798132</v>
      </c>
      <c r="AS157" s="11">
        <f>IF(('OddsRatio_working_3-way'!X157=0),IF(Q157&gt;0,-Q157^(1/3),(-Q157)^(1/3)),'OddsRatio_working_3-way'!AM157-'OddsRatio_working_3-way'!R157/3)</f>
        <v>-0.68733687704106972</v>
      </c>
      <c r="AT157" s="11">
        <f>IF(('OddsRatio_working_3-way'!X157=0),IF(Q157&gt;0,-Q157^(1/3),(-Q157)^(1/3)),'OddsRatio_working_3-way'!AN157-'OddsRatio_working_3-way'!R157/3)</f>
        <v>-0.35750090533874379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2.31</v>
      </c>
      <c r="B158" s="4">
        <f>IF('True_Odds_Calculator_3-way'!B159="","",'True_Odds_Calculator_3-way'!B159)</f>
        <v>3.62</v>
      </c>
      <c r="C158" s="4">
        <f>IF('True_Odds_Calculator_3-way'!C159="","",'True_Odds_Calculator_3-way'!C159)</f>
        <v>3.13</v>
      </c>
      <c r="D158" s="9">
        <f t="shared" si="39"/>
        <v>0.42225716456611639</v>
      </c>
      <c r="E158" s="9">
        <f t="shared" si="40"/>
        <v>0.26763370752369448</v>
      </c>
      <c r="F158" s="9">
        <f t="shared" si="41"/>
        <v>0.31010912791018924</v>
      </c>
      <c r="G158" s="9">
        <f t="shared" si="42"/>
        <v>1.0444466126936491</v>
      </c>
      <c r="H158" s="9">
        <f t="shared" si="43"/>
        <v>2.3682250626286803</v>
      </c>
      <c r="I158" s="9">
        <f t="shared" si="44"/>
        <v>3.7364501252573605</v>
      </c>
      <c r="J158" s="9">
        <f t="shared" si="45"/>
        <v>3.224671285037473</v>
      </c>
      <c r="K158" s="11">
        <f t="shared" si="46"/>
        <v>0.4329004329004329</v>
      </c>
      <c r="L158" s="11">
        <f t="shared" si="47"/>
        <v>0.27624309392265195</v>
      </c>
      <c r="M158" s="11">
        <f t="shared" si="48"/>
        <v>0.31948881789137379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-0.27931052584645522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0.2315302475929451</v>
      </c>
      <c r="Q158" s="11">
        <f>2*'OddsRatio_working_3-way'!K158*'OddsRatio_working_3-way'!L158*'OddsRatio_working_3-way'!M158</f>
        <v>7.6412622967968677E-2</v>
      </c>
      <c r="R158" s="11">
        <f t="shared" si="49"/>
        <v>0</v>
      </c>
      <c r="S158" s="11">
        <f t="shared" si="50"/>
        <v>-0.82893491711881895</v>
      </c>
      <c r="T158" s="11">
        <f t="shared" si="51"/>
        <v>-0.27357588023723395</v>
      </c>
      <c r="U158" s="11">
        <f>'OddsRatio_working_3-way'!S158-'OddsRatio_working_3-way'!R158^2/3</f>
        <v>-0.82893491711881895</v>
      </c>
      <c r="V158" s="11">
        <f>'OddsRatio_working_3-way'!S158*'OddsRatio_working_3-way'!R158/3-2*'OddsRatio_working_3-way'!R158^3/27-'OddsRatio_working_3-way'!T158</f>
        <v>0.27357588023723395</v>
      </c>
      <c r="W158" s="11">
        <f>'OddsRatio_working_3-way'!V158^2+4*'OddsRatio_working_3-way'!U158^3/27</f>
        <v>-9.5397365170264009E-3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0.14524418987054505</v>
      </c>
      <c r="Y158" s="11">
        <f>IF('OddsRatio_working_3-way'!W158&gt;=0,IF('OddsRatio_working_3-way'!V158+SQRT('OddsRatio_working_3-way'!W158)&gt;0,0,PI()),ACOS('OddsRatio_working_3-way'!V158/(2*'OddsRatio_working_3-way'!X158)))</f>
        <v>0.34291340127538716</v>
      </c>
      <c r="Z158" s="11">
        <f>'OddsRatio_working_3-way'!X158^(1/3)*COS('OddsRatio_working_3-way'!Y158/3)</f>
        <v>0.52222330634682457</v>
      </c>
      <c r="AA158" s="11">
        <f>'OddsRatio_working_3-way'!X158^(1/3)*COS(('OddsRatio_working_3-way'!Y158+2*PI())/3)</f>
        <v>-0.31303316134534126</v>
      </c>
      <c r="AB158" s="11">
        <f>'OddsRatio_working_3-way'!X158^(1/3)*COS(('OddsRatio_working_3-way'!Y158+4*PI())/3)</f>
        <v>-0.20919014500148342</v>
      </c>
      <c r="AC158" s="11">
        <f>'OddsRatio_working_3-way'!X158^(1/3)*SIN('OddsRatio_working_3-way'!Y158/3)</f>
        <v>5.9953793439589016E-2</v>
      </c>
      <c r="AD158" s="11">
        <f>'OddsRatio_working_3-way'!X158^(1/3)*SIN(('OddsRatio_working_3-way'!Y158+2*PI())/3)</f>
        <v>0.42228175302485876</v>
      </c>
      <c r="AE158" s="11">
        <f>'OddsRatio_working_3-way'!X158^(1/3)*SIN(('OddsRatio_working_3-way'!Y158+4*PI())/3)</f>
        <v>-0.48223554646444788</v>
      </c>
      <c r="AF158" s="11">
        <f>-'OddsRatio_working_3-way'!U158/(3*'OddsRatio_working_3-way'!X158^(1/3))*COS(('OddsRatio_working_3-way'!Y158)/3)</f>
        <v>0.52222330634682457</v>
      </c>
      <c r="AG158" s="11">
        <f>-'OddsRatio_working_3-way'!U158/(3*'OddsRatio_working_3-way'!X158^(1/3))*COS(('OddsRatio_working_3-way'!Y158+2*PI())/3)</f>
        <v>-0.31303316134534126</v>
      </c>
      <c r="AH158" s="11">
        <f>-'OddsRatio_working_3-way'!U158/(3*'OddsRatio_working_3-way'!X158^(1/3))*COS(('OddsRatio_working_3-way'!Y158+4*PI())/3)</f>
        <v>-0.20919014500148342</v>
      </c>
      <c r="AI158" s="11">
        <f>'OddsRatio_working_3-way'!U158/(3*'OddsRatio_working_3-way'!X158^(1/3))*SIN(('OddsRatio_working_3-way'!Y158)/3)</f>
        <v>-5.9953793439589016E-2</v>
      </c>
      <c r="AJ158" s="11">
        <f>'OddsRatio_working_3-way'!U158/(3*'OddsRatio_working_3-way'!X158^(1/3))*SIN(('OddsRatio_working_3-way'!Y158+2*PI())/3)</f>
        <v>-0.42228175302485876</v>
      </c>
      <c r="AK158" s="11">
        <f>'OddsRatio_working_3-way'!U158/(3*'OddsRatio_working_3-way'!X158^(1/3))*SIN(('OddsRatio_working_3-way'!Y158+4*PI())/3)</f>
        <v>0.48223554646444788</v>
      </c>
      <c r="AL158" s="11">
        <f>'OddsRatio_working_3-way'!Z158+'OddsRatio_working_3-way'!AF158</f>
        <v>1.0444466126936491</v>
      </c>
      <c r="AM158" s="11">
        <f>'OddsRatio_working_3-way'!AA158+'OddsRatio_working_3-way'!AG158</f>
        <v>-0.62606632269068252</v>
      </c>
      <c r="AN158" s="11">
        <f>'OddsRatio_working_3-way'!AB158+'OddsRatio_working_3-way'!AH158</f>
        <v>-0.41838029000296684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1.0444466126936491</v>
      </c>
      <c r="AS158" s="11">
        <f>IF(('OddsRatio_working_3-way'!X158=0),IF(Q158&gt;0,-Q158^(1/3),(-Q158)^(1/3)),'OddsRatio_working_3-way'!AM158-'OddsRatio_working_3-way'!R158/3)</f>
        <v>-0.62606632269068252</v>
      </c>
      <c r="AT158" s="11">
        <f>IF(('OddsRatio_working_3-way'!X158=0),IF(Q158&gt;0,-Q158^(1/3),(-Q158)^(1/3)),'OddsRatio_working_3-way'!AN158-'OddsRatio_working_3-way'!R158/3)</f>
        <v>-0.41838029000296684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4.41</v>
      </c>
      <c r="B159" s="4">
        <f>IF('True_Odds_Calculator_3-way'!B160="","",'True_Odds_Calculator_3-way'!B160)</f>
        <v>4.33</v>
      </c>
      <c r="C159" s="4">
        <f>IF('True_Odds_Calculator_3-way'!C160="","",'True_Odds_Calculator_3-way'!C160)</f>
        <v>1.75</v>
      </c>
      <c r="D159" s="9">
        <f t="shared" si="39"/>
        <v>0.21827266402996909</v>
      </c>
      <c r="E159" s="9">
        <f t="shared" si="40"/>
        <v>0.22235049296885867</v>
      </c>
      <c r="F159" s="9">
        <f t="shared" si="41"/>
        <v>0.55937684300117219</v>
      </c>
      <c r="G159" s="9">
        <f t="shared" si="42"/>
        <v>1.0502714762253262</v>
      </c>
      <c r="H159" s="9">
        <f t="shared" si="43"/>
        <v>4.5814257339283628</v>
      </c>
      <c r="I159" s="9">
        <f t="shared" si="44"/>
        <v>4.4974040158303366</v>
      </c>
      <c r="J159" s="9">
        <f t="shared" si="45"/>
        <v>1.7877036071689949</v>
      </c>
      <c r="K159" s="11">
        <f t="shared" si="46"/>
        <v>0.22675736961451246</v>
      </c>
      <c r="L159" s="11">
        <f t="shared" si="47"/>
        <v>0.23094688221709006</v>
      </c>
      <c r="M159" s="11">
        <f t="shared" si="48"/>
        <v>0.5714285714285714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-0.25485628101455038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0.22413892423790144</v>
      </c>
      <c r="Q159" s="11">
        <f>2*'OddsRatio_working_3-way'!K159*'OddsRatio_working_3-way'!L159*'OddsRatio_working_3-way'!M159</f>
        <v>5.9850180036822812E-2</v>
      </c>
      <c r="R159" s="11">
        <f t="shared" si="49"/>
        <v>0</v>
      </c>
      <c r="S159" s="11">
        <f t="shared" si="50"/>
        <v>-0.87947184721378235</v>
      </c>
      <c r="T159" s="11">
        <f t="shared" si="51"/>
        <v>-0.23483894451636378</v>
      </c>
      <c r="U159" s="11">
        <f>'OddsRatio_working_3-way'!S159-'OddsRatio_working_3-way'!R159^2/3</f>
        <v>-0.87947184721378235</v>
      </c>
      <c r="V159" s="11">
        <f>'OddsRatio_working_3-way'!S159*'OddsRatio_working_3-way'!R159/3-2*'OddsRatio_working_3-way'!R159^3/27-'OddsRatio_working_3-way'!T159</f>
        <v>0.23483894451636378</v>
      </c>
      <c r="W159" s="11">
        <f>'OddsRatio_working_3-way'!V159^2+4*'OddsRatio_working_3-way'!U159^3/27</f>
        <v>-4.5627815577773324E-2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0.15872708136872321</v>
      </c>
      <c r="Y159" s="11">
        <f>IF('OddsRatio_working_3-way'!W159&gt;=0,IF('OddsRatio_working_3-way'!V159+SQRT('OddsRatio_working_3-way'!W159)&gt;0,0,PI()),ACOS('OddsRatio_working_3-way'!V159/(2*'OddsRatio_working_3-way'!X159)))</f>
        <v>0.73808715204199105</v>
      </c>
      <c r="Z159" s="11">
        <f>'OddsRatio_working_3-way'!X159^(1/3)*COS('OddsRatio_working_3-way'!Y159/3)</f>
        <v>0.52513573811266312</v>
      </c>
      <c r="AA159" s="11">
        <f>'OddsRatio_working_3-way'!X159^(1/3)*COS(('OddsRatio_working_3-way'!Y159+2*PI())/3)</f>
        <v>-0.37677077716771468</v>
      </c>
      <c r="AB159" s="11">
        <f>'OddsRatio_working_3-way'!X159^(1/3)*COS(('OddsRatio_working_3-way'!Y159+4*PI())/3)</f>
        <v>-0.14836496094494828</v>
      </c>
      <c r="AC159" s="11">
        <f>'OddsRatio_working_3-way'!X159^(1/3)*SIN('OddsRatio_working_3-way'!Y159/3)</f>
        <v>0.13187015948069039</v>
      </c>
      <c r="AD159" s="11">
        <f>'OddsRatio_working_3-way'!X159^(1/3)*SIN(('OddsRatio_working_3-way'!Y159+2*PI())/3)</f>
        <v>0.38884580990031314</v>
      </c>
      <c r="AE159" s="11">
        <f>'OddsRatio_working_3-way'!X159^(1/3)*SIN(('OddsRatio_working_3-way'!Y159+4*PI())/3)</f>
        <v>-0.52071596938100351</v>
      </c>
      <c r="AF159" s="11">
        <f>-'OddsRatio_working_3-way'!U159/(3*'OddsRatio_working_3-way'!X159^(1/3))*COS(('OddsRatio_working_3-way'!Y159)/3)</f>
        <v>0.52513573811266301</v>
      </c>
      <c r="AG159" s="11">
        <f>-'OddsRatio_working_3-way'!U159/(3*'OddsRatio_working_3-way'!X159^(1/3))*COS(('OddsRatio_working_3-way'!Y159+2*PI())/3)</f>
        <v>-0.37677077716771462</v>
      </c>
      <c r="AH159" s="11">
        <f>-'OddsRatio_working_3-way'!U159/(3*'OddsRatio_working_3-way'!X159^(1/3))*COS(('OddsRatio_working_3-way'!Y159+4*PI())/3)</f>
        <v>-0.14836496094494825</v>
      </c>
      <c r="AI159" s="11">
        <f>'OddsRatio_working_3-way'!U159/(3*'OddsRatio_working_3-way'!X159^(1/3))*SIN(('OddsRatio_working_3-way'!Y159)/3)</f>
        <v>-0.13187015948069036</v>
      </c>
      <c r="AJ159" s="11">
        <f>'OddsRatio_working_3-way'!U159/(3*'OddsRatio_working_3-way'!X159^(1/3))*SIN(('OddsRatio_working_3-way'!Y159+2*PI())/3)</f>
        <v>-0.38884580990031303</v>
      </c>
      <c r="AK159" s="11">
        <f>'OddsRatio_working_3-way'!U159/(3*'OddsRatio_working_3-way'!X159^(1/3))*SIN(('OddsRatio_working_3-way'!Y159+4*PI())/3)</f>
        <v>0.5207159693810034</v>
      </c>
      <c r="AL159" s="11">
        <f>'OddsRatio_working_3-way'!Z159+'OddsRatio_working_3-way'!AF159</f>
        <v>1.0502714762253262</v>
      </c>
      <c r="AM159" s="11">
        <f>'OddsRatio_working_3-way'!AA159+'OddsRatio_working_3-way'!AG159</f>
        <v>-0.75354155433542935</v>
      </c>
      <c r="AN159" s="11">
        <f>'OddsRatio_working_3-way'!AB159+'OddsRatio_working_3-way'!AH159</f>
        <v>-0.29672992188989655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1.0502714762253262</v>
      </c>
      <c r="AS159" s="11">
        <f>IF(('OddsRatio_working_3-way'!X159=0),IF(Q159&gt;0,-Q159^(1/3),(-Q159)^(1/3)),'OddsRatio_working_3-way'!AM159-'OddsRatio_working_3-way'!R159/3)</f>
        <v>-0.75354155433542935</v>
      </c>
      <c r="AT159" s="11">
        <f>IF(('OddsRatio_working_3-way'!X159=0),IF(Q159&gt;0,-Q159^(1/3),(-Q159)^(1/3)),'OddsRatio_working_3-way'!AN159-'OddsRatio_working_3-way'!R159/3)</f>
        <v>-0.29672992188989655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2.38</v>
      </c>
      <c r="B160" s="4">
        <f>IF('True_Odds_Calculator_3-way'!B161="","",'True_Odds_Calculator_3-way'!B161)</f>
        <v>3.43</v>
      </c>
      <c r="C160" s="4">
        <f>IF('True_Odds_Calculator_3-way'!C161="","",'True_Odds_Calculator_3-way'!C161)</f>
        <v>3.17</v>
      </c>
      <c r="D160" s="9">
        <f t="shared" si="39"/>
        <v>0.41020066106660763</v>
      </c>
      <c r="E160" s="9">
        <f t="shared" si="40"/>
        <v>0.28313906877160955</v>
      </c>
      <c r="F160" s="9">
        <f t="shared" si="41"/>
        <v>0.30666027016178266</v>
      </c>
      <c r="G160" s="9">
        <f t="shared" si="42"/>
        <v>1.0419067200007595</v>
      </c>
      <c r="H160" s="9">
        <f t="shared" si="43"/>
        <v>2.4378312736010481</v>
      </c>
      <c r="I160" s="9">
        <f t="shared" si="44"/>
        <v>3.5318333296018465</v>
      </c>
      <c r="J160" s="9">
        <f t="shared" si="45"/>
        <v>3.2609375824016489</v>
      </c>
      <c r="K160" s="11">
        <f t="shared" si="46"/>
        <v>0.42016806722689076</v>
      </c>
      <c r="L160" s="11">
        <f t="shared" si="47"/>
        <v>0.29154518950437314</v>
      </c>
      <c r="M160" s="11">
        <f t="shared" si="48"/>
        <v>0.31545741324921134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-0.28119963623123867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0.23108451518120926</v>
      </c>
      <c r="Q160" s="11">
        <f>2*'OddsRatio_working_3-way'!K160*'OddsRatio_working_3-way'!L160*'OddsRatio_working_3-way'!M160</f>
        <v>7.7285791030504758E-2</v>
      </c>
      <c r="R160" s="11">
        <f t="shared" si="49"/>
        <v>0</v>
      </c>
      <c r="S160" s="11">
        <f t="shared" si="50"/>
        <v>-0.8217809890450275</v>
      </c>
      <c r="T160" s="11">
        <f t="shared" si="51"/>
        <v>-0.27484314014883859</v>
      </c>
      <c r="U160" s="11">
        <f>'OddsRatio_working_3-way'!S160-'OddsRatio_working_3-way'!R160^2/3</f>
        <v>-0.8217809890450275</v>
      </c>
      <c r="V160" s="11">
        <f>'OddsRatio_working_3-way'!S160*'OddsRatio_working_3-way'!R160/3-2*'OddsRatio_working_3-way'!R160^3/27-'OddsRatio_working_3-way'!T160</f>
        <v>0.27484314014883859</v>
      </c>
      <c r="W160" s="11">
        <f>'OddsRatio_working_3-way'!V160^2+4*'OddsRatio_working_3-way'!U160^3/27</f>
        <v>-6.6787919692525288E-3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0.14336800868405639</v>
      </c>
      <c r="Y160" s="11">
        <f>IF('OddsRatio_working_3-way'!W160&gt;=0,IF('OddsRatio_working_3-way'!V160+SQRT('OddsRatio_working_3-way'!W160)&gt;0,0,PI()),ACOS('OddsRatio_working_3-way'!V160/(2*'OddsRatio_working_3-way'!X160)))</f>
        <v>0.28902138729840399</v>
      </c>
      <c r="Z160" s="11">
        <f>'OddsRatio_working_3-way'!X160^(1/3)*COS('OddsRatio_working_3-way'!Y160/3)</f>
        <v>0.52095336000037984</v>
      </c>
      <c r="AA160" s="11">
        <f>'OddsRatio_working_3-way'!X160^(1/3)*COS(('OddsRatio_working_3-way'!Y160+2*PI())/3)</f>
        <v>-0.30407650556741989</v>
      </c>
      <c r="AB160" s="11">
        <f>'OddsRatio_working_3-way'!X160^(1/3)*COS(('OddsRatio_working_3-way'!Y160+4*PI())/3)</f>
        <v>-0.21687685443295979</v>
      </c>
      <c r="AC160" s="11">
        <f>'OddsRatio_working_3-way'!X160^(1/3)*SIN('OddsRatio_working_3-way'!Y160/3)</f>
        <v>5.034474205572198E-2</v>
      </c>
      <c r="AD160" s="11">
        <f>'OddsRatio_working_3-way'!X160^(1/3)*SIN(('OddsRatio_working_3-way'!Y160+2*PI())/3)</f>
        <v>0.42598647291932801</v>
      </c>
      <c r="AE160" s="11">
        <f>'OddsRatio_working_3-way'!X160^(1/3)*SIN(('OddsRatio_working_3-way'!Y160+4*PI())/3)</f>
        <v>-0.47633121497504999</v>
      </c>
      <c r="AF160" s="11">
        <f>-'OddsRatio_working_3-way'!U160/(3*'OddsRatio_working_3-way'!X160^(1/3))*COS(('OddsRatio_working_3-way'!Y160)/3)</f>
        <v>0.52095336000037973</v>
      </c>
      <c r="AG160" s="11">
        <f>-'OddsRatio_working_3-way'!U160/(3*'OddsRatio_working_3-way'!X160^(1/3))*COS(('OddsRatio_working_3-way'!Y160+2*PI())/3)</f>
        <v>-0.30407650556741983</v>
      </c>
      <c r="AH160" s="11">
        <f>-'OddsRatio_working_3-way'!U160/(3*'OddsRatio_working_3-way'!X160^(1/3))*COS(('OddsRatio_working_3-way'!Y160+4*PI())/3)</f>
        <v>-0.21687685443295976</v>
      </c>
      <c r="AI160" s="11">
        <f>'OddsRatio_working_3-way'!U160/(3*'OddsRatio_working_3-way'!X160^(1/3))*SIN(('OddsRatio_working_3-way'!Y160)/3)</f>
        <v>-5.0344742055721974E-2</v>
      </c>
      <c r="AJ160" s="11">
        <f>'OddsRatio_working_3-way'!U160/(3*'OddsRatio_working_3-way'!X160^(1/3))*SIN(('OddsRatio_working_3-way'!Y160+2*PI())/3)</f>
        <v>-0.4259864729193279</v>
      </c>
      <c r="AK160" s="11">
        <f>'OddsRatio_working_3-way'!U160/(3*'OddsRatio_working_3-way'!X160^(1/3))*SIN(('OddsRatio_working_3-way'!Y160+4*PI())/3)</f>
        <v>0.47633121497504988</v>
      </c>
      <c r="AL160" s="11">
        <f>'OddsRatio_working_3-way'!Z160+'OddsRatio_working_3-way'!AF160</f>
        <v>1.0419067200007595</v>
      </c>
      <c r="AM160" s="11">
        <f>'OddsRatio_working_3-way'!AA160+'OddsRatio_working_3-way'!AG160</f>
        <v>-0.60815301113483966</v>
      </c>
      <c r="AN160" s="11">
        <f>'OddsRatio_working_3-way'!AB160+'OddsRatio_working_3-way'!AH160</f>
        <v>-0.43375370886591957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1.0419067200007595</v>
      </c>
      <c r="AS160" s="11">
        <f>IF(('OddsRatio_working_3-way'!X160=0),IF(Q160&gt;0,-Q160^(1/3),(-Q160)^(1/3)),'OddsRatio_working_3-way'!AM160-'OddsRatio_working_3-way'!R160/3)</f>
        <v>-0.60815301113483966</v>
      </c>
      <c r="AT160" s="11">
        <f>IF(('OddsRatio_working_3-way'!X160=0),IF(Q160&gt;0,-Q160^(1/3),(-Q160)^(1/3)),'OddsRatio_working_3-way'!AN160-'OddsRatio_working_3-way'!R160/3)</f>
        <v>-0.43375370886591957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12.03</v>
      </c>
      <c r="B161" s="4">
        <f>IF('True_Odds_Calculator_3-way'!B162="","",'True_Odds_Calculator_3-way'!B162)</f>
        <v>6.72</v>
      </c>
      <c r="C161" s="4">
        <f>IF('True_Odds_Calculator_3-way'!C162="","",'True_Odds_Calculator_3-way'!C162)</f>
        <v>1.24</v>
      </c>
      <c r="D161" s="9">
        <f t="shared" si="39"/>
        <v>7.5269424443013322E-2</v>
      </c>
      <c r="E161" s="9">
        <f t="shared" si="40"/>
        <v>0.13566422823854152</v>
      </c>
      <c r="F161" s="9">
        <f t="shared" si="41"/>
        <v>0.78906634731844505</v>
      </c>
      <c r="G161" s="9">
        <f t="shared" si="42"/>
        <v>1.1138356394152287</v>
      </c>
      <c r="H161" s="9">
        <f t="shared" si="43"/>
        <v>13.285607102749971</v>
      </c>
      <c r="I161" s="9">
        <f t="shared" si="44"/>
        <v>7.3711398574551072</v>
      </c>
      <c r="J161" s="9">
        <f t="shared" si="45"/>
        <v>1.2673205534596548</v>
      </c>
      <c r="K161" s="11">
        <f t="shared" si="46"/>
        <v>8.3125519534497094E-2</v>
      </c>
      <c r="L161" s="11">
        <f t="shared" si="47"/>
        <v>0.14880952380952381</v>
      </c>
      <c r="M161" s="11">
        <f t="shared" si="48"/>
        <v>0.80645161290322587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-0.15105190173567606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0.16948715640494261</v>
      </c>
      <c r="Q161" s="11">
        <f>2*'OddsRatio_working_3-way'!K161*'OddsRatio_working_3-way'!L161*'OddsRatio_working_3-way'!M161</f>
        <v>1.9951401577980296E-2</v>
      </c>
      <c r="R161" s="11">
        <f t="shared" si="49"/>
        <v>0</v>
      </c>
      <c r="S161" s="11">
        <f t="shared" si="50"/>
        <v>-1.1220458296614244</v>
      </c>
      <c r="T161" s="11">
        <f t="shared" si="51"/>
        <v>-0.1320830876587904</v>
      </c>
      <c r="U161" s="11">
        <f>'OddsRatio_working_3-way'!S161-'OddsRatio_working_3-way'!R161^2/3</f>
        <v>-1.1220458296614244</v>
      </c>
      <c r="V161" s="11">
        <f>'OddsRatio_working_3-way'!S161*'OddsRatio_working_3-way'!R161/3-2*'OddsRatio_working_3-way'!R161^3/27-'OddsRatio_working_3-way'!T161</f>
        <v>0.1320830876587904</v>
      </c>
      <c r="W161" s="11">
        <f>'OddsRatio_working_3-way'!V161^2+4*'OddsRatio_working_3-way'!U161^3/27</f>
        <v>-0.19183419688079861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0.22873573120868015</v>
      </c>
      <c r="Y161" s="11">
        <f>IF('OddsRatio_working_3-way'!W161&gt;=0,IF('OddsRatio_working_3-way'!V161+SQRT('OddsRatio_working_3-way'!W161)&gt;0,0,PI()),ACOS('OddsRatio_working_3-way'!V161/(2*'OddsRatio_working_3-way'!X161)))</f>
        <v>1.2779022946272769</v>
      </c>
      <c r="Z161" s="11">
        <f>'OddsRatio_working_3-way'!X161^(1/3)*COS('OddsRatio_working_3-way'!Y161/3)</f>
        <v>0.55691781970761434</v>
      </c>
      <c r="AA161" s="11">
        <f>'OddsRatio_working_3-way'!X161^(1/3)*COS(('OddsRatio_working_3-way'!Y161+2*PI())/3)</f>
        <v>-0.49730443524659196</v>
      </c>
      <c r="AB161" s="11">
        <f>'OddsRatio_working_3-way'!X161^(1/3)*COS(('OddsRatio_working_3-way'!Y161+4*PI())/3)</f>
        <v>-5.9613384461022503E-2</v>
      </c>
      <c r="AC161" s="11">
        <f>'OddsRatio_working_3-way'!X161^(1/3)*SIN('OddsRatio_working_3-way'!Y161/3)</f>
        <v>0.2527010459929388</v>
      </c>
      <c r="AD161" s="11">
        <f>'OddsRatio_working_3-way'!X161^(1/3)*SIN(('OddsRatio_working_3-way'!Y161+2*PI())/3)</f>
        <v>0.35595445669056652</v>
      </c>
      <c r="AE161" s="11">
        <f>'OddsRatio_working_3-way'!X161^(1/3)*SIN(('OddsRatio_working_3-way'!Y161+4*PI())/3)</f>
        <v>-0.60865550268350521</v>
      </c>
      <c r="AF161" s="11">
        <f>-'OddsRatio_working_3-way'!U161/(3*'OddsRatio_working_3-way'!X161^(1/3))*COS(('OddsRatio_working_3-way'!Y161)/3)</f>
        <v>0.55691781970761434</v>
      </c>
      <c r="AG161" s="11">
        <f>-'OddsRatio_working_3-way'!U161/(3*'OddsRatio_working_3-way'!X161^(1/3))*COS(('OddsRatio_working_3-way'!Y161+2*PI())/3)</f>
        <v>-0.49730443524659196</v>
      </c>
      <c r="AH161" s="11">
        <f>-'OddsRatio_working_3-way'!U161/(3*'OddsRatio_working_3-way'!X161^(1/3))*COS(('OddsRatio_working_3-way'!Y161+4*PI())/3)</f>
        <v>-5.9613384461022503E-2</v>
      </c>
      <c r="AI161" s="11">
        <f>'OddsRatio_working_3-way'!U161/(3*'OddsRatio_working_3-way'!X161^(1/3))*SIN(('OddsRatio_working_3-way'!Y161)/3)</f>
        <v>-0.2527010459929388</v>
      </c>
      <c r="AJ161" s="11">
        <f>'OddsRatio_working_3-way'!U161/(3*'OddsRatio_working_3-way'!X161^(1/3))*SIN(('OddsRatio_working_3-way'!Y161+2*PI())/3)</f>
        <v>-0.35595445669056652</v>
      </c>
      <c r="AK161" s="11">
        <f>'OddsRatio_working_3-way'!U161/(3*'OddsRatio_working_3-way'!X161^(1/3))*SIN(('OddsRatio_working_3-way'!Y161+4*PI())/3)</f>
        <v>0.60865550268350521</v>
      </c>
      <c r="AL161" s="11">
        <f>'OddsRatio_working_3-way'!Z161+'OddsRatio_working_3-way'!AF161</f>
        <v>1.1138356394152287</v>
      </c>
      <c r="AM161" s="11">
        <f>'OddsRatio_working_3-way'!AA161+'OddsRatio_working_3-way'!AG161</f>
        <v>-0.99460887049318392</v>
      </c>
      <c r="AN161" s="11">
        <f>'OddsRatio_working_3-way'!AB161+'OddsRatio_working_3-way'!AH161</f>
        <v>-0.11922676892204501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1.1138356394152287</v>
      </c>
      <c r="AS161" s="11">
        <f>IF(('OddsRatio_working_3-way'!X161=0),IF(Q161&gt;0,-Q161^(1/3),(-Q161)^(1/3)),'OddsRatio_working_3-way'!AM161-'OddsRatio_working_3-way'!R161/3)</f>
        <v>-0.99460887049318392</v>
      </c>
      <c r="AT161" s="11">
        <f>IF(('OddsRatio_working_3-way'!X161=0),IF(Q161&gt;0,-Q161^(1/3),(-Q161)^(1/3)),'OddsRatio_working_3-way'!AN161-'OddsRatio_working_3-way'!R161/3)</f>
        <v>-0.11922676892204501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1.1299999999999999</v>
      </c>
      <c r="B162" s="4">
        <f>IF('True_Odds_Calculator_3-way'!B163="","",'True_Odds_Calculator_3-way'!B163)</f>
        <v>9.0500000000000007</v>
      </c>
      <c r="C162" s="4">
        <f>IF('True_Odds_Calculator_3-way'!C163="","",'True_Odds_Calculator_3-way'!C163)</f>
        <v>26</v>
      </c>
      <c r="D162" s="9">
        <f t="shared" si="39"/>
        <v>0.86943567079105577</v>
      </c>
      <c r="E162" s="9">
        <f t="shared" si="40"/>
        <v>9.7096125645913231E-2</v>
      </c>
      <c r="F162" s="9">
        <f t="shared" si="41"/>
        <v>3.3468203563030804E-2</v>
      </c>
      <c r="G162" s="9">
        <f t="shared" si="42"/>
        <v>1.1551642377418863</v>
      </c>
      <c r="H162" s="9">
        <f t="shared" si="43"/>
        <v>1.1501713509064453</v>
      </c>
      <c r="I162" s="9">
        <f t="shared" si="44"/>
        <v>10.299072113822184</v>
      </c>
      <c r="J162" s="9">
        <f t="shared" si="45"/>
        <v>29.879105943547163</v>
      </c>
      <c r="K162" s="11">
        <f t="shared" si="46"/>
        <v>0.88495575221238942</v>
      </c>
      <c r="L162" s="11">
        <f t="shared" si="47"/>
        <v>0.11049723756906077</v>
      </c>
      <c r="M162" s="11">
        <f t="shared" si="48"/>
        <v>3.8461538461538464E-2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-9.8396323277758602E-2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0.12478891567533822</v>
      </c>
      <c r="Q162" s="11">
        <f>2*'OddsRatio_working_3-way'!K162*'OddsRatio_working_3-way'!L162*'OddsRatio_working_3-way'!M162</f>
        <v>7.5219358454091745E-3</v>
      </c>
      <c r="R162" s="11">
        <f t="shared" si="49"/>
        <v>0</v>
      </c>
      <c r="S162" s="11">
        <f t="shared" si="50"/>
        <v>-1.2682274247491661</v>
      </c>
      <c r="T162" s="11">
        <f t="shared" si="51"/>
        <v>-7.6445293836598316E-2</v>
      </c>
      <c r="U162" s="11">
        <f>'OddsRatio_working_3-way'!S162-'OddsRatio_working_3-way'!R162^2/3</f>
        <v>-1.2682274247491661</v>
      </c>
      <c r="V162" s="11">
        <f>'OddsRatio_working_3-way'!S162*'OddsRatio_working_3-way'!R162/3-2*'OddsRatio_working_3-way'!R162^3/27-'OddsRatio_working_3-way'!T162</f>
        <v>7.6445293836598316E-2</v>
      </c>
      <c r="W162" s="11">
        <f>'OddsRatio_working_3-way'!V162^2+4*'OddsRatio_working_3-way'!U162^3/27</f>
        <v>-0.29635137714979515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0.27486144695989967</v>
      </c>
      <c r="Y162" s="11">
        <f>IF('OddsRatio_working_3-way'!W162&gt;=0,IF('OddsRatio_working_3-way'!V162+SQRT('OddsRatio_working_3-way'!W162)&gt;0,0,PI()),ACOS('OddsRatio_working_3-way'!V162/(2*'OddsRatio_working_3-way'!X162)))</f>
        <v>1.4312826768130353</v>
      </c>
      <c r="Z162" s="11">
        <f>'OddsRatio_working_3-way'!X162^(1/3)*COS('OddsRatio_working_3-way'!Y162/3)</f>
        <v>0.57758211887094313</v>
      </c>
      <c r="AA162" s="11">
        <f>'OddsRatio_working_3-way'!X162^(1/3)*COS(('OddsRatio_working_3-way'!Y162+2*PI())/3)</f>
        <v>-0.54735638610883897</v>
      </c>
      <c r="AB162" s="11">
        <f>'OddsRatio_working_3-way'!X162^(1/3)*COS(('OddsRatio_working_3-way'!Y162+4*PI())/3)</f>
        <v>-3.0225732762104409E-2</v>
      </c>
      <c r="AC162" s="11">
        <f>'OddsRatio_working_3-way'!X162^(1/3)*SIN('OddsRatio_working_3-way'!Y162/3)</f>
        <v>0.29856552191594449</v>
      </c>
      <c r="AD162" s="11">
        <f>'OddsRatio_working_3-way'!X162^(1/3)*SIN(('OddsRatio_working_3-way'!Y162+2*PI())/3)</f>
        <v>0.35091802675590811</v>
      </c>
      <c r="AE162" s="11">
        <f>'OddsRatio_working_3-way'!X162^(1/3)*SIN(('OddsRatio_working_3-way'!Y162+4*PI())/3)</f>
        <v>-0.64948354867185243</v>
      </c>
      <c r="AF162" s="11">
        <f>-'OddsRatio_working_3-way'!U162/(3*'OddsRatio_working_3-way'!X162^(1/3))*COS(('OddsRatio_working_3-way'!Y162)/3)</f>
        <v>0.57758211887094324</v>
      </c>
      <c r="AG162" s="11">
        <f>-'OddsRatio_working_3-way'!U162/(3*'OddsRatio_working_3-way'!X162^(1/3))*COS(('OddsRatio_working_3-way'!Y162+2*PI())/3)</f>
        <v>-0.54735638610883908</v>
      </c>
      <c r="AH162" s="11">
        <f>-'OddsRatio_working_3-way'!U162/(3*'OddsRatio_working_3-way'!X162^(1/3))*COS(('OddsRatio_working_3-way'!Y162+4*PI())/3)</f>
        <v>-3.0225732762104413E-2</v>
      </c>
      <c r="AI162" s="11">
        <f>'OddsRatio_working_3-way'!U162/(3*'OddsRatio_working_3-way'!X162^(1/3))*SIN(('OddsRatio_working_3-way'!Y162)/3)</f>
        <v>-0.29856552191594454</v>
      </c>
      <c r="AJ162" s="11">
        <f>'OddsRatio_working_3-way'!U162/(3*'OddsRatio_working_3-way'!X162^(1/3))*SIN(('OddsRatio_working_3-way'!Y162+2*PI())/3)</f>
        <v>-0.35091802675590816</v>
      </c>
      <c r="AK162" s="11">
        <f>'OddsRatio_working_3-way'!U162/(3*'OddsRatio_working_3-way'!X162^(1/3))*SIN(('OddsRatio_working_3-way'!Y162+4*PI())/3)</f>
        <v>0.64948354867185254</v>
      </c>
      <c r="AL162" s="11">
        <f>'OddsRatio_working_3-way'!Z162+'OddsRatio_working_3-way'!AF162</f>
        <v>1.1551642377418863</v>
      </c>
      <c r="AM162" s="11">
        <f>'OddsRatio_working_3-way'!AA162+'OddsRatio_working_3-way'!AG162</f>
        <v>-1.0947127722176782</v>
      </c>
      <c r="AN162" s="11">
        <f>'OddsRatio_working_3-way'!AB162+'OddsRatio_working_3-way'!AH162</f>
        <v>-6.0451465524208825E-2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1.1551642377418863</v>
      </c>
      <c r="AS162" s="11">
        <f>IF(('OddsRatio_working_3-way'!X162=0),IF(Q162&gt;0,-Q162^(1/3),(-Q162)^(1/3)),'OddsRatio_working_3-way'!AM162-'OddsRatio_working_3-way'!R162/3)</f>
        <v>-1.0947127722176782</v>
      </c>
      <c r="AT162" s="11">
        <f>IF(('OddsRatio_working_3-way'!X162=0),IF(Q162&gt;0,-Q162^(1/3),(-Q162)^(1/3)),'OddsRatio_working_3-way'!AN162-'OddsRatio_working_3-way'!R162/3)</f>
        <v>-6.0451465524208825E-2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2.52</v>
      </c>
      <c r="B163" s="4">
        <f>IF('True_Odds_Calculator_3-way'!B164="","",'True_Odds_Calculator_3-way'!B164)</f>
        <v>3.33</v>
      </c>
      <c r="C163" s="4">
        <f>IF('True_Odds_Calculator_3-way'!C164="","",'True_Odds_Calculator_3-way'!C164)</f>
        <v>3.03</v>
      </c>
      <c r="D163" s="9">
        <f t="shared" si="39"/>
        <v>0.3871109969205227</v>
      </c>
      <c r="E163" s="9">
        <f t="shared" si="40"/>
        <v>0.29180570129972033</v>
      </c>
      <c r="F163" s="9">
        <f t="shared" si="41"/>
        <v>0.32108330177975702</v>
      </c>
      <c r="G163" s="9">
        <f t="shared" si="42"/>
        <v>1.0416042235999226</v>
      </c>
      <c r="H163" s="9">
        <f t="shared" si="43"/>
        <v>2.5832384198718819</v>
      </c>
      <c r="I163" s="9">
        <f t="shared" si="44"/>
        <v>3.4269378409878191</v>
      </c>
      <c r="J163" s="9">
        <f t="shared" si="45"/>
        <v>3.1144565739078427</v>
      </c>
      <c r="K163" s="11">
        <f t="shared" si="46"/>
        <v>0.3968253968253968</v>
      </c>
      <c r="L163" s="11">
        <f t="shared" si="47"/>
        <v>0.3003003003003003</v>
      </c>
      <c r="M163" s="11">
        <f t="shared" si="48"/>
        <v>0.33003300330033003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-0.2827536006853939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0.23125435666689792</v>
      </c>
      <c r="Q163" s="11">
        <f>2*'OddsRatio_working_3-way'!K163*'OddsRatio_working_3-way'!L163*'OddsRatio_working_3-way'!M163</f>
        <v>7.8657944444523106E-2</v>
      </c>
      <c r="R163" s="11">
        <f t="shared" si="49"/>
        <v>0</v>
      </c>
      <c r="S163" s="11">
        <f t="shared" si="50"/>
        <v>-0.81786529369153227</v>
      </c>
      <c r="T163" s="11">
        <f t="shared" si="51"/>
        <v>-0.27818547404473887</v>
      </c>
      <c r="U163" s="11">
        <f>'OddsRatio_working_3-way'!S163-'OddsRatio_working_3-way'!R163^2/3</f>
        <v>-0.81786529369153227</v>
      </c>
      <c r="V163" s="11">
        <f>'OddsRatio_working_3-way'!S163*'OddsRatio_working_3-way'!R163/3-2*'OddsRatio_working_3-way'!R163^3/27-'OddsRatio_working_3-way'!T163</f>
        <v>0.27818547404473887</v>
      </c>
      <c r="W163" s="11">
        <f>'OddsRatio_working_3-way'!V163^2+4*'OddsRatio_working_3-way'!U163^3/27</f>
        <v>-3.660704379464183E-3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0.14234453128673424</v>
      </c>
      <c r="Y163" s="11">
        <f>IF('OddsRatio_working_3-way'!W163&gt;=0,IF('OddsRatio_working_3-way'!V163+SQRT('OddsRatio_working_3-way'!W163)&gt;0,0,PI()),ACOS('OddsRatio_working_3-way'!V163/(2*'OddsRatio_working_3-way'!X163)))</f>
        <v>0.21415902976888934</v>
      </c>
      <c r="Z163" s="11">
        <f>'OddsRatio_working_3-way'!X163^(1/3)*COS('OddsRatio_working_3-way'!Y163/3)</f>
        <v>0.52080211179996128</v>
      </c>
      <c r="AA163" s="11">
        <f>'OddsRatio_working_3-way'!X163^(1/3)*COS(('OddsRatio_working_3-way'!Y163+2*PI())/3)</f>
        <v>-0.29265308965614245</v>
      </c>
      <c r="AB163" s="11">
        <f>'OddsRatio_working_3-way'!X163^(1/3)*COS(('OddsRatio_working_3-way'!Y163+4*PI())/3)</f>
        <v>-0.22814902214381894</v>
      </c>
      <c r="AC163" s="11">
        <f>'OddsRatio_working_3-way'!X163^(1/3)*SIN('OddsRatio_working_3-way'!Y163/3)</f>
        <v>3.7241440742065819E-2</v>
      </c>
      <c r="AD163" s="11">
        <f>'OddsRatio_working_3-way'!X163^(1/3)*SIN(('OddsRatio_working_3-way'!Y163+2*PI())/3)</f>
        <v>0.43240713879231696</v>
      </c>
      <c r="AE163" s="11">
        <f>'OddsRatio_working_3-way'!X163^(1/3)*SIN(('OddsRatio_working_3-way'!Y163+4*PI())/3)</f>
        <v>-0.46964857953438266</v>
      </c>
      <c r="AF163" s="11">
        <f>-'OddsRatio_working_3-way'!U163/(3*'OddsRatio_working_3-way'!X163^(1/3))*COS(('OddsRatio_working_3-way'!Y163)/3)</f>
        <v>0.52080211179996116</v>
      </c>
      <c r="AG163" s="11">
        <f>-'OddsRatio_working_3-way'!U163/(3*'OddsRatio_working_3-way'!X163^(1/3))*COS(('OddsRatio_working_3-way'!Y163+2*PI())/3)</f>
        <v>-0.2926530896561424</v>
      </c>
      <c r="AH163" s="11">
        <f>-'OddsRatio_working_3-way'!U163/(3*'OddsRatio_working_3-way'!X163^(1/3))*COS(('OddsRatio_working_3-way'!Y163+4*PI())/3)</f>
        <v>-0.22814902214381891</v>
      </c>
      <c r="AI163" s="11">
        <f>'OddsRatio_working_3-way'!U163/(3*'OddsRatio_working_3-way'!X163^(1/3))*SIN(('OddsRatio_working_3-way'!Y163)/3)</f>
        <v>-3.7241440742065812E-2</v>
      </c>
      <c r="AJ163" s="11">
        <f>'OddsRatio_working_3-way'!U163/(3*'OddsRatio_working_3-way'!X163^(1/3))*SIN(('OddsRatio_working_3-way'!Y163+2*PI())/3)</f>
        <v>-0.43240713879231685</v>
      </c>
      <c r="AK163" s="11">
        <f>'OddsRatio_working_3-way'!U163/(3*'OddsRatio_working_3-way'!X163^(1/3))*SIN(('OddsRatio_working_3-way'!Y163+4*PI())/3)</f>
        <v>0.46964857953438255</v>
      </c>
      <c r="AL163" s="11">
        <f>'OddsRatio_working_3-way'!Z163+'OddsRatio_working_3-way'!AF163</f>
        <v>1.0416042235999226</v>
      </c>
      <c r="AM163" s="11">
        <f>'OddsRatio_working_3-way'!AA163+'OddsRatio_working_3-way'!AG163</f>
        <v>-0.5853061793122849</v>
      </c>
      <c r="AN163" s="11">
        <f>'OddsRatio_working_3-way'!AB163+'OddsRatio_working_3-way'!AH163</f>
        <v>-0.45629804428763787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1.0416042235999226</v>
      </c>
      <c r="AS163" s="11">
        <f>IF(('OddsRatio_working_3-way'!X163=0),IF(Q163&gt;0,-Q163^(1/3),(-Q163)^(1/3)),'OddsRatio_working_3-way'!AM163-'OddsRatio_working_3-way'!R163/3)</f>
        <v>-0.5853061793122849</v>
      </c>
      <c r="AT163" s="11">
        <f>IF(('OddsRatio_working_3-way'!X163=0),IF(Q163&gt;0,-Q163^(1/3),(-Q163)^(1/3)),'OddsRatio_working_3-way'!AN163-'OddsRatio_working_3-way'!R163/3)</f>
        <v>-0.45629804428763787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10.9</v>
      </c>
      <c r="B164" s="4">
        <f>IF('True_Odds_Calculator_3-way'!B165="","",'True_Odds_Calculator_3-way'!B165)</f>
        <v>5.36</v>
      </c>
      <c r="C164" s="4">
        <f>IF('True_Odds_Calculator_3-way'!C165="","",'True_Odds_Calculator_3-way'!C165)</f>
        <v>1.33</v>
      </c>
      <c r="D164" s="9">
        <f t="shared" si="39"/>
        <v>8.5915681935474206E-2</v>
      </c>
      <c r="E164" s="9">
        <f t="shared" si="40"/>
        <v>0.17588296556505642</v>
      </c>
      <c r="F164" s="9">
        <f t="shared" si="41"/>
        <v>0.73820135249946905</v>
      </c>
      <c r="G164" s="9">
        <f t="shared" si="42"/>
        <v>1.0746786525979219</v>
      </c>
      <c r="H164" s="9">
        <f t="shared" si="43"/>
        <v>11.639318660719429</v>
      </c>
      <c r="I164" s="9">
        <f t="shared" si="44"/>
        <v>5.6855989253269401</v>
      </c>
      <c r="J164" s="9">
        <f t="shared" si="45"/>
        <v>1.3546439553573146</v>
      </c>
      <c r="K164" s="11">
        <f t="shared" si="46"/>
        <v>9.1743119266055037E-2</v>
      </c>
      <c r="L164" s="11">
        <f t="shared" si="47"/>
        <v>0.18656716417910446</v>
      </c>
      <c r="M164" s="11">
        <f t="shared" si="48"/>
        <v>0.75187969924812026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-0.18331275951071702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0.18776401499435291</v>
      </c>
      <c r="Q164" s="11">
        <f>2*'OddsRatio_working_3-way'!K164*'OddsRatio_working_3-way'!L164*'OddsRatio_working_3-way'!M164</f>
        <v>2.5738727209643989E-2</v>
      </c>
      <c r="R164" s="11">
        <f t="shared" si="49"/>
        <v>0</v>
      </c>
      <c r="S164" s="11">
        <f t="shared" si="50"/>
        <v>-1.0242823003456869</v>
      </c>
      <c r="T164" s="11">
        <f t="shared" si="51"/>
        <v>-0.14040881430372676</v>
      </c>
      <c r="U164" s="11">
        <f>'OddsRatio_working_3-way'!S164-'OddsRatio_working_3-way'!R164^2/3</f>
        <v>-1.0242823003456869</v>
      </c>
      <c r="V164" s="11">
        <f>'OddsRatio_working_3-way'!S164*'OddsRatio_working_3-way'!R164/3-2*'OddsRatio_working_3-way'!R164^3/27-'OddsRatio_working_3-way'!T164</f>
        <v>0.14040881430372676</v>
      </c>
      <c r="W164" s="11">
        <f>'OddsRatio_working_3-way'!V164^2+4*'OddsRatio_working_3-way'!U164^3/27</f>
        <v>-0.13948982544992836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0.19950216827399819</v>
      </c>
      <c r="Y164" s="11">
        <f>IF('OddsRatio_working_3-way'!W164&gt;=0,IF('OddsRatio_working_3-way'!V164+SQRT('OddsRatio_working_3-way'!W164)&gt;0,0,PI()),ACOS('OddsRatio_working_3-way'!V164/(2*'OddsRatio_working_3-way'!X164)))</f>
        <v>1.2111983360683698</v>
      </c>
      <c r="Z164" s="11">
        <f>'OddsRatio_working_3-way'!X164^(1/3)*COS('OddsRatio_working_3-way'!Y164/3)</f>
        <v>0.53733932629896086</v>
      </c>
      <c r="AA164" s="11">
        <f>'OddsRatio_working_3-way'!X164^(1/3)*COS(('OddsRatio_working_3-way'!Y164+2*PI())/3)</f>
        <v>-0.46746707610009158</v>
      </c>
      <c r="AB164" s="11">
        <f>'OddsRatio_working_3-way'!X164^(1/3)*COS(('OddsRatio_working_3-way'!Y164+4*PI())/3)</f>
        <v>-6.9872250198869515E-2</v>
      </c>
      <c r="AC164" s="11">
        <f>'OddsRatio_working_3-way'!X164^(1/3)*SIN('OddsRatio_working_3-way'!Y164/3)</f>
        <v>0.22955147976247312</v>
      </c>
      <c r="AD164" s="11">
        <f>'OddsRatio_working_3-way'!X164^(1/3)*SIN(('OddsRatio_working_3-way'!Y164+2*PI())/3)</f>
        <v>0.35057376714607935</v>
      </c>
      <c r="AE164" s="11">
        <f>'OddsRatio_working_3-way'!X164^(1/3)*SIN(('OddsRatio_working_3-way'!Y164+4*PI())/3)</f>
        <v>-0.58012524690855238</v>
      </c>
      <c r="AF164" s="11">
        <f>-'OddsRatio_working_3-way'!U164/(3*'OddsRatio_working_3-way'!X164^(1/3))*COS(('OddsRatio_working_3-way'!Y164)/3)</f>
        <v>0.53733932629896097</v>
      </c>
      <c r="AG164" s="11">
        <f>-'OddsRatio_working_3-way'!U164/(3*'OddsRatio_working_3-way'!X164^(1/3))*COS(('OddsRatio_working_3-way'!Y164+2*PI())/3)</f>
        <v>-0.46746707610009164</v>
      </c>
      <c r="AH164" s="11">
        <f>-'OddsRatio_working_3-way'!U164/(3*'OddsRatio_working_3-way'!X164^(1/3))*COS(('OddsRatio_working_3-way'!Y164+4*PI())/3)</f>
        <v>-6.9872250198869529E-2</v>
      </c>
      <c r="AI164" s="11">
        <f>'OddsRatio_working_3-way'!U164/(3*'OddsRatio_working_3-way'!X164^(1/3))*SIN(('OddsRatio_working_3-way'!Y164)/3)</f>
        <v>-0.22955147976247314</v>
      </c>
      <c r="AJ164" s="11">
        <f>'OddsRatio_working_3-way'!U164/(3*'OddsRatio_working_3-way'!X164^(1/3))*SIN(('OddsRatio_working_3-way'!Y164+2*PI())/3)</f>
        <v>-0.35057376714607941</v>
      </c>
      <c r="AK164" s="11">
        <f>'OddsRatio_working_3-way'!U164/(3*'OddsRatio_working_3-way'!X164^(1/3))*SIN(('OddsRatio_working_3-way'!Y164+4*PI())/3)</f>
        <v>0.58012524690855249</v>
      </c>
      <c r="AL164" s="11">
        <f>'OddsRatio_working_3-way'!Z164+'OddsRatio_working_3-way'!AF164</f>
        <v>1.0746786525979219</v>
      </c>
      <c r="AM164" s="11">
        <f>'OddsRatio_working_3-way'!AA164+'OddsRatio_working_3-way'!AG164</f>
        <v>-0.93493415220018328</v>
      </c>
      <c r="AN164" s="11">
        <f>'OddsRatio_working_3-way'!AB164+'OddsRatio_working_3-way'!AH164</f>
        <v>-0.13974450039773906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1.0746786525979219</v>
      </c>
      <c r="AS164" s="11">
        <f>IF(('OddsRatio_working_3-way'!X164=0),IF(Q164&gt;0,-Q164^(1/3),(-Q164)^(1/3)),'OddsRatio_working_3-way'!AM164-'OddsRatio_working_3-way'!R164/3)</f>
        <v>-0.93493415220018328</v>
      </c>
      <c r="AT164" s="11">
        <f>IF(('OddsRatio_working_3-way'!X164=0),IF(Q164&gt;0,-Q164^(1/3),(-Q164)^(1/3)),'OddsRatio_working_3-way'!AN164-'OddsRatio_working_3-way'!R164/3)</f>
        <v>-0.13974450039773906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1.18</v>
      </c>
      <c r="B165" s="4">
        <f>IF('True_Odds_Calculator_3-way'!B166="","",'True_Odds_Calculator_3-way'!B166)</f>
        <v>7.36</v>
      </c>
      <c r="C165" s="4">
        <f>IF('True_Odds_Calculator_3-way'!C166="","",'True_Odds_Calculator_3-way'!C166)</f>
        <v>18.61</v>
      </c>
      <c r="D165" s="9">
        <f t="shared" si="39"/>
        <v>0.83051119407887131</v>
      </c>
      <c r="E165" s="9">
        <f t="shared" si="40"/>
        <v>0.12179162728352641</v>
      </c>
      <c r="F165" s="9">
        <f t="shared" si="41"/>
        <v>4.769717863760238E-2</v>
      </c>
      <c r="G165" s="9">
        <f t="shared" si="42"/>
        <v>1.1337649438716451</v>
      </c>
      <c r="H165" s="9">
        <f t="shared" si="43"/>
        <v>1.2040776898968959</v>
      </c>
      <c r="I165" s="9">
        <f t="shared" si="44"/>
        <v>8.2107450430236639</v>
      </c>
      <c r="J165" s="9">
        <f t="shared" si="45"/>
        <v>20.965600661579668</v>
      </c>
      <c r="K165" s="11">
        <f t="shared" si="46"/>
        <v>0.84745762711864414</v>
      </c>
      <c r="L165" s="11">
        <f t="shared" si="47"/>
        <v>0.1358695652173913</v>
      </c>
      <c r="M165" s="11">
        <f t="shared" si="48"/>
        <v>5.3734551316496508E-2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-0.12473340614094452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0.1494207597519103</v>
      </c>
      <c r="Q165" s="11">
        <f>2*'OddsRatio_working_3-way'!K165*'OddsRatio_working_3-way'!L165*'OddsRatio_working_3-way'!M165</f>
        <v>1.2374390041566071E-2</v>
      </c>
      <c r="R165" s="11">
        <f t="shared" si="49"/>
        <v>0</v>
      </c>
      <c r="S165" s="11">
        <f t="shared" si="50"/>
        <v>-1.1979209449557555</v>
      </c>
      <c r="T165" s="11">
        <f t="shared" si="51"/>
        <v>-9.9206703516004593E-2</v>
      </c>
      <c r="U165" s="11">
        <f>'OddsRatio_working_3-way'!S165-'OddsRatio_working_3-way'!R165^2/3</f>
        <v>-1.1979209449557555</v>
      </c>
      <c r="V165" s="11">
        <f>'OddsRatio_working_3-way'!S165*'OddsRatio_working_3-way'!R165/3-2*'OddsRatio_working_3-way'!R165^3/27-'OddsRatio_working_3-way'!T165</f>
        <v>9.9206703516004593E-2</v>
      </c>
      <c r="W165" s="11">
        <f>'OddsRatio_working_3-way'!V165^2+4*'OddsRatio_working_3-way'!U165^3/27</f>
        <v>-0.24482973873508287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0.25232504273139206</v>
      </c>
      <c r="Y165" s="11">
        <f>IF('OddsRatio_working_3-way'!W165&gt;=0,IF('OddsRatio_working_3-way'!V165+SQRT('OddsRatio_working_3-way'!W165)&gt;0,0,PI()),ACOS('OddsRatio_working_3-way'!V165/(2*'OddsRatio_working_3-way'!X165)))</f>
        <v>1.3729224595190437</v>
      </c>
      <c r="Z165" s="11">
        <f>'OddsRatio_working_3-way'!X165^(1/3)*COS('OddsRatio_working_3-way'!Y165/3)</f>
        <v>0.56688247193582253</v>
      </c>
      <c r="AA165" s="11">
        <f>'OddsRatio_working_3-way'!X165^(1/3)*COS(('OddsRatio_working_3-way'!Y165+2*PI())/3)</f>
        <v>-0.52523336466090131</v>
      </c>
      <c r="AB165" s="11">
        <f>'OddsRatio_working_3-way'!X165^(1/3)*COS(('OddsRatio_working_3-way'!Y165+4*PI())/3)</f>
        <v>-4.1649107274921056E-2</v>
      </c>
      <c r="AC165" s="11">
        <f>'OddsRatio_working_3-way'!X165^(1/3)*SIN('OddsRatio_working_3-way'!Y165/3)</f>
        <v>0.27919750117766085</v>
      </c>
      <c r="AD165" s="11">
        <f>'OddsRatio_working_3-way'!X165^(1/3)*SIN(('OddsRatio_working_3-way'!Y165+2*PI())/3)</f>
        <v>0.35133587106771091</v>
      </c>
      <c r="AE165" s="11">
        <f>'OddsRatio_working_3-way'!X165^(1/3)*SIN(('OddsRatio_working_3-way'!Y165+4*PI())/3)</f>
        <v>-0.63053337224537187</v>
      </c>
      <c r="AF165" s="11">
        <f>-'OddsRatio_working_3-way'!U165/(3*'OddsRatio_working_3-way'!X165^(1/3))*COS(('OddsRatio_working_3-way'!Y165)/3)</f>
        <v>0.56688247193582242</v>
      </c>
      <c r="AG165" s="11">
        <f>-'OddsRatio_working_3-way'!U165/(3*'OddsRatio_working_3-way'!X165^(1/3))*COS(('OddsRatio_working_3-way'!Y165+2*PI())/3)</f>
        <v>-0.5252333646609012</v>
      </c>
      <c r="AH165" s="11">
        <f>-'OddsRatio_working_3-way'!U165/(3*'OddsRatio_working_3-way'!X165^(1/3))*COS(('OddsRatio_working_3-way'!Y165+4*PI())/3)</f>
        <v>-4.1649107274921049E-2</v>
      </c>
      <c r="AI165" s="11">
        <f>'OddsRatio_working_3-way'!U165/(3*'OddsRatio_working_3-way'!X165^(1/3))*SIN(('OddsRatio_working_3-way'!Y165)/3)</f>
        <v>-0.27919750117766085</v>
      </c>
      <c r="AJ165" s="11">
        <f>'OddsRatio_working_3-way'!U165/(3*'OddsRatio_working_3-way'!X165^(1/3))*SIN(('OddsRatio_working_3-way'!Y165+2*PI())/3)</f>
        <v>-0.35133587106771086</v>
      </c>
      <c r="AK165" s="11">
        <f>'OddsRatio_working_3-way'!U165/(3*'OddsRatio_working_3-way'!X165^(1/3))*SIN(('OddsRatio_working_3-way'!Y165+4*PI())/3)</f>
        <v>0.63053337224537176</v>
      </c>
      <c r="AL165" s="11">
        <f>'OddsRatio_working_3-way'!Z165+'OddsRatio_working_3-way'!AF165</f>
        <v>1.1337649438716451</v>
      </c>
      <c r="AM165" s="11">
        <f>'OddsRatio_working_3-way'!AA165+'OddsRatio_working_3-way'!AG165</f>
        <v>-1.0504667293218026</v>
      </c>
      <c r="AN165" s="11">
        <f>'OddsRatio_working_3-way'!AB165+'OddsRatio_working_3-way'!AH165</f>
        <v>-8.3298214549842098E-2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1.1337649438716451</v>
      </c>
      <c r="AS165" s="11">
        <f>IF(('OddsRatio_working_3-way'!X165=0),IF(Q165&gt;0,-Q165^(1/3),(-Q165)^(1/3)),'OddsRatio_working_3-way'!AM165-'OddsRatio_working_3-way'!R165/3)</f>
        <v>-1.0504667293218026</v>
      </c>
      <c r="AT165" s="11">
        <f>IF(('OddsRatio_working_3-way'!X165=0),IF(Q165&gt;0,-Q165^(1/3),(-Q165)^(1/3)),'OddsRatio_working_3-way'!AN165-'OddsRatio_working_3-way'!R165/3)</f>
        <v>-8.3298214549842098E-2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2.57</v>
      </c>
      <c r="B166" s="4">
        <f>IF('True_Odds_Calculator_3-way'!B167="","",'True_Odds_Calculator_3-way'!B167)</f>
        <v>3.04</v>
      </c>
      <c r="C166" s="4">
        <f>IF('True_Odds_Calculator_3-way'!C167="","",'True_Odds_Calculator_3-way'!C167)</f>
        <v>3.3</v>
      </c>
      <c r="D166" s="9">
        <f t="shared" si="39"/>
        <v>0.38161031019839686</v>
      </c>
      <c r="E166" s="9">
        <f t="shared" si="40"/>
        <v>0.32200058654820835</v>
      </c>
      <c r="F166" s="9">
        <f t="shared" si="41"/>
        <v>0.29638910325339507</v>
      </c>
      <c r="G166" s="9">
        <f t="shared" si="42"/>
        <v>1.0321492181601379</v>
      </c>
      <c r="H166" s="9">
        <f t="shared" si="43"/>
        <v>2.6204742725114163</v>
      </c>
      <c r="I166" s="9">
        <f t="shared" si="44"/>
        <v>3.1055844050466814</v>
      </c>
      <c r="J166" s="9">
        <f t="shared" si="45"/>
        <v>3.3739432017683169</v>
      </c>
      <c r="K166" s="11">
        <f t="shared" si="46"/>
        <v>0.38910505836575876</v>
      </c>
      <c r="L166" s="11">
        <f t="shared" si="47"/>
        <v>0.32894736842105265</v>
      </c>
      <c r="M166" s="11">
        <f t="shared" si="48"/>
        <v>0.30303030303030304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-0.28571761026194797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0.22922756129800981</v>
      </c>
      <c r="Q166" s="11">
        <f>2*'OddsRatio_working_3-way'!K166*'OddsRatio_working_3-way'!L166*'OddsRatio_working_3-way'!M166</f>
        <v>7.7572778781052384E-2</v>
      </c>
      <c r="R166" s="11">
        <f t="shared" si="49"/>
        <v>0</v>
      </c>
      <c r="S166" s="11">
        <f t="shared" si="50"/>
        <v>-0.80228712919673495</v>
      </c>
      <c r="T166" s="11">
        <f t="shared" si="51"/>
        <v>-0.2715015665640389</v>
      </c>
      <c r="U166" s="11">
        <f>'OddsRatio_working_3-way'!S166-'OddsRatio_working_3-way'!R166^2/3</f>
        <v>-0.80228712919673495</v>
      </c>
      <c r="V166" s="11">
        <f>'OddsRatio_working_3-way'!S166*'OddsRatio_working_3-way'!R166/3-2*'OddsRatio_working_3-way'!R166^3/27-'OddsRatio_working_3-way'!T166</f>
        <v>0.2715015665640389</v>
      </c>
      <c r="W166" s="11">
        <f>'OddsRatio_working_3-way'!V166^2+4*'OddsRatio_working_3-way'!U166^3/27</f>
        <v>-2.791174068164981E-3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0.1382970306214962</v>
      </c>
      <c r="Y166" s="11">
        <f>IF('OddsRatio_working_3-way'!W166&gt;=0,IF('OddsRatio_working_3-way'!V166+SQRT('OddsRatio_working_3-way'!W166)&gt;0,0,PI()),ACOS('OddsRatio_working_3-way'!V166/(2*'OddsRatio_working_3-way'!X166)))</f>
        <v>0.19218852648749696</v>
      </c>
      <c r="Z166" s="11">
        <f>'OddsRatio_working_3-way'!X166^(1/3)*COS('OddsRatio_working_3-way'!Y166/3)</f>
        <v>0.51607460908006897</v>
      </c>
      <c r="AA166" s="11">
        <f>'OddsRatio_working_3-way'!X166^(1/3)*COS(('OddsRatio_working_3-way'!Y166+2*PI())/3)</f>
        <v>-0.28670838223732775</v>
      </c>
      <c r="AB166" s="11">
        <f>'OddsRatio_working_3-way'!X166^(1/3)*COS(('OddsRatio_working_3-way'!Y166+4*PI())/3)</f>
        <v>-0.22936622684274119</v>
      </c>
      <c r="AC166" s="11">
        <f>'OddsRatio_working_3-way'!X166^(1/3)*SIN('OddsRatio_working_3-way'!Y166/3)</f>
        <v>3.3106508852977862E-2</v>
      </c>
      <c r="AD166" s="11">
        <f>'OddsRatio_working_3-way'!X166^(1/3)*SIN(('OddsRatio_working_3-way'!Y166+2*PI())/3)</f>
        <v>0.43038046728497414</v>
      </c>
      <c r="AE166" s="11">
        <f>'OddsRatio_working_3-way'!X166^(1/3)*SIN(('OddsRatio_working_3-way'!Y166+4*PI())/3)</f>
        <v>-0.46348697613795203</v>
      </c>
      <c r="AF166" s="11">
        <f>-'OddsRatio_working_3-way'!U166/(3*'OddsRatio_working_3-way'!X166^(1/3))*COS(('OddsRatio_working_3-way'!Y166)/3)</f>
        <v>0.51607460908006897</v>
      </c>
      <c r="AG166" s="11">
        <f>-'OddsRatio_working_3-way'!U166/(3*'OddsRatio_working_3-way'!X166^(1/3))*COS(('OddsRatio_working_3-way'!Y166+2*PI())/3)</f>
        <v>-0.28670838223732775</v>
      </c>
      <c r="AH166" s="11">
        <f>-'OddsRatio_working_3-way'!U166/(3*'OddsRatio_working_3-way'!X166^(1/3))*COS(('OddsRatio_working_3-way'!Y166+4*PI())/3)</f>
        <v>-0.22936622684274119</v>
      </c>
      <c r="AI166" s="11">
        <f>'OddsRatio_working_3-way'!U166/(3*'OddsRatio_working_3-way'!X166^(1/3))*SIN(('OddsRatio_working_3-way'!Y166)/3)</f>
        <v>-3.3106508852977862E-2</v>
      </c>
      <c r="AJ166" s="11">
        <f>'OddsRatio_working_3-way'!U166/(3*'OddsRatio_working_3-way'!X166^(1/3))*SIN(('OddsRatio_working_3-way'!Y166+2*PI())/3)</f>
        <v>-0.43038046728497414</v>
      </c>
      <c r="AK166" s="11">
        <f>'OddsRatio_working_3-way'!U166/(3*'OddsRatio_working_3-way'!X166^(1/3))*SIN(('OddsRatio_working_3-way'!Y166+4*PI())/3)</f>
        <v>0.46348697613795203</v>
      </c>
      <c r="AL166" s="11">
        <f>'OddsRatio_working_3-way'!Z166+'OddsRatio_working_3-way'!AF166</f>
        <v>1.0321492181601379</v>
      </c>
      <c r="AM166" s="11">
        <f>'OddsRatio_working_3-way'!AA166+'OddsRatio_working_3-way'!AG166</f>
        <v>-0.5734167644746555</v>
      </c>
      <c r="AN166" s="11">
        <f>'OddsRatio_working_3-way'!AB166+'OddsRatio_working_3-way'!AH166</f>
        <v>-0.45873245368548238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1.0321492181601379</v>
      </c>
      <c r="AS166" s="11">
        <f>IF(('OddsRatio_working_3-way'!X166=0),IF(Q166&gt;0,-Q166^(1/3),(-Q166)^(1/3)),'OddsRatio_working_3-way'!AM166-'OddsRatio_working_3-way'!R166/3)</f>
        <v>-0.5734167644746555</v>
      </c>
      <c r="AT166" s="11">
        <f>IF(('OddsRatio_working_3-way'!X166=0),IF(Q166&gt;0,-Q166^(1/3),(-Q166)^(1/3)),'OddsRatio_working_3-way'!AN166-'OddsRatio_working_3-way'!R166/3)</f>
        <v>-0.45873245368548238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2.29</v>
      </c>
      <c r="B167" s="4">
        <f>IF('True_Odds_Calculator_3-way'!B168="","",'True_Odds_Calculator_3-way'!B168)</f>
        <v>3.29</v>
      </c>
      <c r="C167" s="4">
        <f>IF('True_Odds_Calculator_3-way'!C168="","",'True_Odds_Calculator_3-way'!C168)</f>
        <v>3.54</v>
      </c>
      <c r="D167" s="9">
        <f t="shared" si="39"/>
        <v>0.42804070164778441</v>
      </c>
      <c r="E167" s="9">
        <f t="shared" si="40"/>
        <v>0.29655455176399398</v>
      </c>
      <c r="F167" s="9">
        <f t="shared" si="41"/>
        <v>0.27540474658822156</v>
      </c>
      <c r="G167" s="9">
        <f t="shared" si="42"/>
        <v>1.0358344413075606</v>
      </c>
      <c r="H167" s="9">
        <f t="shared" si="43"/>
        <v>2.3362264292867536</v>
      </c>
      <c r="I167" s="9">
        <f t="shared" si="44"/>
        <v>3.3720608705943138</v>
      </c>
      <c r="J167" s="9">
        <f t="shared" si="45"/>
        <v>3.631019480921204</v>
      </c>
      <c r="K167" s="11">
        <f t="shared" si="46"/>
        <v>0.4366812227074236</v>
      </c>
      <c r="L167" s="11">
        <f t="shared" si="47"/>
        <v>0.303951367781155</v>
      </c>
      <c r="M167" s="11">
        <f t="shared" si="48"/>
        <v>0.2824858757062147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-0.28133532533099781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0.22946517292337953</v>
      </c>
      <c r="Q167" s="11">
        <f>2*'OddsRatio_working_3-way'!K167*'OddsRatio_working_3-way'!L167*'OddsRatio_working_3-way'!M167</f>
        <v>7.4988618602411627E-2</v>
      </c>
      <c r="R167" s="11">
        <f t="shared" si="49"/>
        <v>0</v>
      </c>
      <c r="S167" s="11">
        <f t="shared" si="50"/>
        <v>-0.81562872580401413</v>
      </c>
      <c r="T167" s="11">
        <f t="shared" si="51"/>
        <v>-0.26654533523007007</v>
      </c>
      <c r="U167" s="11">
        <f>'OddsRatio_working_3-way'!S167-'OddsRatio_working_3-way'!R167^2/3</f>
        <v>-0.81562872580401413</v>
      </c>
      <c r="V167" s="11">
        <f>'OddsRatio_working_3-way'!S167*'OddsRatio_working_3-way'!R167/3-2*'OddsRatio_working_3-way'!R167^3/27-'OddsRatio_working_3-way'!T167</f>
        <v>0.26654533523007007</v>
      </c>
      <c r="W167" s="11">
        <f>'OddsRatio_working_3-way'!V167^2+4*'OddsRatio_working_3-way'!U167^3/27</f>
        <v>-9.3383528506600644E-3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0.14176103888548724</v>
      </c>
      <c r="Y167" s="11">
        <f>IF('OddsRatio_working_3-way'!W167&gt;=0,IF('OddsRatio_working_3-way'!V167+SQRT('OddsRatio_working_3-way'!W167)&gt;0,0,PI()),ACOS('OddsRatio_working_3-way'!V167/(2*'OddsRatio_working_3-way'!X167)))</f>
        <v>0.3478083349230765</v>
      </c>
      <c r="Z167" s="11">
        <f>'OddsRatio_working_3-way'!X167^(1/3)*COS('OddsRatio_working_3-way'!Y167/3)</f>
        <v>0.51791722065378043</v>
      </c>
      <c r="AA167" s="11">
        <f>'OddsRatio_working_3-way'!X167^(1/3)*COS(('OddsRatio_working_3-way'!Y167+2*PI())/3)</f>
        <v>-0.31119361644061694</v>
      </c>
      <c r="AB167" s="11">
        <f>'OddsRatio_working_3-way'!X167^(1/3)*COS(('OddsRatio_working_3-way'!Y167+4*PI())/3)</f>
        <v>-0.20672360421316358</v>
      </c>
      <c r="AC167" s="11">
        <f>'OddsRatio_working_3-way'!X167^(1/3)*SIN('OddsRatio_working_3-way'!Y167/3)</f>
        <v>6.0315789681763723E-2</v>
      </c>
      <c r="AD167" s="11">
        <f>'OddsRatio_working_3-way'!X167^(1/3)*SIN(('OddsRatio_working_3-way'!Y167+2*PI())/3)</f>
        <v>0.41837157530272251</v>
      </c>
      <c r="AE167" s="11">
        <f>'OddsRatio_working_3-way'!X167^(1/3)*SIN(('OddsRatio_working_3-way'!Y167+4*PI())/3)</f>
        <v>-0.47868736498448622</v>
      </c>
      <c r="AF167" s="11">
        <f>-'OddsRatio_working_3-way'!U167/(3*'OddsRatio_working_3-way'!X167^(1/3))*COS(('OddsRatio_working_3-way'!Y167)/3)</f>
        <v>0.51791722065378032</v>
      </c>
      <c r="AG167" s="11">
        <f>-'OddsRatio_working_3-way'!U167/(3*'OddsRatio_working_3-way'!X167^(1/3))*COS(('OddsRatio_working_3-way'!Y167+2*PI())/3)</f>
        <v>-0.31119361644061688</v>
      </c>
      <c r="AH167" s="11">
        <f>-'OddsRatio_working_3-way'!U167/(3*'OddsRatio_working_3-way'!X167^(1/3))*COS(('OddsRatio_working_3-way'!Y167+4*PI())/3)</f>
        <v>-0.20672360421316355</v>
      </c>
      <c r="AI167" s="11">
        <f>'OddsRatio_working_3-way'!U167/(3*'OddsRatio_working_3-way'!X167^(1/3))*SIN(('OddsRatio_working_3-way'!Y167)/3)</f>
        <v>-6.031578968176371E-2</v>
      </c>
      <c r="AJ167" s="11">
        <f>'OddsRatio_working_3-way'!U167/(3*'OddsRatio_working_3-way'!X167^(1/3))*SIN(('OddsRatio_working_3-way'!Y167+2*PI())/3)</f>
        <v>-0.41837157530272245</v>
      </c>
      <c r="AK167" s="11">
        <f>'OddsRatio_working_3-way'!U167/(3*'OddsRatio_working_3-way'!X167^(1/3))*SIN(('OddsRatio_working_3-way'!Y167+4*PI())/3)</f>
        <v>0.47868736498448611</v>
      </c>
      <c r="AL167" s="11">
        <f>'OddsRatio_working_3-way'!Z167+'OddsRatio_working_3-way'!AF167</f>
        <v>1.0358344413075606</v>
      </c>
      <c r="AM167" s="11">
        <f>'OddsRatio_working_3-way'!AA167+'OddsRatio_working_3-way'!AG167</f>
        <v>-0.62238723288123388</v>
      </c>
      <c r="AN167" s="11">
        <f>'OddsRatio_working_3-way'!AB167+'OddsRatio_working_3-way'!AH167</f>
        <v>-0.4134472084263271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1.0358344413075606</v>
      </c>
      <c r="AS167" s="11">
        <f>IF(('OddsRatio_working_3-way'!X167=0),IF(Q167&gt;0,-Q167^(1/3),(-Q167)^(1/3)),'OddsRatio_working_3-way'!AM167-'OddsRatio_working_3-way'!R167/3)</f>
        <v>-0.62238723288123388</v>
      </c>
      <c r="AT167" s="11">
        <f>IF(('OddsRatio_working_3-way'!X167=0),IF(Q167&gt;0,-Q167^(1/3),(-Q167)^(1/3)),'OddsRatio_working_3-way'!AN167-'OddsRatio_working_3-way'!R167/3)</f>
        <v>-0.4134472084263271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2.5299999999999998</v>
      </c>
      <c r="B168" s="4">
        <f>IF('True_Odds_Calculator_3-way'!B169="","",'True_Odds_Calculator_3-way'!B169)</f>
        <v>2.95</v>
      </c>
      <c r="C168" s="4">
        <f>IF('True_Odds_Calculator_3-way'!C169="","",'True_Odds_Calculator_3-way'!C169)</f>
        <v>3.48</v>
      </c>
      <c r="D168" s="9">
        <f t="shared" si="39"/>
        <v>0.38751484433387795</v>
      </c>
      <c r="E168" s="9">
        <f t="shared" si="40"/>
        <v>0.33173858167290815</v>
      </c>
      <c r="F168" s="9">
        <f t="shared" si="41"/>
        <v>0.2807465739932139</v>
      </c>
      <c r="G168" s="9">
        <f t="shared" si="42"/>
        <v>1.0330368011959501</v>
      </c>
      <c r="H168" s="9">
        <f t="shared" si="43"/>
        <v>2.5805463058298033</v>
      </c>
      <c r="I168" s="9">
        <f t="shared" si="44"/>
        <v>3.0144217623321028</v>
      </c>
      <c r="J168" s="9">
        <f t="shared" si="45"/>
        <v>3.5619312669659564</v>
      </c>
      <c r="K168" s="11">
        <f t="shared" si="46"/>
        <v>0.39525691699604748</v>
      </c>
      <c r="L168" s="11">
        <f t="shared" si="47"/>
        <v>0.33898305084745761</v>
      </c>
      <c r="M168" s="11">
        <f t="shared" si="48"/>
        <v>0.28735632183908044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-0.28487605195861221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0.22946924072632405</v>
      </c>
      <c r="Q168" s="11">
        <f>2*'OddsRatio_working_3-way'!K168*'OddsRatio_working_3-way'!L168*'OddsRatio_working_3-way'!M168</f>
        <v>7.7003100914873848E-2</v>
      </c>
      <c r="R168" s="11">
        <f t="shared" si="49"/>
        <v>0</v>
      </c>
      <c r="S168" s="11">
        <f t="shared" si="50"/>
        <v>-0.80550554933856688</v>
      </c>
      <c r="T168" s="11">
        <f t="shared" si="51"/>
        <v>-0.27030387561696878</v>
      </c>
      <c r="U168" s="11">
        <f>'OddsRatio_working_3-way'!S168-'OddsRatio_working_3-way'!R168^2/3</f>
        <v>-0.80550554933856688</v>
      </c>
      <c r="V168" s="11">
        <f>'OddsRatio_working_3-way'!S168*'OddsRatio_working_3-way'!R168/3-2*'OddsRatio_working_3-way'!R168^3/27-'OddsRatio_working_3-way'!T168</f>
        <v>0.27030387561696878</v>
      </c>
      <c r="W168" s="11">
        <f>'OddsRatio_working_3-way'!V168^2+4*'OddsRatio_working_3-way'!U168^3/27</f>
        <v>-4.3644915946841611E-3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0.13913004417471977</v>
      </c>
      <c r="Y168" s="11">
        <f>IF('OddsRatio_working_3-way'!W168&gt;=0,IF('OddsRatio_working_3-way'!V168+SQRT('OddsRatio_working_3-way'!W168)&gt;0,0,PI()),ACOS('OddsRatio_working_3-way'!V168/(2*'OddsRatio_working_3-way'!X168)))</f>
        <v>0.23970826278040835</v>
      </c>
      <c r="Z168" s="11">
        <f>'OddsRatio_working_3-way'!X168^(1/3)*COS('OddsRatio_working_3-way'!Y168/3)</f>
        <v>0.51651840059797516</v>
      </c>
      <c r="AA168" s="11">
        <f>'OddsRatio_working_3-way'!X168^(1/3)*COS(('OddsRatio_working_3-way'!Y168+2*PI())/3)</f>
        <v>-0.29407740401475158</v>
      </c>
      <c r="AB168" s="11">
        <f>'OddsRatio_working_3-way'!X168^(1/3)*COS(('OddsRatio_working_3-way'!Y168+4*PI())/3)</f>
        <v>-0.22244099658322397</v>
      </c>
      <c r="AC168" s="11">
        <f>'OddsRatio_working_3-way'!X168^(1/3)*SIN('OddsRatio_working_3-way'!Y168/3)</f>
        <v>4.1359299114370404E-2</v>
      </c>
      <c r="AD168" s="11">
        <f>'OddsRatio_working_3-way'!X168^(1/3)*SIN(('OddsRatio_working_3-way'!Y168+2*PI())/3)</f>
        <v>0.42663840688276877</v>
      </c>
      <c r="AE168" s="11">
        <f>'OddsRatio_working_3-way'!X168^(1/3)*SIN(('OddsRatio_working_3-way'!Y168+4*PI())/3)</f>
        <v>-0.46799770599713897</v>
      </c>
      <c r="AF168" s="11">
        <f>-'OddsRatio_working_3-way'!U168/(3*'OddsRatio_working_3-way'!X168^(1/3))*COS(('OddsRatio_working_3-way'!Y168)/3)</f>
        <v>0.51651840059797494</v>
      </c>
      <c r="AG168" s="11">
        <f>-'OddsRatio_working_3-way'!U168/(3*'OddsRatio_working_3-way'!X168^(1/3))*COS(('OddsRatio_working_3-way'!Y168+2*PI())/3)</f>
        <v>-0.29407740401475146</v>
      </c>
      <c r="AH168" s="11">
        <f>-'OddsRatio_working_3-way'!U168/(3*'OddsRatio_working_3-way'!X168^(1/3))*COS(('OddsRatio_working_3-way'!Y168+4*PI())/3)</f>
        <v>-0.22244099658322386</v>
      </c>
      <c r="AI168" s="11">
        <f>'OddsRatio_working_3-way'!U168/(3*'OddsRatio_working_3-way'!X168^(1/3))*SIN(('OddsRatio_working_3-way'!Y168)/3)</f>
        <v>-4.1359299114370383E-2</v>
      </c>
      <c r="AJ168" s="11">
        <f>'OddsRatio_working_3-way'!U168/(3*'OddsRatio_working_3-way'!X168^(1/3))*SIN(('OddsRatio_working_3-way'!Y168+2*PI())/3)</f>
        <v>-0.42663840688276855</v>
      </c>
      <c r="AK168" s="11">
        <f>'OddsRatio_working_3-way'!U168/(3*'OddsRatio_working_3-way'!X168^(1/3))*SIN(('OddsRatio_working_3-way'!Y168+4*PI())/3)</f>
        <v>0.46799770599713875</v>
      </c>
      <c r="AL168" s="11">
        <f>'OddsRatio_working_3-way'!Z168+'OddsRatio_working_3-way'!AF168</f>
        <v>1.0330368011959501</v>
      </c>
      <c r="AM168" s="11">
        <f>'OddsRatio_working_3-way'!AA168+'OddsRatio_working_3-way'!AG168</f>
        <v>-0.58815480802950304</v>
      </c>
      <c r="AN168" s="11">
        <f>'OddsRatio_working_3-way'!AB168+'OddsRatio_working_3-way'!AH168</f>
        <v>-0.44488199316644783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1.0330368011959501</v>
      </c>
      <c r="AS168" s="11">
        <f>IF(('OddsRatio_working_3-way'!X168=0),IF(Q168&gt;0,-Q168^(1/3),(-Q168)^(1/3)),'OddsRatio_working_3-way'!AM168-'OddsRatio_working_3-way'!R168/3)</f>
        <v>-0.58815480802950304</v>
      </c>
      <c r="AT168" s="11">
        <f>IF(('OddsRatio_working_3-way'!X168=0),IF(Q168&gt;0,-Q168^(1/3),(-Q168)^(1/3)),'OddsRatio_working_3-way'!AN168-'OddsRatio_working_3-way'!R168/3)</f>
        <v>-0.44488199316644783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1.24</v>
      </c>
      <c r="B169" s="4">
        <f>IF('True_Odds_Calculator_3-way'!B170="","",'True_Odds_Calculator_3-way'!B170)</f>
        <v>6.82</v>
      </c>
      <c r="C169" s="4">
        <f>IF('True_Odds_Calculator_3-way'!C170="","",'True_Odds_Calculator_3-way'!C170)</f>
        <v>12.54</v>
      </c>
      <c r="D169" s="9">
        <f t="shared" si="39"/>
        <v>0.79148735821606786</v>
      </c>
      <c r="E169" s="9">
        <f t="shared" si="40"/>
        <v>0.13534513197666592</v>
      </c>
      <c r="F169" s="9">
        <f t="shared" si="41"/>
        <v>7.3167509807266121E-2</v>
      </c>
      <c r="G169" s="9">
        <f t="shared" si="42"/>
        <v>1.0976835764729205</v>
      </c>
      <c r="H169" s="9">
        <f t="shared" si="43"/>
        <v>1.2634440583535009</v>
      </c>
      <c r="I169" s="9">
        <f t="shared" si="44"/>
        <v>7.3885184150723964</v>
      </c>
      <c r="J169" s="9">
        <f t="shared" si="45"/>
        <v>13.667268472497502</v>
      </c>
      <c r="K169" s="11">
        <f t="shared" si="46"/>
        <v>0.80645161290322587</v>
      </c>
      <c r="L169" s="11">
        <f t="shared" si="47"/>
        <v>0.14662756598240467</v>
      </c>
      <c r="M169" s="11">
        <f t="shared" si="48"/>
        <v>7.9744816586921854E-2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-0.1519974978941665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0.16596215730889044</v>
      </c>
      <c r="Q169" s="11">
        <f>2*'OddsRatio_working_3-way'!K169*'OddsRatio_working_3-way'!L169*'OddsRatio_working_3-way'!M169</f>
        <v>1.8859336057828458E-2</v>
      </c>
      <c r="R169" s="11">
        <f t="shared" si="49"/>
        <v>0</v>
      </c>
      <c r="S169" s="11">
        <f t="shared" si="50"/>
        <v>-1.0918742716702305</v>
      </c>
      <c r="T169" s="11">
        <f t="shared" si="51"/>
        <v>-0.12407662178070801</v>
      </c>
      <c r="U169" s="11">
        <f>'OddsRatio_working_3-way'!S169-'OddsRatio_working_3-way'!R169^2/3</f>
        <v>-1.0918742716702305</v>
      </c>
      <c r="V169" s="11">
        <f>'OddsRatio_working_3-way'!S169*'OddsRatio_working_3-way'!R169/3-2*'OddsRatio_working_3-way'!R169^3/27-'OddsRatio_working_3-way'!T169</f>
        <v>0.12407662178070801</v>
      </c>
      <c r="W169" s="11">
        <f>'OddsRatio_working_3-way'!V169^2+4*'OddsRatio_working_3-way'!U169^3/27</f>
        <v>-0.17745254159602961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0.21957205518265666</v>
      </c>
      <c r="Y169" s="11">
        <f>IF('OddsRatio_working_3-way'!W169&gt;=0,IF('OddsRatio_working_3-way'!V169+SQRT('OddsRatio_working_3-way'!W169)&gt;0,0,PI()),ACOS('OddsRatio_working_3-way'!V169/(2*'OddsRatio_working_3-way'!X169)))</f>
        <v>1.2843533539314007</v>
      </c>
      <c r="Z169" s="11">
        <f>'OddsRatio_working_3-way'!X169^(1/3)*COS('OddsRatio_working_3-way'!Y169/3)</f>
        <v>0.54884178823646024</v>
      </c>
      <c r="AA169" s="11">
        <f>'OddsRatio_working_3-way'!X169^(1/3)*COS(('OddsRatio_working_3-way'!Y169+2*PI())/3)</f>
        <v>-0.4913266029679767</v>
      </c>
      <c r="AB169" s="11">
        <f>'OddsRatio_working_3-way'!X169^(1/3)*COS(('OddsRatio_working_3-way'!Y169+4*PI())/3)</f>
        <v>-5.7515185268483426E-2</v>
      </c>
      <c r="AC169" s="11">
        <f>'OddsRatio_working_3-way'!X169^(1/3)*SIN('OddsRatio_working_3-way'!Y169/3)</f>
        <v>0.25046113878633558</v>
      </c>
      <c r="AD169" s="11">
        <f>'OddsRatio_working_3-way'!X169^(1/3)*SIN(('OddsRatio_working_3-way'!Y169+2*PI())/3)</f>
        <v>0.35008036187808611</v>
      </c>
      <c r="AE169" s="11">
        <f>'OddsRatio_working_3-way'!X169^(1/3)*SIN(('OddsRatio_working_3-way'!Y169+4*PI())/3)</f>
        <v>-0.60054150066442169</v>
      </c>
      <c r="AF169" s="11">
        <f>-'OddsRatio_working_3-way'!U169/(3*'OddsRatio_working_3-way'!X169^(1/3))*COS(('OddsRatio_working_3-way'!Y169)/3)</f>
        <v>0.54884178823646024</v>
      </c>
      <c r="AG169" s="11">
        <f>-'OddsRatio_working_3-way'!U169/(3*'OddsRatio_working_3-way'!X169^(1/3))*COS(('OddsRatio_working_3-way'!Y169+2*PI())/3)</f>
        <v>-0.4913266029679767</v>
      </c>
      <c r="AH169" s="11">
        <f>-'OddsRatio_working_3-way'!U169/(3*'OddsRatio_working_3-way'!X169^(1/3))*COS(('OddsRatio_working_3-way'!Y169+4*PI())/3)</f>
        <v>-5.7515185268483426E-2</v>
      </c>
      <c r="AI169" s="11">
        <f>'OddsRatio_working_3-way'!U169/(3*'OddsRatio_working_3-way'!X169^(1/3))*SIN(('OddsRatio_working_3-way'!Y169)/3)</f>
        <v>-0.25046113878633558</v>
      </c>
      <c r="AJ169" s="11">
        <f>'OddsRatio_working_3-way'!U169/(3*'OddsRatio_working_3-way'!X169^(1/3))*SIN(('OddsRatio_working_3-way'!Y169+2*PI())/3)</f>
        <v>-0.35008036187808611</v>
      </c>
      <c r="AK169" s="11">
        <f>'OddsRatio_working_3-way'!U169/(3*'OddsRatio_working_3-way'!X169^(1/3))*SIN(('OddsRatio_working_3-way'!Y169+4*PI())/3)</f>
        <v>0.60054150066442169</v>
      </c>
      <c r="AL169" s="11">
        <f>'OddsRatio_working_3-way'!Z169+'OddsRatio_working_3-way'!AF169</f>
        <v>1.0976835764729205</v>
      </c>
      <c r="AM169" s="11">
        <f>'OddsRatio_working_3-way'!AA169+'OddsRatio_working_3-way'!AG169</f>
        <v>-0.9826532059359534</v>
      </c>
      <c r="AN169" s="11">
        <f>'OddsRatio_working_3-way'!AB169+'OddsRatio_working_3-way'!AH169</f>
        <v>-0.11503037053696685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1.0976835764729205</v>
      </c>
      <c r="AS169" s="11">
        <f>IF(('OddsRatio_working_3-way'!X169=0),IF(Q169&gt;0,-Q169^(1/3),(-Q169)^(1/3)),'OddsRatio_working_3-way'!AM169-'OddsRatio_working_3-way'!R169/3)</f>
        <v>-0.9826532059359534</v>
      </c>
      <c r="AT169" s="11">
        <f>IF(('OddsRatio_working_3-way'!X169=0),IF(Q169&gt;0,-Q169^(1/3),(-Q169)^(1/3)),'OddsRatio_working_3-way'!AN169-'OddsRatio_working_3-way'!R169/3)</f>
        <v>-0.11503037053696685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3.03</v>
      </c>
      <c r="B170" s="4">
        <f>IF('True_Odds_Calculator_3-way'!B171="","",'True_Odds_Calculator_3-way'!B171)</f>
        <v>2.97</v>
      </c>
      <c r="C170" s="4">
        <f>IF('True_Odds_Calculator_3-way'!C171="","",'True_Odds_Calculator_3-way'!C171)</f>
        <v>2.69</v>
      </c>
      <c r="D170" s="9">
        <f t="shared" si="39"/>
        <v>0.31749534156820752</v>
      </c>
      <c r="E170" s="9">
        <f t="shared" si="40"/>
        <v>0.32403189158255907</v>
      </c>
      <c r="F170" s="9">
        <f t="shared" si="41"/>
        <v>0.35847276684923318</v>
      </c>
      <c r="G170" s="9">
        <f t="shared" si="42"/>
        <v>1.0589421239539125</v>
      </c>
      <c r="H170" s="9">
        <f t="shared" si="43"/>
        <v>3.1496525116264422</v>
      </c>
      <c r="I170" s="9">
        <f t="shared" si="44"/>
        <v>3.0861159841892079</v>
      </c>
      <c r="J170" s="9">
        <f t="shared" si="45"/>
        <v>2.7896121894821118</v>
      </c>
      <c r="K170" s="11">
        <f t="shared" si="46"/>
        <v>0.33003300330033003</v>
      </c>
      <c r="L170" s="11">
        <f t="shared" si="47"/>
        <v>0.33670033670033667</v>
      </c>
      <c r="M170" s="11">
        <f t="shared" si="48"/>
        <v>0.37174721189591081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-0.27918855495628037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0.23505035344509256</v>
      </c>
      <c r="Q170" s="11">
        <f>2*'OddsRatio_working_3-way'!K170*'OddsRatio_working_3-way'!L170*'OddsRatio_working_3-way'!M170</f>
        <v>8.2618753407765394E-2</v>
      </c>
      <c r="R170" s="11">
        <f t="shared" si="49"/>
        <v>0</v>
      </c>
      <c r="S170" s="11">
        <f t="shared" si="50"/>
        <v>-0.84190540504749689</v>
      </c>
      <c r="T170" s="11">
        <f t="shared" si="51"/>
        <v>-0.29592457119419924</v>
      </c>
      <c r="U170" s="11">
        <f>'OddsRatio_working_3-way'!S170-'OddsRatio_working_3-way'!R170^2/3</f>
        <v>-0.84190540504749689</v>
      </c>
      <c r="V170" s="11">
        <f>'OddsRatio_working_3-way'!S170*'OddsRatio_working_3-way'!R170/3-2*'OddsRatio_working_3-way'!R170^3/27-'OddsRatio_working_3-way'!T170</f>
        <v>0.29592457119419924</v>
      </c>
      <c r="W170" s="11">
        <f>'OddsRatio_working_3-way'!V170^2+4*'OddsRatio_working_3-way'!U170^3/27</f>
        <v>-8.3553962347007737E-4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0.14866648198227195</v>
      </c>
      <c r="Y170" s="11">
        <f>IF('OddsRatio_working_3-way'!W170&gt;=0,IF('OddsRatio_working_3-way'!V170+SQRT('OddsRatio_working_3-way'!W170)&gt;0,0,PI()),ACOS('OddsRatio_working_3-way'!V170/(2*'OddsRatio_working_3-way'!X170)))</f>
        <v>9.7370396648542412E-2</v>
      </c>
      <c r="Z170" s="11">
        <f>'OddsRatio_working_3-way'!X170^(1/3)*COS('OddsRatio_working_3-way'!Y170/3)</f>
        <v>0.52947106197695615</v>
      </c>
      <c r="AA170" s="11">
        <f>'OddsRatio_working_3-way'!X170^(1/3)*COS(('OddsRatio_working_3-way'!Y170+2*PI())/3)</f>
        <v>-0.27962335012426581</v>
      </c>
      <c r="AB170" s="11">
        <f>'OddsRatio_working_3-way'!X170^(1/3)*COS(('OddsRatio_working_3-way'!Y170+4*PI())/3)</f>
        <v>-0.24984771185269036</v>
      </c>
      <c r="AC170" s="11">
        <f>'OddsRatio_working_3-way'!X170^(1/3)*SIN('OddsRatio_working_3-way'!Y170/3)</f>
        <v>1.7190972771387085E-2</v>
      </c>
      <c r="AD170" s="11">
        <f>'OddsRatio_working_3-way'!X170^(1/3)*SIN(('OddsRatio_working_3-way'!Y170+2*PI())/3)</f>
        <v>0.44993990385507543</v>
      </c>
      <c r="AE170" s="11">
        <f>'OddsRatio_working_3-way'!X170^(1/3)*SIN(('OddsRatio_working_3-way'!Y170+4*PI())/3)</f>
        <v>-0.46713087662646247</v>
      </c>
      <c r="AF170" s="11">
        <f>-'OddsRatio_working_3-way'!U170/(3*'OddsRatio_working_3-way'!X170^(1/3))*COS(('OddsRatio_working_3-way'!Y170)/3)</f>
        <v>0.52947106197695626</v>
      </c>
      <c r="AG170" s="11">
        <f>-'OddsRatio_working_3-way'!U170/(3*'OddsRatio_working_3-way'!X170^(1/3))*COS(('OddsRatio_working_3-way'!Y170+2*PI())/3)</f>
        <v>-0.27962335012426587</v>
      </c>
      <c r="AH170" s="11">
        <f>-'OddsRatio_working_3-way'!U170/(3*'OddsRatio_working_3-way'!X170^(1/3))*COS(('OddsRatio_working_3-way'!Y170+4*PI())/3)</f>
        <v>-0.24984771185269042</v>
      </c>
      <c r="AI170" s="11">
        <f>'OddsRatio_working_3-way'!U170/(3*'OddsRatio_working_3-way'!X170^(1/3))*SIN(('OddsRatio_working_3-way'!Y170)/3)</f>
        <v>-1.7190972771387088E-2</v>
      </c>
      <c r="AJ170" s="11">
        <f>'OddsRatio_working_3-way'!U170/(3*'OddsRatio_working_3-way'!X170^(1/3))*SIN(('OddsRatio_working_3-way'!Y170+2*PI())/3)</f>
        <v>-0.44993990385507554</v>
      </c>
      <c r="AK170" s="11">
        <f>'OddsRatio_working_3-way'!U170/(3*'OddsRatio_working_3-way'!X170^(1/3))*SIN(('OddsRatio_working_3-way'!Y170+4*PI())/3)</f>
        <v>0.46713087662646258</v>
      </c>
      <c r="AL170" s="11">
        <f>'OddsRatio_working_3-way'!Z170+'OddsRatio_working_3-way'!AF170</f>
        <v>1.0589421239539125</v>
      </c>
      <c r="AM170" s="11">
        <f>'OddsRatio_working_3-way'!AA170+'OddsRatio_working_3-way'!AG170</f>
        <v>-0.55924670024853174</v>
      </c>
      <c r="AN170" s="11">
        <f>'OddsRatio_working_3-way'!AB170+'OddsRatio_working_3-way'!AH170</f>
        <v>-0.49969542370538078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1.0589421239539125</v>
      </c>
      <c r="AS170" s="11">
        <f>IF(('OddsRatio_working_3-way'!X170=0),IF(Q170&gt;0,-Q170^(1/3),(-Q170)^(1/3)),'OddsRatio_working_3-way'!AM170-'OddsRatio_working_3-way'!R170/3)</f>
        <v>-0.55924670024853174</v>
      </c>
      <c r="AT170" s="11">
        <f>IF(('OddsRatio_working_3-way'!X170=0),IF(Q170&gt;0,-Q170^(1/3),(-Q170)^(1/3)),'OddsRatio_working_3-way'!AN170-'OddsRatio_working_3-way'!R170/3)</f>
        <v>-0.49969542370538078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1.81</v>
      </c>
      <c r="B171" s="4">
        <f>IF('True_Odds_Calculator_3-way'!B172="","",'True_Odds_Calculator_3-way'!B172)</f>
        <v>3.4</v>
      </c>
      <c r="C171" s="4">
        <f>IF('True_Odds_Calculator_3-way'!C172="","",'True_Odds_Calculator_3-way'!C172)</f>
        <v>5.16</v>
      </c>
      <c r="D171" s="9">
        <f t="shared" si="39"/>
        <v>0.53594517411549869</v>
      </c>
      <c r="E171" s="9">
        <f t="shared" si="40"/>
        <v>0.28046411723471965</v>
      </c>
      <c r="F171" s="9">
        <f t="shared" si="41"/>
        <v>0.18359070864978189</v>
      </c>
      <c r="G171" s="9">
        <f t="shared" si="42"/>
        <v>1.0689660437665169</v>
      </c>
      <c r="H171" s="9">
        <f t="shared" si="43"/>
        <v>1.8658624954508787</v>
      </c>
      <c r="I171" s="9">
        <f t="shared" si="44"/>
        <v>3.5655185050396403</v>
      </c>
      <c r="J171" s="9">
        <f t="shared" si="45"/>
        <v>5.4468987420687096</v>
      </c>
      <c r="K171" s="11">
        <f t="shared" si="46"/>
        <v>0.5524861878453039</v>
      </c>
      <c r="L171" s="11">
        <f t="shared" si="47"/>
        <v>0.29411764705882354</v>
      </c>
      <c r="M171" s="11">
        <f t="shared" si="48"/>
        <v>0.19379844961240308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-0.25467270294986821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0.23209206591540638</v>
      </c>
      <c r="Q171" s="11">
        <f>2*'OddsRatio_working_3-way'!K171*'OddsRatio_working_3-way'!L171*'OddsRatio_working_3-way'!M171</f>
        <v>6.2982921550992235E-2</v>
      </c>
      <c r="R171" s="11">
        <f t="shared" si="49"/>
        <v>0</v>
      </c>
      <c r="S171" s="11">
        <f t="shared" si="50"/>
        <v>-0.91133467869578944</v>
      </c>
      <c r="T171" s="11">
        <f t="shared" si="51"/>
        <v>-0.24730927508705278</v>
      </c>
      <c r="U171" s="11">
        <f>'OddsRatio_working_3-way'!S171-'OddsRatio_working_3-way'!R171^2/3</f>
        <v>-0.91133467869578944</v>
      </c>
      <c r="V171" s="11">
        <f>'OddsRatio_working_3-way'!S171*'OddsRatio_working_3-way'!R171/3-2*'OddsRatio_working_3-way'!R171^3/27-'OddsRatio_working_3-way'!T171</f>
        <v>0.24730927508705278</v>
      </c>
      <c r="W171" s="11">
        <f>'OddsRatio_working_3-way'!V171^2+4*'OddsRatio_working_3-way'!U171^3/27</f>
        <v>-5.0970212499474365E-2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0.16743064985506531</v>
      </c>
      <c r="Y171" s="11">
        <f>IF('OddsRatio_working_3-way'!W171&gt;=0,IF('OddsRatio_working_3-way'!V171+SQRT('OddsRatio_working_3-way'!W171)&gt;0,0,PI()),ACOS('OddsRatio_working_3-way'!V171/(2*'OddsRatio_working_3-way'!X171)))</f>
        <v>0.7398904518399283</v>
      </c>
      <c r="Z171" s="11">
        <f>'OddsRatio_working_3-way'!X171^(1/3)*COS('OddsRatio_working_3-way'!Y171/3)</f>
        <v>0.53448302188325847</v>
      </c>
      <c r="AA171" s="11">
        <f>'OddsRatio_working_3-way'!X171^(1/3)*COS(('OddsRatio_working_3-way'!Y171+2*PI())/3)</f>
        <v>-0.38377302669102858</v>
      </c>
      <c r="AB171" s="11">
        <f>'OddsRatio_working_3-way'!X171^(1/3)*COS(('OddsRatio_working_3-way'!Y171+4*PI())/3)</f>
        <v>-0.1507099951922298</v>
      </c>
      <c r="AC171" s="11">
        <f>'OddsRatio_working_3-way'!X171^(1/3)*SIN('OddsRatio_working_3-way'!Y171/3)</f>
        <v>0.13455900397398171</v>
      </c>
      <c r="AD171" s="11">
        <f>'OddsRatio_working_3-way'!X171^(1/3)*SIN(('OddsRatio_working_3-way'!Y171+2*PI())/3)</f>
        <v>0.39559637285538507</v>
      </c>
      <c r="AE171" s="11">
        <f>'OddsRatio_working_3-way'!X171^(1/3)*SIN(('OddsRatio_working_3-way'!Y171+4*PI())/3)</f>
        <v>-0.53015537682936675</v>
      </c>
      <c r="AF171" s="11">
        <f>-'OddsRatio_working_3-way'!U171/(3*'OddsRatio_working_3-way'!X171^(1/3))*COS(('OddsRatio_working_3-way'!Y171)/3)</f>
        <v>0.53448302188325847</v>
      </c>
      <c r="AG171" s="11">
        <f>-'OddsRatio_working_3-way'!U171/(3*'OddsRatio_working_3-way'!X171^(1/3))*COS(('OddsRatio_working_3-way'!Y171+2*PI())/3)</f>
        <v>-0.38377302669102858</v>
      </c>
      <c r="AH171" s="11">
        <f>-'OddsRatio_working_3-way'!U171/(3*'OddsRatio_working_3-way'!X171^(1/3))*COS(('OddsRatio_working_3-way'!Y171+4*PI())/3)</f>
        <v>-0.1507099951922298</v>
      </c>
      <c r="AI171" s="11">
        <f>'OddsRatio_working_3-way'!U171/(3*'OddsRatio_working_3-way'!X171^(1/3))*SIN(('OddsRatio_working_3-way'!Y171)/3)</f>
        <v>-0.13455900397398171</v>
      </c>
      <c r="AJ171" s="11">
        <f>'OddsRatio_working_3-way'!U171/(3*'OddsRatio_working_3-way'!X171^(1/3))*SIN(('OddsRatio_working_3-way'!Y171+2*PI())/3)</f>
        <v>-0.39559637285538507</v>
      </c>
      <c r="AK171" s="11">
        <f>'OddsRatio_working_3-way'!U171/(3*'OddsRatio_working_3-way'!X171^(1/3))*SIN(('OddsRatio_working_3-way'!Y171+4*PI())/3)</f>
        <v>0.53015537682936675</v>
      </c>
      <c r="AL171" s="11">
        <f>'OddsRatio_working_3-way'!Z171+'OddsRatio_working_3-way'!AF171</f>
        <v>1.0689660437665169</v>
      </c>
      <c r="AM171" s="11">
        <f>'OddsRatio_working_3-way'!AA171+'OddsRatio_working_3-way'!AG171</f>
        <v>-0.76754605338205717</v>
      </c>
      <c r="AN171" s="11">
        <f>'OddsRatio_working_3-way'!AB171+'OddsRatio_working_3-way'!AH171</f>
        <v>-0.3014199903844596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1.0689660437665169</v>
      </c>
      <c r="AS171" s="11">
        <f>IF(('OddsRatio_working_3-way'!X171=0),IF(Q171&gt;0,-Q171^(1/3),(-Q171)^(1/3)),'OddsRatio_working_3-way'!AM171-'OddsRatio_working_3-way'!R171/3)</f>
        <v>-0.76754605338205717</v>
      </c>
      <c r="AT171" s="11">
        <f>IF(('OddsRatio_working_3-way'!X171=0),IF(Q171&gt;0,-Q171^(1/3),(-Q171)^(1/3)),'OddsRatio_working_3-way'!AN171-'OddsRatio_working_3-way'!R171/3)</f>
        <v>-0.3014199903844596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2.46</v>
      </c>
      <c r="B172" s="4">
        <f>IF('True_Odds_Calculator_3-way'!B173="","",'True_Odds_Calculator_3-way'!B173)</f>
        <v>3.01</v>
      </c>
      <c r="C172" s="4">
        <f>IF('True_Odds_Calculator_3-way'!C173="","",'True_Odds_Calculator_3-way'!C173)</f>
        <v>3.33</v>
      </c>
      <c r="D172" s="9">
        <f t="shared" si="39"/>
        <v>0.39247040620595125</v>
      </c>
      <c r="E172" s="9">
        <f t="shared" si="40"/>
        <v>0.31937662910849957</v>
      </c>
      <c r="F172" s="9">
        <f t="shared" si="41"/>
        <v>0.28815296468554902</v>
      </c>
      <c r="G172" s="9">
        <f t="shared" si="42"/>
        <v>1.0602485016782399</v>
      </c>
      <c r="H172" s="9">
        <f t="shared" si="43"/>
        <v>2.5479628124502307</v>
      </c>
      <c r="I172" s="9">
        <f t="shared" si="44"/>
        <v>3.1310994883732617</v>
      </c>
      <c r="J172" s="9">
        <f t="shared" si="45"/>
        <v>3.470379008910299</v>
      </c>
      <c r="K172" s="11">
        <f t="shared" si="46"/>
        <v>0.4065040650406504</v>
      </c>
      <c r="L172" s="11">
        <f t="shared" si="47"/>
        <v>0.33222591362126247</v>
      </c>
      <c r="M172" s="11">
        <f t="shared" si="48"/>
        <v>0.3003003003003003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-0.27730582863878372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0.23522428513920288</v>
      </c>
      <c r="Q172" s="11">
        <f>2*'OddsRatio_working_3-way'!K172*'OddsRatio_working_3-way'!L172*'OddsRatio_working_3-way'!M172</f>
        <v>8.1111822461794117E-2</v>
      </c>
      <c r="R172" s="11">
        <f t="shared" si="49"/>
        <v>0</v>
      </c>
      <c r="S172" s="11">
        <f t="shared" si="50"/>
        <v>-0.84824861523413586</v>
      </c>
      <c r="T172" s="11">
        <f t="shared" si="51"/>
        <v>-0.29249952249452971</v>
      </c>
      <c r="U172" s="11">
        <f>'OddsRatio_working_3-way'!S172-'OddsRatio_working_3-way'!R172^2/3</f>
        <v>-0.84824861523413586</v>
      </c>
      <c r="V172" s="11">
        <f>'OddsRatio_working_3-way'!S172*'OddsRatio_working_3-way'!R172/3-2*'OddsRatio_working_3-way'!R172^3/27-'OddsRatio_working_3-way'!T172</f>
        <v>0.29249952249452971</v>
      </c>
      <c r="W172" s="11">
        <f>'OddsRatio_working_3-way'!V172^2+4*'OddsRatio_working_3-way'!U172^3/27</f>
        <v>-4.8642796940731453E-3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0.15034980075942986</v>
      </c>
      <c r="Y172" s="11">
        <f>IF('OddsRatio_working_3-way'!W172&gt;=0,IF('OddsRatio_working_3-way'!V172+SQRT('OddsRatio_working_3-way'!W172)&gt;0,0,PI()),ACOS('OddsRatio_working_3-way'!V172/(2*'OddsRatio_working_3-way'!X172)))</f>
        <v>0.23407201637538178</v>
      </c>
      <c r="Z172" s="11">
        <f>'OddsRatio_working_3-way'!X172^(1/3)*COS('OddsRatio_working_3-way'!Y172/3)</f>
        <v>0.53012425083911996</v>
      </c>
      <c r="AA172" s="11">
        <f>'OddsRatio_working_3-way'!X172^(1/3)*COS(('OddsRatio_working_3-way'!Y172+2*PI())/3)</f>
        <v>-0.3009558966442496</v>
      </c>
      <c r="AB172" s="11">
        <f>'OddsRatio_working_3-way'!X172^(1/3)*COS(('OddsRatio_working_3-way'!Y172+4*PI())/3)</f>
        <v>-0.22916835419487022</v>
      </c>
      <c r="AC172" s="11">
        <f>'OddsRatio_working_3-way'!X172^(1/3)*SIN('OddsRatio_working_3-way'!Y172/3)</f>
        <v>4.1446556957610771E-2</v>
      </c>
      <c r="AD172" s="11">
        <f>'OddsRatio_working_3-way'!X172^(1/3)*SIN(('OddsRatio_working_3-way'!Y172+2*PI())/3)</f>
        <v>0.43837778991006648</v>
      </c>
      <c r="AE172" s="11">
        <f>'OddsRatio_working_3-way'!X172^(1/3)*SIN(('OddsRatio_working_3-way'!Y172+4*PI())/3)</f>
        <v>-0.47982434686767733</v>
      </c>
      <c r="AF172" s="11">
        <f>-'OddsRatio_working_3-way'!U172/(3*'OddsRatio_working_3-way'!X172^(1/3))*COS(('OddsRatio_working_3-way'!Y172)/3)</f>
        <v>0.53012425083911996</v>
      </c>
      <c r="AG172" s="11">
        <f>-'OddsRatio_working_3-way'!U172/(3*'OddsRatio_working_3-way'!X172^(1/3))*COS(('OddsRatio_working_3-way'!Y172+2*PI())/3)</f>
        <v>-0.3009558966442496</v>
      </c>
      <c r="AH172" s="11">
        <f>-'OddsRatio_working_3-way'!U172/(3*'OddsRatio_working_3-way'!X172^(1/3))*COS(('OddsRatio_working_3-way'!Y172+4*PI())/3)</f>
        <v>-0.22916835419487022</v>
      </c>
      <c r="AI172" s="11">
        <f>'OddsRatio_working_3-way'!U172/(3*'OddsRatio_working_3-way'!X172^(1/3))*SIN(('OddsRatio_working_3-way'!Y172)/3)</f>
        <v>-4.1446556957610771E-2</v>
      </c>
      <c r="AJ172" s="11">
        <f>'OddsRatio_working_3-way'!U172/(3*'OddsRatio_working_3-way'!X172^(1/3))*SIN(('OddsRatio_working_3-way'!Y172+2*PI())/3)</f>
        <v>-0.43837778991006648</v>
      </c>
      <c r="AK172" s="11">
        <f>'OddsRatio_working_3-way'!U172/(3*'OddsRatio_working_3-way'!X172^(1/3))*SIN(('OddsRatio_working_3-way'!Y172+4*PI())/3)</f>
        <v>0.47982434686767733</v>
      </c>
      <c r="AL172" s="11">
        <f>'OddsRatio_working_3-way'!Z172+'OddsRatio_working_3-way'!AF172</f>
        <v>1.0602485016782399</v>
      </c>
      <c r="AM172" s="11">
        <f>'OddsRatio_working_3-way'!AA172+'OddsRatio_working_3-way'!AG172</f>
        <v>-0.6019117932884992</v>
      </c>
      <c r="AN172" s="11">
        <f>'OddsRatio_working_3-way'!AB172+'OddsRatio_working_3-way'!AH172</f>
        <v>-0.45833670838974044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1.0602485016782399</v>
      </c>
      <c r="AS172" s="11">
        <f>IF(('OddsRatio_working_3-way'!X172=0),IF(Q172&gt;0,-Q172^(1/3),(-Q172)^(1/3)),'OddsRatio_working_3-way'!AM172-'OddsRatio_working_3-way'!R172/3)</f>
        <v>-0.6019117932884992</v>
      </c>
      <c r="AT172" s="11">
        <f>IF(('OddsRatio_working_3-way'!X172=0),IF(Q172&gt;0,-Q172^(1/3),(-Q172)^(1/3)),'OddsRatio_working_3-way'!AN172-'OddsRatio_working_3-way'!R172/3)</f>
        <v>-0.45833670838974044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2.14</v>
      </c>
      <c r="B173" s="4">
        <f>IF('True_Odds_Calculator_3-way'!B174="","",'True_Odds_Calculator_3-way'!B174)</f>
        <v>3.35</v>
      </c>
      <c r="C173" s="4">
        <f>IF('True_Odds_Calculator_3-way'!C174="","",'True_Odds_Calculator_3-way'!C174)</f>
        <v>3.65</v>
      </c>
      <c r="D173" s="9">
        <f t="shared" si="39"/>
        <v>0.4521243423580743</v>
      </c>
      <c r="E173" s="9">
        <f t="shared" si="40"/>
        <v>0.28588013963392522</v>
      </c>
      <c r="F173" s="9">
        <f t="shared" si="41"/>
        <v>0.26199551800800053</v>
      </c>
      <c r="G173" s="9">
        <f t="shared" si="42"/>
        <v>1.0629657311426497</v>
      </c>
      <c r="H173" s="9">
        <f t="shared" si="43"/>
        <v>2.2117809335026206</v>
      </c>
      <c r="I173" s="9">
        <f t="shared" si="44"/>
        <v>3.4979694681852274</v>
      </c>
      <c r="J173" s="9">
        <f t="shared" si="45"/>
        <v>3.8168591875280216</v>
      </c>
      <c r="K173" s="11">
        <f t="shared" si="46"/>
        <v>0.46728971962616822</v>
      </c>
      <c r="L173" s="11">
        <f t="shared" si="47"/>
        <v>0.29850746268656714</v>
      </c>
      <c r="M173" s="11">
        <f t="shared" si="48"/>
        <v>0.27397260273972601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-0.27131083794954303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0.23464803749782642</v>
      </c>
      <c r="Q173" s="11">
        <f>2*'OddsRatio_working_3-way'!K173*'OddsRatio_working_3-way'!L173*'OddsRatio_working_3-way'!M173</f>
        <v>7.6432585504177988E-2</v>
      </c>
      <c r="R173" s="11">
        <f t="shared" si="49"/>
        <v>0</v>
      </c>
      <c r="S173" s="11">
        <f t="shared" si="50"/>
        <v>-0.86486791044250522</v>
      </c>
      <c r="T173" s="11">
        <f t="shared" si="51"/>
        <v>-0.28171593174022969</v>
      </c>
      <c r="U173" s="11">
        <f>'OddsRatio_working_3-way'!S173-'OddsRatio_working_3-way'!R173^2/3</f>
        <v>-0.86486791044250522</v>
      </c>
      <c r="V173" s="11">
        <f>'OddsRatio_working_3-way'!S173*'OddsRatio_working_3-way'!R173/3-2*'OddsRatio_working_3-way'!R173^3/27-'OddsRatio_working_3-way'!T173</f>
        <v>0.28171593174022969</v>
      </c>
      <c r="W173" s="11">
        <f>'OddsRatio_working_3-way'!V173^2+4*'OddsRatio_working_3-way'!U173^3/27</f>
        <v>-1.647586301067952E-2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0.15478996188944655</v>
      </c>
      <c r="Y173" s="11">
        <f>IF('OddsRatio_working_3-way'!W173&gt;=0,IF('OddsRatio_working_3-way'!V173+SQRT('OddsRatio_working_3-way'!W173)&gt;0,0,PI()),ACOS('OddsRatio_working_3-way'!V173/(2*'OddsRatio_working_3-way'!X173)))</f>
        <v>0.42752627982114322</v>
      </c>
      <c r="Z173" s="11">
        <f>'OddsRatio_working_3-way'!X173^(1/3)*COS('OddsRatio_working_3-way'!Y173/3)</f>
        <v>0.53148286557132485</v>
      </c>
      <c r="AA173" s="11">
        <f>'OddsRatio_working_3-way'!X173^(1/3)*COS(('OddsRatio_working_3-way'!Y173+2*PI())/3)</f>
        <v>-0.33178271013321259</v>
      </c>
      <c r="AB173" s="11">
        <f>'OddsRatio_working_3-way'!X173^(1/3)*COS(('OddsRatio_working_3-way'!Y173+4*PI())/3)</f>
        <v>-0.19970015543811243</v>
      </c>
      <c r="AC173" s="11">
        <f>'OddsRatio_working_3-way'!X173^(1/3)*SIN('OddsRatio_working_3-way'!Y173/3)</f>
        <v>7.6257898508469674E-2</v>
      </c>
      <c r="AD173" s="11">
        <f>'OddsRatio_working_3-way'!X173^(1/3)*SIN(('OddsRatio_working_3-way'!Y173+2*PI())/3)</f>
        <v>0.42214871400668236</v>
      </c>
      <c r="AE173" s="11">
        <f>'OddsRatio_working_3-way'!X173^(1/3)*SIN(('OddsRatio_working_3-way'!Y173+4*PI())/3)</f>
        <v>-0.49840661251515195</v>
      </c>
      <c r="AF173" s="11">
        <f>-'OddsRatio_working_3-way'!U173/(3*'OddsRatio_working_3-way'!X173^(1/3))*COS(('OddsRatio_working_3-way'!Y173)/3)</f>
        <v>0.53148286557132496</v>
      </c>
      <c r="AG173" s="11">
        <f>-'OddsRatio_working_3-way'!U173/(3*'OddsRatio_working_3-way'!X173^(1/3))*COS(('OddsRatio_working_3-way'!Y173+2*PI())/3)</f>
        <v>-0.33178271013321264</v>
      </c>
      <c r="AH173" s="11">
        <f>-'OddsRatio_working_3-way'!U173/(3*'OddsRatio_working_3-way'!X173^(1/3))*COS(('OddsRatio_working_3-way'!Y173+4*PI())/3)</f>
        <v>-0.19970015543811248</v>
      </c>
      <c r="AI173" s="11">
        <f>'OddsRatio_working_3-way'!U173/(3*'OddsRatio_working_3-way'!X173^(1/3))*SIN(('OddsRatio_working_3-way'!Y173)/3)</f>
        <v>-7.6257898508469688E-2</v>
      </c>
      <c r="AJ173" s="11">
        <f>'OddsRatio_working_3-way'!U173/(3*'OddsRatio_working_3-way'!X173^(1/3))*SIN(('OddsRatio_working_3-way'!Y173+2*PI())/3)</f>
        <v>-0.42214871400668241</v>
      </c>
      <c r="AK173" s="11">
        <f>'OddsRatio_working_3-way'!U173/(3*'OddsRatio_working_3-way'!X173^(1/3))*SIN(('OddsRatio_working_3-way'!Y173+4*PI())/3)</f>
        <v>0.498406612515152</v>
      </c>
      <c r="AL173" s="11">
        <f>'OddsRatio_working_3-way'!Z173+'OddsRatio_working_3-way'!AF173</f>
        <v>1.0629657311426497</v>
      </c>
      <c r="AM173" s="11">
        <f>'OddsRatio_working_3-way'!AA173+'OddsRatio_working_3-way'!AG173</f>
        <v>-0.66356542026642518</v>
      </c>
      <c r="AN173" s="11">
        <f>'OddsRatio_working_3-way'!AB173+'OddsRatio_working_3-way'!AH173</f>
        <v>-0.39940031087622491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1.0629657311426497</v>
      </c>
      <c r="AS173" s="11">
        <f>IF(('OddsRatio_working_3-way'!X173=0),IF(Q173&gt;0,-Q173^(1/3),(-Q173)^(1/3)),'OddsRatio_working_3-way'!AM173-'OddsRatio_working_3-way'!R173/3)</f>
        <v>-0.66356542026642518</v>
      </c>
      <c r="AT173" s="11">
        <f>IF(('OddsRatio_working_3-way'!X173=0),IF(Q173&gt;0,-Q173^(1/3),(-Q173)^(1/3)),'OddsRatio_working_3-way'!AN173-'OddsRatio_working_3-way'!R173/3)</f>
        <v>-0.39940031087622491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1.74</v>
      </c>
      <c r="B174" s="4">
        <f>IF('True_Odds_Calculator_3-way'!B175="","",'True_Odds_Calculator_3-way'!B175)</f>
        <v>3.48</v>
      </c>
      <c r="C174" s="4">
        <f>IF('True_Odds_Calculator_3-way'!C175="","",'True_Odds_Calculator_3-way'!C175)</f>
        <v>5.6</v>
      </c>
      <c r="D174" s="9">
        <f t="shared" si="39"/>
        <v>0.55781899874199981</v>
      </c>
      <c r="E174" s="9">
        <f t="shared" si="40"/>
        <v>0.27347783375400647</v>
      </c>
      <c r="F174" s="9">
        <f t="shared" si="41"/>
        <v>0.16870316750399367</v>
      </c>
      <c r="G174" s="9">
        <f t="shared" si="42"/>
        <v>1.0712110826979289</v>
      </c>
      <c r="H174" s="9">
        <f t="shared" si="43"/>
        <v>1.7926962011964673</v>
      </c>
      <c r="I174" s="9">
        <f t="shared" si="44"/>
        <v>3.656603485090864</v>
      </c>
      <c r="J174" s="9">
        <f t="shared" si="45"/>
        <v>5.927570980410473</v>
      </c>
      <c r="K174" s="11">
        <f t="shared" si="46"/>
        <v>0.57471264367816088</v>
      </c>
      <c r="L174" s="11">
        <f t="shared" si="47"/>
        <v>0.28735632183908044</v>
      </c>
      <c r="M174" s="11">
        <f t="shared" si="48"/>
        <v>0.17857142857142858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-0.24895721269086313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0.23061642413604364</v>
      </c>
      <c r="Q174" s="11">
        <f>2*'OddsRatio_working_3-way'!K174*'OddsRatio_working_3-way'!L174*'OddsRatio_working_3-way'!M174</f>
        <v>5.8981182643489415E-2</v>
      </c>
      <c r="R174" s="11">
        <f t="shared" si="49"/>
        <v>0</v>
      </c>
      <c r="S174" s="11">
        <f t="shared" si="50"/>
        <v>-0.92632955536181338</v>
      </c>
      <c r="T174" s="11">
        <f t="shared" si="51"/>
        <v>-0.23691292976005454</v>
      </c>
      <c r="U174" s="11">
        <f>'OddsRatio_working_3-way'!S174-'OddsRatio_working_3-way'!R174^2/3</f>
        <v>-0.92632955536181338</v>
      </c>
      <c r="V174" s="11">
        <f>'OddsRatio_working_3-way'!S174*'OddsRatio_working_3-way'!R174/3-2*'OddsRatio_working_3-way'!R174^3/27-'OddsRatio_working_3-way'!T174</f>
        <v>0.23691292976005454</v>
      </c>
      <c r="W174" s="11">
        <f>'OddsRatio_working_3-way'!V174^2+4*'OddsRatio_working_3-way'!U174^3/27</f>
        <v>-6.1630905962223724E-2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0.1715798955659697</v>
      </c>
      <c r="Y174" s="11">
        <f>IF('OddsRatio_working_3-way'!W174&gt;=0,IF('OddsRatio_working_3-way'!V174+SQRT('OddsRatio_working_3-way'!W174)&gt;0,0,PI()),ACOS('OddsRatio_working_3-way'!V174/(2*'OddsRatio_working_3-way'!X174)))</f>
        <v>0.80877298598899972</v>
      </c>
      <c r="Z174" s="11">
        <f>'OddsRatio_working_3-way'!X174^(1/3)*COS('OddsRatio_working_3-way'!Y174/3)</f>
        <v>0.53560554134896443</v>
      </c>
      <c r="AA174" s="11">
        <f>'OddsRatio_working_3-way'!X174^(1/3)*COS(('OddsRatio_working_3-way'!Y174+2*PI())/3)</f>
        <v>-0.39597225572324662</v>
      </c>
      <c r="AB174" s="11">
        <f>'OddsRatio_working_3-way'!X174^(1/3)*COS(('OddsRatio_working_3-way'!Y174+4*PI())/3)</f>
        <v>-0.13963328562571792</v>
      </c>
      <c r="AC174" s="11">
        <f>'OddsRatio_working_3-way'!X174^(1/3)*SIN('OddsRatio_working_3-way'!Y174/3)</f>
        <v>0.14799737338959978</v>
      </c>
      <c r="AD174" s="11">
        <f>'OddsRatio_working_3-way'!X174^(1/3)*SIN(('OddsRatio_working_3-way'!Y174+2*PI())/3)</f>
        <v>0.38984931852111993</v>
      </c>
      <c r="AE174" s="11">
        <f>'OddsRatio_working_3-way'!X174^(1/3)*SIN(('OddsRatio_working_3-way'!Y174+4*PI())/3)</f>
        <v>-0.53784669191071954</v>
      </c>
      <c r="AF174" s="11">
        <f>-'OddsRatio_working_3-way'!U174/(3*'OddsRatio_working_3-way'!X174^(1/3))*COS(('OddsRatio_working_3-way'!Y174)/3)</f>
        <v>0.53560554134896432</v>
      </c>
      <c r="AG174" s="11">
        <f>-'OddsRatio_working_3-way'!U174/(3*'OddsRatio_working_3-way'!X174^(1/3))*COS(('OddsRatio_working_3-way'!Y174+2*PI())/3)</f>
        <v>-0.39597225572324651</v>
      </c>
      <c r="AH174" s="11">
        <f>-'OddsRatio_working_3-way'!U174/(3*'OddsRatio_working_3-way'!X174^(1/3))*COS(('OddsRatio_working_3-way'!Y174+4*PI())/3)</f>
        <v>-0.13963328562571789</v>
      </c>
      <c r="AI174" s="11">
        <f>'OddsRatio_working_3-way'!U174/(3*'OddsRatio_working_3-way'!X174^(1/3))*SIN(('OddsRatio_working_3-way'!Y174)/3)</f>
        <v>-0.14799737338959976</v>
      </c>
      <c r="AJ174" s="11">
        <f>'OddsRatio_working_3-way'!U174/(3*'OddsRatio_working_3-way'!X174^(1/3))*SIN(('OddsRatio_working_3-way'!Y174+2*PI())/3)</f>
        <v>-0.38984931852111987</v>
      </c>
      <c r="AK174" s="11">
        <f>'OddsRatio_working_3-way'!U174/(3*'OddsRatio_working_3-way'!X174^(1/3))*SIN(('OddsRatio_working_3-way'!Y174+4*PI())/3)</f>
        <v>0.53784669191071943</v>
      </c>
      <c r="AL174" s="11">
        <f>'OddsRatio_working_3-way'!Z174+'OddsRatio_working_3-way'!AF174</f>
        <v>1.0712110826979289</v>
      </c>
      <c r="AM174" s="11">
        <f>'OddsRatio_working_3-way'!AA174+'OddsRatio_working_3-way'!AG174</f>
        <v>-0.79194451144649314</v>
      </c>
      <c r="AN174" s="11">
        <f>'OddsRatio_working_3-way'!AB174+'OddsRatio_working_3-way'!AH174</f>
        <v>-0.27926657125143584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1.0712110826979289</v>
      </c>
      <c r="AS174" s="11">
        <f>IF(('OddsRatio_working_3-way'!X174=0),IF(Q174&gt;0,-Q174^(1/3),(-Q174)^(1/3)),'OddsRatio_working_3-way'!AM174-'OddsRatio_working_3-way'!R174/3)</f>
        <v>-0.79194451144649314</v>
      </c>
      <c r="AT174" s="11">
        <f>IF(('OddsRatio_working_3-way'!X174=0),IF(Q174&gt;0,-Q174^(1/3),(-Q174)^(1/3)),'OddsRatio_working_3-way'!AN174-'OddsRatio_working_3-way'!R174/3)</f>
        <v>-0.27926657125143584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3.69</v>
      </c>
      <c r="B175" s="4">
        <f>IF('True_Odds_Calculator_3-way'!B176="","",'True_Odds_Calculator_3-way'!B176)</f>
        <v>3.24</v>
      </c>
      <c r="C175" s="4">
        <f>IF('True_Odds_Calculator_3-way'!C176="","",'True_Odds_Calculator_3-way'!C176)</f>
        <v>2.17</v>
      </c>
      <c r="D175" s="9">
        <f t="shared" si="39"/>
        <v>0.25893885100002723</v>
      </c>
      <c r="E175" s="9">
        <f t="shared" si="40"/>
        <v>0.29558194934686244</v>
      </c>
      <c r="F175" s="9">
        <f t="shared" si="41"/>
        <v>0.44547919965311039</v>
      </c>
      <c r="G175" s="9">
        <f t="shared" si="42"/>
        <v>1.0639091620325878</v>
      </c>
      <c r="H175" s="9">
        <f t="shared" si="43"/>
        <v>3.8619156458676605</v>
      </c>
      <c r="I175" s="9">
        <f t="shared" si="44"/>
        <v>3.383156522952997</v>
      </c>
      <c r="J175" s="9">
        <f t="shared" si="45"/>
        <v>2.2447737195781277</v>
      </c>
      <c r="K175" s="11">
        <f t="shared" si="46"/>
        <v>0.2710027100271003</v>
      </c>
      <c r="L175" s="11">
        <f t="shared" si="47"/>
        <v>0.30864197530864196</v>
      </c>
      <c r="M175" s="11">
        <f t="shared" si="48"/>
        <v>0.46082949308755761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-0.27174092529455773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0.23512495465171984</v>
      </c>
      <c r="Q175" s="11">
        <f>2*'OddsRatio_working_3-way'!K175*'OddsRatio_working_3-way'!L175*'OddsRatio_working_3-way'!M175</f>
        <v>7.7090149066137648E-2</v>
      </c>
      <c r="R175" s="11">
        <f t="shared" si="49"/>
        <v>0</v>
      </c>
      <c r="S175" s="11">
        <f t="shared" si="50"/>
        <v>-0.86525411804222185</v>
      </c>
      <c r="T175" s="11">
        <f t="shared" si="51"/>
        <v>-0.28368987476794155</v>
      </c>
      <c r="U175" s="11">
        <f>'OddsRatio_working_3-way'!S175-'OddsRatio_working_3-way'!R175^2/3</f>
        <v>-0.86525411804222185</v>
      </c>
      <c r="V175" s="11">
        <f>'OddsRatio_working_3-way'!S175*'OddsRatio_working_3-way'!R175/3-2*'OddsRatio_working_3-way'!R175^3/27-'OddsRatio_working_3-way'!T175</f>
        <v>0.28368987476794155</v>
      </c>
      <c r="W175" s="11">
        <f>'OddsRatio_working_3-way'!V175^2+4*'OddsRatio_working_3-way'!U175^3/27</f>
        <v>-1.5488233473779367E-2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0.1548936558736588</v>
      </c>
      <c r="Y175" s="11">
        <f>IF('OddsRatio_working_3-way'!W175&gt;=0,IF('OddsRatio_working_3-way'!V175+SQRT('OddsRatio_working_3-way'!W175)&gt;0,0,PI()),ACOS('OddsRatio_working_3-way'!V175/(2*'OddsRatio_working_3-way'!X175)))</f>
        <v>0.41340829357028674</v>
      </c>
      <c r="Z175" s="11">
        <f>'OddsRatio_working_3-way'!X175^(1/3)*COS('OddsRatio_working_3-way'!Y175/3)</f>
        <v>0.53195458101629389</v>
      </c>
      <c r="AA175" s="11">
        <f>'OddsRatio_working_3-way'!X175^(1/3)*COS(('OddsRatio_working_3-way'!Y175+2*PI())/3)</f>
        <v>-0.32986604000592568</v>
      </c>
      <c r="AB175" s="11">
        <f>'OddsRatio_working_3-way'!X175^(1/3)*COS(('OddsRatio_working_3-way'!Y175+4*PI())/3)</f>
        <v>-0.20208854101036827</v>
      </c>
      <c r="AC175" s="11">
        <f>'OddsRatio_working_3-way'!X175^(1/3)*SIN('OddsRatio_working_3-way'!Y175/3)</f>
        <v>7.3772373441462244E-2</v>
      </c>
      <c r="AD175" s="11">
        <f>'OddsRatio_working_3-way'!X175^(1/3)*SIN(('OddsRatio_working_3-way'!Y175+2*PI())/3)</f>
        <v>0.42379999409888663</v>
      </c>
      <c r="AE175" s="11">
        <f>'OddsRatio_working_3-way'!X175^(1/3)*SIN(('OddsRatio_working_3-way'!Y175+4*PI())/3)</f>
        <v>-0.49757236754034884</v>
      </c>
      <c r="AF175" s="11">
        <f>-'OddsRatio_working_3-way'!U175/(3*'OddsRatio_working_3-way'!X175^(1/3))*COS(('OddsRatio_working_3-way'!Y175)/3)</f>
        <v>0.53195458101629389</v>
      </c>
      <c r="AG175" s="11">
        <f>-'OddsRatio_working_3-way'!U175/(3*'OddsRatio_working_3-way'!X175^(1/3))*COS(('OddsRatio_working_3-way'!Y175+2*PI())/3)</f>
        <v>-0.32986604000592568</v>
      </c>
      <c r="AH175" s="11">
        <f>-'OddsRatio_working_3-way'!U175/(3*'OddsRatio_working_3-way'!X175^(1/3))*COS(('OddsRatio_working_3-way'!Y175+4*PI())/3)</f>
        <v>-0.20208854101036827</v>
      </c>
      <c r="AI175" s="11">
        <f>'OddsRatio_working_3-way'!U175/(3*'OddsRatio_working_3-way'!X175^(1/3))*SIN(('OddsRatio_working_3-way'!Y175)/3)</f>
        <v>-7.3772373441462244E-2</v>
      </c>
      <c r="AJ175" s="11">
        <f>'OddsRatio_working_3-way'!U175/(3*'OddsRatio_working_3-way'!X175^(1/3))*SIN(('OddsRatio_working_3-way'!Y175+2*PI())/3)</f>
        <v>-0.42379999409888663</v>
      </c>
      <c r="AK175" s="11">
        <f>'OddsRatio_working_3-way'!U175/(3*'OddsRatio_working_3-way'!X175^(1/3))*SIN(('OddsRatio_working_3-way'!Y175+4*PI())/3)</f>
        <v>0.49757236754034884</v>
      </c>
      <c r="AL175" s="11">
        <f>'OddsRatio_working_3-way'!Z175+'OddsRatio_working_3-way'!AF175</f>
        <v>1.0639091620325878</v>
      </c>
      <c r="AM175" s="11">
        <f>'OddsRatio_working_3-way'!AA175+'OddsRatio_working_3-way'!AG175</f>
        <v>-0.65973208001185135</v>
      </c>
      <c r="AN175" s="11">
        <f>'OddsRatio_working_3-way'!AB175+'OddsRatio_working_3-way'!AH175</f>
        <v>-0.40417708202073654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1.0639091620325878</v>
      </c>
      <c r="AS175" s="11">
        <f>IF(('OddsRatio_working_3-way'!X175=0),IF(Q175&gt;0,-Q175^(1/3),(-Q175)^(1/3)),'OddsRatio_working_3-way'!AM175-'OddsRatio_working_3-way'!R175/3)</f>
        <v>-0.65973208001185135</v>
      </c>
      <c r="AT175" s="11">
        <f>IF(('OddsRatio_working_3-way'!X175=0),IF(Q175&gt;0,-Q175^(1/3),(-Q175)^(1/3)),'OddsRatio_working_3-way'!AN175-'OddsRatio_working_3-way'!R175/3)</f>
        <v>-0.40417708202073654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2.23</v>
      </c>
      <c r="B176" s="4">
        <f>IF('True_Odds_Calculator_3-way'!B177="","",'True_Odds_Calculator_3-way'!B177)</f>
        <v>3.59</v>
      </c>
      <c r="C176" s="4">
        <f>IF('True_Odds_Calculator_3-way'!C177="","",'True_Odds_Calculator_3-way'!C177)</f>
        <v>3.33</v>
      </c>
      <c r="D176" s="9">
        <f t="shared" si="39"/>
        <v>0.43813953301725755</v>
      </c>
      <c r="E176" s="9">
        <f t="shared" si="40"/>
        <v>0.27024896174102669</v>
      </c>
      <c r="F176" s="9">
        <f t="shared" si="41"/>
        <v>0.29161150524171586</v>
      </c>
      <c r="G176" s="9">
        <f t="shared" si="42"/>
        <v>1.0425836821491605</v>
      </c>
      <c r="H176" s="9">
        <f t="shared" si="43"/>
        <v>2.2823779290434669</v>
      </c>
      <c r="I176" s="9">
        <f t="shared" si="44"/>
        <v>3.7002917367663257</v>
      </c>
      <c r="J176" s="9">
        <f t="shared" si="45"/>
        <v>3.4292199794075446</v>
      </c>
      <c r="K176" s="11">
        <f t="shared" si="46"/>
        <v>0.44843049327354262</v>
      </c>
      <c r="L176" s="11">
        <f t="shared" si="47"/>
        <v>0.2785515320334262</v>
      </c>
      <c r="M176" s="11">
        <f t="shared" si="48"/>
        <v>0.3003003003003003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-0.27843078473254479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0.23069148817053431</v>
      </c>
      <c r="Q176" s="11">
        <f>2*'OddsRatio_working_3-way'!K176*'OddsRatio_working_3-way'!L176*'OddsRatio_working_3-way'!M176</f>
        <v>7.5021622169279462E-2</v>
      </c>
      <c r="R176" s="11">
        <f t="shared" si="49"/>
        <v>0</v>
      </c>
      <c r="S176" s="11">
        <f t="shared" si="50"/>
        <v>-0.8285416010737896</v>
      </c>
      <c r="T176" s="11">
        <f t="shared" si="51"/>
        <v>-0.26944442311342753</v>
      </c>
      <c r="U176" s="11">
        <f>'OddsRatio_working_3-way'!S176-'OddsRatio_working_3-way'!R176^2/3</f>
        <v>-0.8285416010737896</v>
      </c>
      <c r="V176" s="11">
        <f>'OddsRatio_working_3-way'!S176*'OddsRatio_working_3-way'!R176/3-2*'OddsRatio_working_3-way'!R176^3/27-'OddsRatio_working_3-way'!T176</f>
        <v>0.26944442311342753</v>
      </c>
      <c r="W176" s="11">
        <f>'OddsRatio_working_3-way'!V176^2+4*'OddsRatio_working_3-way'!U176^3/27</f>
        <v>-1.1663142836270457E-2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0.14514082814907581</v>
      </c>
      <c r="Y176" s="11">
        <f>IF('OddsRatio_working_3-way'!W176&gt;=0,IF('OddsRatio_working_3-way'!V176+SQRT('OddsRatio_working_3-way'!W176)&gt;0,0,PI()),ACOS('OddsRatio_working_3-way'!V176/(2*'OddsRatio_working_3-way'!X176)))</f>
        <v>0.38120449736559991</v>
      </c>
      <c r="Z176" s="11">
        <f>'OddsRatio_working_3-way'!X176^(1/3)*COS('OddsRatio_working_3-way'!Y176/3)</f>
        <v>0.52129184107458026</v>
      </c>
      <c r="AA176" s="11">
        <f>'OddsRatio_working_3-way'!X176^(1/3)*COS(('OddsRatio_working_3-way'!Y176+2*PI())/3)</f>
        <v>-0.31832184784022416</v>
      </c>
      <c r="AB176" s="11">
        <f>'OddsRatio_working_3-way'!X176^(1/3)*COS(('OddsRatio_working_3-way'!Y176+4*PI())/3)</f>
        <v>-0.20296999323435616</v>
      </c>
      <c r="AC176" s="11">
        <f>'OddsRatio_working_3-way'!X176^(1/3)*SIN('OddsRatio_working_3-way'!Y176/3)</f>
        <v>6.6598424308220522E-2</v>
      </c>
      <c r="AD176" s="11">
        <f>'OddsRatio_working_3-way'!X176^(1/3)*SIN(('OddsRatio_working_3-way'!Y176+2*PI())/3)</f>
        <v>0.41815276500203646</v>
      </c>
      <c r="AE176" s="11">
        <f>'OddsRatio_working_3-way'!X176^(1/3)*SIN(('OddsRatio_working_3-way'!Y176+4*PI())/3)</f>
        <v>-0.48475118931025696</v>
      </c>
      <c r="AF176" s="11">
        <f>-'OddsRatio_working_3-way'!U176/(3*'OddsRatio_working_3-way'!X176^(1/3))*COS(('OddsRatio_working_3-way'!Y176)/3)</f>
        <v>0.52129184107458026</v>
      </c>
      <c r="AG176" s="11">
        <f>-'OddsRatio_working_3-way'!U176/(3*'OddsRatio_working_3-way'!X176^(1/3))*COS(('OddsRatio_working_3-way'!Y176+2*PI())/3)</f>
        <v>-0.31832184784022416</v>
      </c>
      <c r="AH176" s="11">
        <f>-'OddsRatio_working_3-way'!U176/(3*'OddsRatio_working_3-way'!X176^(1/3))*COS(('OddsRatio_working_3-way'!Y176+4*PI())/3)</f>
        <v>-0.20296999323435616</v>
      </c>
      <c r="AI176" s="11">
        <f>'OddsRatio_working_3-way'!U176/(3*'OddsRatio_working_3-way'!X176^(1/3))*SIN(('OddsRatio_working_3-way'!Y176)/3)</f>
        <v>-6.6598424308220522E-2</v>
      </c>
      <c r="AJ176" s="11">
        <f>'OddsRatio_working_3-way'!U176/(3*'OddsRatio_working_3-way'!X176^(1/3))*SIN(('OddsRatio_working_3-way'!Y176+2*PI())/3)</f>
        <v>-0.41815276500203646</v>
      </c>
      <c r="AK176" s="11">
        <f>'OddsRatio_working_3-way'!U176/(3*'OddsRatio_working_3-way'!X176^(1/3))*SIN(('OddsRatio_working_3-way'!Y176+4*PI())/3)</f>
        <v>0.48475118931025696</v>
      </c>
      <c r="AL176" s="11">
        <f>'OddsRatio_working_3-way'!Z176+'OddsRatio_working_3-way'!AF176</f>
        <v>1.0425836821491605</v>
      </c>
      <c r="AM176" s="11">
        <f>'OddsRatio_working_3-way'!AA176+'OddsRatio_working_3-way'!AG176</f>
        <v>-0.63664369568044832</v>
      </c>
      <c r="AN176" s="11">
        <f>'OddsRatio_working_3-way'!AB176+'OddsRatio_working_3-way'!AH176</f>
        <v>-0.40593998646871232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1.0425836821491605</v>
      </c>
      <c r="AS176" s="11">
        <f>IF(('OddsRatio_working_3-way'!X176=0),IF(Q176&gt;0,-Q176^(1/3),(-Q176)^(1/3)),'OddsRatio_working_3-way'!AM176-'OddsRatio_working_3-way'!R176/3)</f>
        <v>-0.63664369568044832</v>
      </c>
      <c r="AT176" s="11">
        <f>IF(('OddsRatio_working_3-way'!X176=0),IF(Q176&gt;0,-Q176^(1/3),(-Q176)^(1/3)),'OddsRatio_working_3-way'!AN176-'OddsRatio_working_3-way'!R176/3)</f>
        <v>-0.40593998646871232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2.4</v>
      </c>
      <c r="B177" s="4">
        <f>IF('True_Odds_Calculator_3-way'!B178="","",'True_Odds_Calculator_3-way'!B178)</f>
        <v>3.65</v>
      </c>
      <c r="C177" s="4">
        <f>IF('True_Odds_Calculator_3-way'!C178="","",'True_Odds_Calculator_3-way'!C178)</f>
        <v>2.96</v>
      </c>
      <c r="D177" s="9">
        <f t="shared" si="39"/>
        <v>0.40623807644885546</v>
      </c>
      <c r="E177" s="9">
        <f t="shared" si="40"/>
        <v>0.26548999564649256</v>
      </c>
      <c r="F177" s="9">
        <f t="shared" si="41"/>
        <v>0.32827192790465193</v>
      </c>
      <c r="G177" s="9">
        <f t="shared" si="42"/>
        <v>1.0440076503581619</v>
      </c>
      <c r="H177" s="9">
        <f t="shared" si="43"/>
        <v>2.4616107105014269</v>
      </c>
      <c r="I177" s="9">
        <f t="shared" si="44"/>
        <v>3.7666202734491296</v>
      </c>
      <c r="J177" s="9">
        <f t="shared" si="45"/>
        <v>3.0462549947019975</v>
      </c>
      <c r="K177" s="11">
        <f t="shared" si="46"/>
        <v>0.41666666666666669</v>
      </c>
      <c r="L177" s="11">
        <f t="shared" si="47"/>
        <v>0.27397260273972601</v>
      </c>
      <c r="M177" s="11">
        <f t="shared" si="48"/>
        <v>0.33783783783783783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-0.28043625817598417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0.23178143897321984</v>
      </c>
      <c r="Q177" s="11">
        <f>2*'OddsRatio_working_3-way'!K177*'OddsRatio_working_3-way'!L177*'OddsRatio_working_3-way'!M177</f>
        <v>7.7131926446994931E-2</v>
      </c>
      <c r="R177" s="11">
        <f t="shared" si="49"/>
        <v>0</v>
      </c>
      <c r="S177" s="11">
        <f t="shared" si="50"/>
        <v>-0.82650310798173743</v>
      </c>
      <c r="T177" s="11">
        <f t="shared" si="51"/>
        <v>-0.27504263160789921</v>
      </c>
      <c r="U177" s="11">
        <f>'OddsRatio_working_3-way'!S177-'OddsRatio_working_3-way'!R177^2/3</f>
        <v>-0.82650310798173743</v>
      </c>
      <c r="V177" s="11">
        <f>'OddsRatio_working_3-way'!S177*'OddsRatio_working_3-way'!R177/3-2*'OddsRatio_working_3-way'!R177^3/27-'OddsRatio_working_3-way'!T177</f>
        <v>0.27504263160789921</v>
      </c>
      <c r="W177" s="11">
        <f>'OddsRatio_working_3-way'!V177^2+4*'OddsRatio_working_3-way'!U177^3/27</f>
        <v>-7.994569888113201E-3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0.14460551432251101</v>
      </c>
      <c r="Y177" s="11">
        <f>IF('OddsRatio_working_3-way'!W177&gt;=0,IF('OddsRatio_working_3-way'!V177+SQRT('OddsRatio_working_3-way'!W177)&gt;0,0,PI()),ACOS('OddsRatio_working_3-way'!V177/(2*'OddsRatio_working_3-way'!X177)))</f>
        <v>0.31430918714408995</v>
      </c>
      <c r="Z177" s="11">
        <f>'OddsRatio_working_3-way'!X177^(1/3)*COS('OddsRatio_working_3-way'!Y177/3)</f>
        <v>0.52200382517908106</v>
      </c>
      <c r="AA177" s="11">
        <f>'OddsRatio_working_3-way'!X177^(1/3)*COS(('OddsRatio_working_3-way'!Y177+2*PI())/3)</f>
        <v>-0.30853907562268673</v>
      </c>
      <c r="AB177" s="11">
        <f>'OddsRatio_working_3-way'!X177^(1/3)*COS(('OddsRatio_working_3-way'!Y177+4*PI())/3)</f>
        <v>-0.2134647495563945</v>
      </c>
      <c r="AC177" s="11">
        <f>'OddsRatio_working_3-way'!X177^(1/3)*SIN('OddsRatio_working_3-way'!Y177/3)</f>
        <v>5.4891187747396215E-2</v>
      </c>
      <c r="AD177" s="11">
        <f>'OddsRatio_working_3-way'!X177^(1/3)*SIN(('OddsRatio_working_3-way'!Y177+2*PI())/3)</f>
        <v>0.42462297960403722</v>
      </c>
      <c r="AE177" s="11">
        <f>'OddsRatio_working_3-way'!X177^(1/3)*SIN(('OddsRatio_working_3-way'!Y177+4*PI())/3)</f>
        <v>-0.47951416735143326</v>
      </c>
      <c r="AF177" s="11">
        <f>-'OddsRatio_working_3-way'!U177/(3*'OddsRatio_working_3-way'!X177^(1/3))*COS(('OddsRatio_working_3-way'!Y177)/3)</f>
        <v>0.52200382517908084</v>
      </c>
      <c r="AG177" s="11">
        <f>-'OddsRatio_working_3-way'!U177/(3*'OddsRatio_working_3-way'!X177^(1/3))*COS(('OddsRatio_working_3-way'!Y177+2*PI())/3)</f>
        <v>-0.30853907562268656</v>
      </c>
      <c r="AH177" s="11">
        <f>-'OddsRatio_working_3-way'!U177/(3*'OddsRatio_working_3-way'!X177^(1/3))*COS(('OddsRatio_working_3-way'!Y177+4*PI())/3)</f>
        <v>-0.21346474955639441</v>
      </c>
      <c r="AI177" s="11">
        <f>'OddsRatio_working_3-way'!U177/(3*'OddsRatio_working_3-way'!X177^(1/3))*SIN(('OddsRatio_working_3-way'!Y177)/3)</f>
        <v>-5.4891187747396195E-2</v>
      </c>
      <c r="AJ177" s="11">
        <f>'OddsRatio_working_3-way'!U177/(3*'OddsRatio_working_3-way'!X177^(1/3))*SIN(('OddsRatio_working_3-way'!Y177+2*PI())/3)</f>
        <v>-0.424622979604037</v>
      </c>
      <c r="AK177" s="11">
        <f>'OddsRatio_working_3-way'!U177/(3*'OddsRatio_working_3-way'!X177^(1/3))*SIN(('OddsRatio_working_3-way'!Y177+4*PI())/3)</f>
        <v>0.47951416735143304</v>
      </c>
      <c r="AL177" s="11">
        <f>'OddsRatio_working_3-way'!Z177+'OddsRatio_working_3-way'!AF177</f>
        <v>1.0440076503581619</v>
      </c>
      <c r="AM177" s="11">
        <f>'OddsRatio_working_3-way'!AA177+'OddsRatio_working_3-way'!AG177</f>
        <v>-0.61707815124537335</v>
      </c>
      <c r="AN177" s="11">
        <f>'OddsRatio_working_3-way'!AB177+'OddsRatio_working_3-way'!AH177</f>
        <v>-0.42692949911278888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1.0440076503581619</v>
      </c>
      <c r="AS177" s="11">
        <f>IF(('OddsRatio_working_3-way'!X177=0),IF(Q177&gt;0,-Q177^(1/3),(-Q177)^(1/3)),'OddsRatio_working_3-way'!AM177-'OddsRatio_working_3-way'!R177/3)</f>
        <v>-0.61707815124537335</v>
      </c>
      <c r="AT177" s="11">
        <f>IF(('OddsRatio_working_3-way'!X177=0),IF(Q177&gt;0,-Q177^(1/3),(-Q177)^(1/3)),'OddsRatio_working_3-way'!AN177-'OddsRatio_working_3-way'!R177/3)</f>
        <v>-0.42692949911278888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2.61</v>
      </c>
      <c r="B178" s="4">
        <f>IF('True_Odds_Calculator_3-way'!B179="","",'True_Odds_Calculator_3-way'!B179)</f>
        <v>3.45</v>
      </c>
      <c r="C178" s="4">
        <f>IF('True_Odds_Calculator_3-way'!C179="","",'True_Odds_Calculator_3-way'!C179)</f>
        <v>2.82</v>
      </c>
      <c r="D178" s="9">
        <f t="shared" si="39"/>
        <v>0.37340323475747522</v>
      </c>
      <c r="E178" s="9">
        <f t="shared" si="40"/>
        <v>0.28140597796741129</v>
      </c>
      <c r="F178" s="9">
        <f t="shared" si="41"/>
        <v>0.34519078727511338</v>
      </c>
      <c r="G178" s="9">
        <f t="shared" si="42"/>
        <v>1.0422795015969692</v>
      </c>
      <c r="H178" s="9">
        <f t="shared" si="43"/>
        <v>2.6780699975711197</v>
      </c>
      <c r="I178" s="9">
        <f t="shared" si="44"/>
        <v>3.5535847789125743</v>
      </c>
      <c r="J178" s="9">
        <f t="shared" si="45"/>
        <v>2.8969486929064843</v>
      </c>
      <c r="K178" s="11">
        <f t="shared" si="46"/>
        <v>0.38314176245210729</v>
      </c>
      <c r="L178" s="11">
        <f t="shared" si="47"/>
        <v>0.28985507246376813</v>
      </c>
      <c r="M178" s="11">
        <f t="shared" si="48"/>
        <v>0.3546099290780142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-0.28271876670018015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0.23156270564481354</v>
      </c>
      <c r="Q178" s="11">
        <f>2*'OddsRatio_working_3-way'!K178*'OddsRatio_working_3-way'!L178*'OddsRatio_working_3-way'!M178</f>
        <v>7.8762825049256316E-2</v>
      </c>
      <c r="R178" s="11">
        <f t="shared" si="49"/>
        <v>0</v>
      </c>
      <c r="S178" s="11">
        <f t="shared" si="50"/>
        <v>-0.819056719677838</v>
      </c>
      <c r="T178" s="11">
        <f t="shared" si="51"/>
        <v>-0.27859072097885651</v>
      </c>
      <c r="U178" s="11">
        <f>'OddsRatio_working_3-way'!S178-'OddsRatio_working_3-way'!R178^2/3</f>
        <v>-0.819056719677838</v>
      </c>
      <c r="V178" s="11">
        <f>'OddsRatio_working_3-way'!S178*'OddsRatio_working_3-way'!R178/3-2*'OddsRatio_working_3-way'!R178^3/27-'OddsRatio_working_3-way'!T178</f>
        <v>0.27859072097885651</v>
      </c>
      <c r="W178" s="11">
        <f>'OddsRatio_working_3-way'!V178^2+4*'OddsRatio_working_3-way'!U178^3/27</f>
        <v>-3.7897883990186676E-3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0.14265568531830211</v>
      </c>
      <c r="Y178" s="11">
        <f>IF('OddsRatio_working_3-way'!W178&gt;=0,IF('OddsRatio_working_3-way'!V178+SQRT('OddsRatio_working_3-way'!W178)&gt;0,0,PI()),ACOS('OddsRatio_working_3-way'!V178/(2*'OddsRatio_working_3-way'!X178)))</f>
        <v>0.21747898295365964</v>
      </c>
      <c r="Z178" s="11">
        <f>'OddsRatio_working_3-way'!X178^(1/3)*COS('OddsRatio_working_3-way'!Y178/3)</f>
        <v>0.52113975079848462</v>
      </c>
      <c r="AA178" s="11">
        <f>'OddsRatio_working_3-way'!X178^(1/3)*COS(('OddsRatio_working_3-way'!Y178+2*PI())/3)</f>
        <v>-0.29334486621128586</v>
      </c>
      <c r="AB178" s="11">
        <f>'OddsRatio_working_3-way'!X178^(1/3)*COS(('OddsRatio_working_3-way'!Y178+4*PI())/3)</f>
        <v>-0.22779488458719868</v>
      </c>
      <c r="AC178" s="11">
        <f>'OddsRatio_working_3-way'!X178^(1/3)*SIN('OddsRatio_working_3-way'!Y178/3)</f>
        <v>3.7845299536041731E-2</v>
      </c>
      <c r="AD178" s="11">
        <f>'OddsRatio_working_3-way'!X178^(1/3)*SIN(('OddsRatio_working_3-way'!Y178+2*PI())/3)</f>
        <v>0.43239761334535848</v>
      </c>
      <c r="AE178" s="11">
        <f>'OddsRatio_working_3-way'!X178^(1/3)*SIN(('OddsRatio_working_3-way'!Y178+4*PI())/3)</f>
        <v>-0.47024291288140024</v>
      </c>
      <c r="AF178" s="11">
        <f>-'OddsRatio_working_3-way'!U178/(3*'OddsRatio_working_3-way'!X178^(1/3))*COS(('OddsRatio_working_3-way'!Y178)/3)</f>
        <v>0.52113975079848462</v>
      </c>
      <c r="AG178" s="11">
        <f>-'OddsRatio_working_3-way'!U178/(3*'OddsRatio_working_3-way'!X178^(1/3))*COS(('OddsRatio_working_3-way'!Y178+2*PI())/3)</f>
        <v>-0.29334486621128586</v>
      </c>
      <c r="AH178" s="11">
        <f>-'OddsRatio_working_3-way'!U178/(3*'OddsRatio_working_3-way'!X178^(1/3))*COS(('OddsRatio_working_3-way'!Y178+4*PI())/3)</f>
        <v>-0.22779488458719868</v>
      </c>
      <c r="AI178" s="11">
        <f>'OddsRatio_working_3-way'!U178/(3*'OddsRatio_working_3-way'!X178^(1/3))*SIN(('OddsRatio_working_3-way'!Y178)/3)</f>
        <v>-3.7845299536041731E-2</v>
      </c>
      <c r="AJ178" s="11">
        <f>'OddsRatio_working_3-way'!U178/(3*'OddsRatio_working_3-way'!X178^(1/3))*SIN(('OddsRatio_working_3-way'!Y178+2*PI())/3)</f>
        <v>-0.43239761334535848</v>
      </c>
      <c r="AK178" s="11">
        <f>'OddsRatio_working_3-way'!U178/(3*'OddsRatio_working_3-way'!X178^(1/3))*SIN(('OddsRatio_working_3-way'!Y178+4*PI())/3)</f>
        <v>0.47024291288140024</v>
      </c>
      <c r="AL178" s="11">
        <f>'OddsRatio_working_3-way'!Z178+'OddsRatio_working_3-way'!AF178</f>
        <v>1.0422795015969692</v>
      </c>
      <c r="AM178" s="11">
        <f>'OddsRatio_working_3-way'!AA178+'OddsRatio_working_3-way'!AG178</f>
        <v>-0.58668973242257172</v>
      </c>
      <c r="AN178" s="11">
        <f>'OddsRatio_working_3-way'!AB178+'OddsRatio_working_3-way'!AH178</f>
        <v>-0.45558976917439736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1.0422795015969692</v>
      </c>
      <c r="AS178" s="11">
        <f>IF(('OddsRatio_working_3-way'!X178=0),IF(Q178&gt;0,-Q178^(1/3),(-Q178)^(1/3)),'OddsRatio_working_3-way'!AM178-'OddsRatio_working_3-way'!R178/3)</f>
        <v>-0.58668973242257172</v>
      </c>
      <c r="AT178" s="11">
        <f>IF(('OddsRatio_working_3-way'!X178=0),IF(Q178&gt;0,-Q178^(1/3),(-Q178)^(1/3)),'OddsRatio_working_3-way'!AN178-'OddsRatio_working_3-way'!R178/3)</f>
        <v>-0.45558976917439736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2.2000000000000002</v>
      </c>
      <c r="B179" s="4">
        <f>IF('True_Odds_Calculator_3-way'!B180="","",'True_Odds_Calculator_3-way'!B180)</f>
        <v>3.67</v>
      </c>
      <c r="C179" s="4">
        <f>IF('True_Odds_Calculator_3-way'!C180="","",'True_Odds_Calculator_3-way'!C180)</f>
        <v>3.26</v>
      </c>
      <c r="D179" s="9">
        <f t="shared" si="39"/>
        <v>0.44176860443186861</v>
      </c>
      <c r="E179" s="9">
        <f t="shared" si="40"/>
        <v>0.26235884666671899</v>
      </c>
      <c r="F179" s="9">
        <f t="shared" si="41"/>
        <v>0.29587254890141224</v>
      </c>
      <c r="G179" s="9">
        <f t="shared" si="42"/>
        <v>1.0530237435916598</v>
      </c>
      <c r="H179" s="9">
        <f t="shared" si="43"/>
        <v>2.2636284923099921</v>
      </c>
      <c r="I179" s="9">
        <f t="shared" si="44"/>
        <v>3.8115733953897313</v>
      </c>
      <c r="J179" s="9">
        <f t="shared" si="45"/>
        <v>3.3798336605171513</v>
      </c>
      <c r="K179" s="11">
        <f t="shared" si="46"/>
        <v>0.45454545454545453</v>
      </c>
      <c r="L179" s="11">
        <f t="shared" si="47"/>
        <v>0.27247956403269757</v>
      </c>
      <c r="M179" s="11">
        <f t="shared" si="48"/>
        <v>0.30674846625766872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-0.27510254076175733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0.23289176345795259</v>
      </c>
      <c r="Q179" s="11">
        <f>2*'OddsRatio_working_3-way'!K179*'OddsRatio_working_3-way'!L179*'OddsRatio_working_3-way'!M179</f>
        <v>7.5984262139625641E-2</v>
      </c>
      <c r="R179" s="11">
        <f t="shared" si="49"/>
        <v>0</v>
      </c>
      <c r="S179" s="11">
        <f t="shared" si="50"/>
        <v>-0.84656347706959256</v>
      </c>
      <c r="T179" s="11">
        <f t="shared" si="51"/>
        <v>-0.27620341829350492</v>
      </c>
      <c r="U179" s="11">
        <f>'OddsRatio_working_3-way'!S179-'OddsRatio_working_3-way'!R179^2/3</f>
        <v>-0.84656347706959256</v>
      </c>
      <c r="V179" s="11">
        <f>'OddsRatio_working_3-way'!S179*'OddsRatio_working_3-way'!R179/3-2*'OddsRatio_working_3-way'!R179^3/27-'OddsRatio_working_3-way'!T179</f>
        <v>0.27620341829350492</v>
      </c>
      <c r="W179" s="11">
        <f>'OddsRatio_working_3-way'!V179^2+4*'OddsRatio_working_3-way'!U179^3/27</f>
        <v>-1.3594102933826499E-2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0.14990199399177728</v>
      </c>
      <c r="Y179" s="11">
        <f>IF('OddsRatio_working_3-way'!W179&gt;=0,IF('OddsRatio_working_3-way'!V179+SQRT('OddsRatio_working_3-way'!W179)&gt;0,0,PI()),ACOS('OddsRatio_working_3-way'!V179/(2*'OddsRatio_working_3-way'!X179)))</f>
        <v>0.39943723072835446</v>
      </c>
      <c r="Z179" s="11">
        <f>'OddsRatio_working_3-way'!X179^(1/3)*COS('OddsRatio_working_3-way'!Y179/3)</f>
        <v>0.52651187179583003</v>
      </c>
      <c r="AA179" s="11">
        <f>'OddsRatio_working_3-way'!X179^(1/3)*COS(('OddsRatio_working_3-way'!Y179+2*PI())/3)</f>
        <v>-0.32432807284216164</v>
      </c>
      <c r="AB179" s="11">
        <f>'OddsRatio_working_3-way'!X179^(1/3)*COS(('OddsRatio_working_3-way'!Y179+4*PI())/3)</f>
        <v>-0.20218379895366825</v>
      </c>
      <c r="AC179" s="11">
        <f>'OddsRatio_working_3-way'!X179^(1/3)*SIN('OddsRatio_working_3-way'!Y179/3)</f>
        <v>7.0520029409493021E-2</v>
      </c>
      <c r="AD179" s="11">
        <f>'OddsRatio_working_3-way'!X179^(1/3)*SIN(('OddsRatio_working_3-way'!Y179+2*PI())/3)</f>
        <v>0.42071264166453776</v>
      </c>
      <c r="AE179" s="11">
        <f>'OddsRatio_working_3-way'!X179^(1/3)*SIN(('OddsRatio_working_3-way'!Y179+4*PI())/3)</f>
        <v>-0.49123267107403079</v>
      </c>
      <c r="AF179" s="11">
        <f>-'OddsRatio_working_3-way'!U179/(3*'OddsRatio_working_3-way'!X179^(1/3))*COS(('OddsRatio_working_3-way'!Y179)/3)</f>
        <v>0.52651187179582992</v>
      </c>
      <c r="AG179" s="11">
        <f>-'OddsRatio_working_3-way'!U179/(3*'OddsRatio_working_3-way'!X179^(1/3))*COS(('OddsRatio_working_3-way'!Y179+2*PI())/3)</f>
        <v>-0.32432807284216153</v>
      </c>
      <c r="AH179" s="11">
        <f>-'OddsRatio_working_3-way'!U179/(3*'OddsRatio_working_3-way'!X179^(1/3))*COS(('OddsRatio_working_3-way'!Y179+4*PI())/3)</f>
        <v>-0.20218379895366823</v>
      </c>
      <c r="AI179" s="11">
        <f>'OddsRatio_working_3-way'!U179/(3*'OddsRatio_working_3-way'!X179^(1/3))*SIN(('OddsRatio_working_3-way'!Y179)/3)</f>
        <v>-7.0520029409493007E-2</v>
      </c>
      <c r="AJ179" s="11">
        <f>'OddsRatio_working_3-way'!U179/(3*'OddsRatio_working_3-way'!X179^(1/3))*SIN(('OddsRatio_working_3-way'!Y179+2*PI())/3)</f>
        <v>-0.42071264166453765</v>
      </c>
      <c r="AK179" s="11">
        <f>'OddsRatio_working_3-way'!U179/(3*'OddsRatio_working_3-way'!X179^(1/3))*SIN(('OddsRatio_working_3-way'!Y179+4*PI())/3)</f>
        <v>0.49123267107403068</v>
      </c>
      <c r="AL179" s="11">
        <f>'OddsRatio_working_3-way'!Z179+'OddsRatio_working_3-way'!AF179</f>
        <v>1.0530237435916598</v>
      </c>
      <c r="AM179" s="11">
        <f>'OddsRatio_working_3-way'!AA179+'OddsRatio_working_3-way'!AG179</f>
        <v>-0.64865614568432317</v>
      </c>
      <c r="AN179" s="11">
        <f>'OddsRatio_working_3-way'!AB179+'OddsRatio_working_3-way'!AH179</f>
        <v>-0.40436759790733645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1.0530237435916598</v>
      </c>
      <c r="AS179" s="11">
        <f>IF(('OddsRatio_working_3-way'!X179=0),IF(Q179&gt;0,-Q179^(1/3),(-Q179)^(1/3)),'OddsRatio_working_3-way'!AM179-'OddsRatio_working_3-way'!R179/3)</f>
        <v>-0.64865614568432317</v>
      </c>
      <c r="AT179" s="11">
        <f>IF(('OddsRatio_working_3-way'!X179=0),IF(Q179&gt;0,-Q179^(1/3),(-Q179)^(1/3)),'OddsRatio_working_3-way'!AN179-'OddsRatio_working_3-way'!R179/3)</f>
        <v>-0.40436759790733645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1.79</v>
      </c>
      <c r="B180" s="4">
        <f>IF('True_Odds_Calculator_3-way'!B181="","",'True_Odds_Calculator_3-way'!B181)</f>
        <v>3.86</v>
      </c>
      <c r="C180" s="4">
        <f>IF('True_Odds_Calculator_3-way'!C181="","",'True_Odds_Calculator_3-way'!C181)</f>
        <v>4.59</v>
      </c>
      <c r="D180" s="9">
        <f t="shared" si="39"/>
        <v>0.54408712357826483</v>
      </c>
      <c r="E180" s="9">
        <f t="shared" si="40"/>
        <v>0.24792005338708306</v>
      </c>
      <c r="F180" s="9">
        <f t="shared" si="41"/>
        <v>0.20799282303465202</v>
      </c>
      <c r="G180" s="9">
        <f t="shared" si="42"/>
        <v>1.0606847356863449</v>
      </c>
      <c r="H180" s="9">
        <f t="shared" si="43"/>
        <v>1.837940941192213</v>
      </c>
      <c r="I180" s="9">
        <f t="shared" si="44"/>
        <v>4.0335583440629463</v>
      </c>
      <c r="J180" s="9">
        <f t="shared" si="45"/>
        <v>4.8078582011139774</v>
      </c>
      <c r="K180" s="11">
        <f t="shared" si="46"/>
        <v>0.55865921787709494</v>
      </c>
      <c r="L180" s="11">
        <f t="shared" si="47"/>
        <v>0.2590673575129534</v>
      </c>
      <c r="M180" s="11">
        <f t="shared" si="48"/>
        <v>0.2178649237472767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-0.25576113574049897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0.22828929399517811</v>
      </c>
      <c r="Q180" s="11">
        <f>2*'OddsRatio_working_3-way'!K180*'OddsRatio_working_3-way'!L180*'OddsRatio_working_3-way'!M180</f>
        <v>6.3063340882645882E-2</v>
      </c>
      <c r="R180" s="11">
        <f t="shared" si="49"/>
        <v>0</v>
      </c>
      <c r="S180" s="11">
        <f t="shared" si="50"/>
        <v>-0.89258789586704679</v>
      </c>
      <c r="T180" s="11">
        <f t="shared" si="51"/>
        <v>-0.24657124195222285</v>
      </c>
      <c r="U180" s="11">
        <f>'OddsRatio_working_3-way'!S180-'OddsRatio_working_3-way'!R180^2/3</f>
        <v>-0.89258789586704679</v>
      </c>
      <c r="V180" s="11">
        <f>'OddsRatio_working_3-way'!S180*'OddsRatio_working_3-way'!R180/3-2*'OddsRatio_working_3-way'!R180^3/27-'OddsRatio_working_3-way'!T180</f>
        <v>0.24657124195222285</v>
      </c>
      <c r="W180" s="11">
        <f>'OddsRatio_working_3-way'!V180^2+4*'OddsRatio_working_3-way'!U180^3/27</f>
        <v>-4.4556180541091318E-2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0.16229106406311541</v>
      </c>
      <c r="Y180" s="11">
        <f>IF('OddsRatio_working_3-way'!W180&gt;=0,IF('OddsRatio_working_3-way'!V180+SQRT('OddsRatio_working_3-way'!W180)&gt;0,0,PI()),ACOS('OddsRatio_working_3-way'!V180/(2*'OddsRatio_working_3-way'!X180)))</f>
        <v>0.70801006361171437</v>
      </c>
      <c r="Z180" s="11">
        <f>'OddsRatio_working_3-way'!X180^(1/3)*COS('OddsRatio_working_3-way'!Y180/3)</f>
        <v>0.53034236784317257</v>
      </c>
      <c r="AA180" s="11">
        <f>'OddsRatio_working_3-way'!X180^(1/3)*COS(('OddsRatio_working_3-way'!Y180+2*PI())/3)</f>
        <v>-0.37562345243443546</v>
      </c>
      <c r="AB180" s="11">
        <f>'OddsRatio_working_3-way'!X180^(1/3)*COS(('OddsRatio_working_3-way'!Y180+4*PI())/3)</f>
        <v>-0.15471891540873697</v>
      </c>
      <c r="AC180" s="11">
        <f>'OddsRatio_working_3-way'!X180^(1/3)*SIN('OddsRatio_working_3-way'!Y180/3)</f>
        <v>0.12753929391699656</v>
      </c>
      <c r="AD180" s="11">
        <f>'OddsRatio_working_3-way'!X180^(1/3)*SIN(('OddsRatio_working_3-way'!Y180+2*PI())/3)</f>
        <v>0.3955203162968805</v>
      </c>
      <c r="AE180" s="11">
        <f>'OddsRatio_working_3-way'!X180^(1/3)*SIN(('OddsRatio_working_3-way'!Y180+4*PI())/3)</f>
        <v>-0.52305961021387715</v>
      </c>
      <c r="AF180" s="11">
        <f>-'OddsRatio_working_3-way'!U180/(3*'OddsRatio_working_3-way'!X180^(1/3))*COS(('OddsRatio_working_3-way'!Y180)/3)</f>
        <v>0.53034236784317246</v>
      </c>
      <c r="AG180" s="11">
        <f>-'OddsRatio_working_3-way'!U180/(3*'OddsRatio_working_3-way'!X180^(1/3))*COS(('OddsRatio_working_3-way'!Y180+2*PI())/3)</f>
        <v>-0.37562345243443535</v>
      </c>
      <c r="AH180" s="11">
        <f>-'OddsRatio_working_3-way'!U180/(3*'OddsRatio_working_3-way'!X180^(1/3))*COS(('OddsRatio_working_3-way'!Y180+4*PI())/3)</f>
        <v>-0.15471891540873695</v>
      </c>
      <c r="AI180" s="11">
        <f>'OddsRatio_working_3-way'!U180/(3*'OddsRatio_working_3-way'!X180^(1/3))*SIN(('OddsRatio_working_3-way'!Y180)/3)</f>
        <v>-0.12753929391699656</v>
      </c>
      <c r="AJ180" s="11">
        <f>'OddsRatio_working_3-way'!U180/(3*'OddsRatio_working_3-way'!X180^(1/3))*SIN(('OddsRatio_working_3-way'!Y180+2*PI())/3)</f>
        <v>-0.39552031629688039</v>
      </c>
      <c r="AK180" s="11">
        <f>'OddsRatio_working_3-way'!U180/(3*'OddsRatio_working_3-way'!X180^(1/3))*SIN(('OddsRatio_working_3-way'!Y180+4*PI())/3)</f>
        <v>0.52305961021387704</v>
      </c>
      <c r="AL180" s="11">
        <f>'OddsRatio_working_3-way'!Z180+'OddsRatio_working_3-way'!AF180</f>
        <v>1.0606847356863449</v>
      </c>
      <c r="AM180" s="11">
        <f>'OddsRatio_working_3-way'!AA180+'OddsRatio_working_3-way'!AG180</f>
        <v>-0.7512469048688708</v>
      </c>
      <c r="AN180" s="11">
        <f>'OddsRatio_working_3-way'!AB180+'OddsRatio_working_3-way'!AH180</f>
        <v>-0.30943783081747389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1.0606847356863449</v>
      </c>
      <c r="AS180" s="11">
        <f>IF(('OddsRatio_working_3-way'!X180=0),IF(Q180&gt;0,-Q180^(1/3),(-Q180)^(1/3)),'OddsRatio_working_3-way'!AM180-'OddsRatio_working_3-way'!R180/3)</f>
        <v>-0.7512469048688708</v>
      </c>
      <c r="AT180" s="11">
        <f>IF(('OddsRatio_working_3-way'!X180=0),IF(Q180&gt;0,-Q180^(1/3),(-Q180)^(1/3)),'OddsRatio_working_3-way'!AN180-'OddsRatio_working_3-way'!R180/3)</f>
        <v>-0.30943783081747389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1.35</v>
      </c>
      <c r="B181" s="4">
        <f>IF('True_Odds_Calculator_3-way'!B182="","",'True_Odds_Calculator_3-way'!B182)</f>
        <v>5.25</v>
      </c>
      <c r="C181" s="4">
        <f>IF('True_Odds_Calculator_3-way'!C182="","",'True_Odds_Calculator_3-way'!C182)</f>
        <v>7.58</v>
      </c>
      <c r="D181" s="9">
        <f t="shared" si="39"/>
        <v>0.71319901000558261</v>
      </c>
      <c r="E181" s="9">
        <f t="shared" si="40"/>
        <v>0.16997997794579572</v>
      </c>
      <c r="F181" s="9">
        <f t="shared" si="41"/>
        <v>0.11682101204862162</v>
      </c>
      <c r="G181" s="9">
        <f t="shared" si="42"/>
        <v>1.1489519593943847</v>
      </c>
      <c r="H181" s="9">
        <f t="shared" si="43"/>
        <v>1.4021331857880348</v>
      </c>
      <c r="I181" s="9">
        <f t="shared" si="44"/>
        <v>5.8830458274261348</v>
      </c>
      <c r="J181" s="9">
        <f t="shared" si="45"/>
        <v>8.5601038928150519</v>
      </c>
      <c r="K181" s="11">
        <f t="shared" si="46"/>
        <v>0.7407407407407407</v>
      </c>
      <c r="L181" s="11">
        <f t="shared" si="47"/>
        <v>0.19047619047619047</v>
      </c>
      <c r="M181" s="11">
        <f t="shared" si="48"/>
        <v>0.13192612137203166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-0.18218834489722791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0.20810356782212544</v>
      </c>
      <c r="Q181" s="11">
        <f>2*'OddsRatio_working_3-way'!K181*'OddsRatio_working_3-way'!L181*'OddsRatio_working_3-way'!M181</f>
        <v>3.7227829664065369E-2</v>
      </c>
      <c r="R181" s="11">
        <f t="shared" si="49"/>
        <v>0</v>
      </c>
      <c r="S181" s="11">
        <f t="shared" si="50"/>
        <v>-1.1422441316952314</v>
      </c>
      <c r="T181" s="11">
        <f t="shared" si="51"/>
        <v>-0.20433705397052437</v>
      </c>
      <c r="U181" s="11">
        <f>'OddsRatio_working_3-way'!S181-'OddsRatio_working_3-way'!R181^2/3</f>
        <v>-1.1422441316952314</v>
      </c>
      <c r="V181" s="11">
        <f>'OddsRatio_working_3-way'!S181*'OddsRatio_working_3-way'!R181/3-2*'OddsRatio_working_3-way'!R181^3/27-'OddsRatio_working_3-way'!T181</f>
        <v>0.20433705397052437</v>
      </c>
      <c r="W181" s="11">
        <f>'OddsRatio_working_3-way'!V181^2+4*'OddsRatio_working_3-way'!U181^3/27</f>
        <v>-0.17903313215385663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0.23493976024675434</v>
      </c>
      <c r="Y181" s="11">
        <f>IF('OddsRatio_working_3-way'!W181&gt;=0,IF('OddsRatio_working_3-way'!V181+SQRT('OddsRatio_working_3-way'!W181)&gt;0,0,PI()),ACOS('OddsRatio_working_3-way'!V181/(2*'OddsRatio_working_3-way'!X181)))</f>
        <v>1.1209011278664023</v>
      </c>
      <c r="Z181" s="11">
        <f>'OddsRatio_working_3-way'!X181^(1/3)*COS('OddsRatio_working_3-way'!Y181/3)</f>
        <v>0.57447597969719244</v>
      </c>
      <c r="AA181" s="11">
        <f>'OddsRatio_working_3-way'!X181^(1/3)*COS(('OddsRatio_working_3-way'!Y181+2*PI())/3)</f>
        <v>-0.4822868157538579</v>
      </c>
      <c r="AB181" s="11">
        <f>'OddsRatio_working_3-way'!X181^(1/3)*COS(('OddsRatio_working_3-way'!Y181+4*PI())/3)</f>
        <v>-9.2189163943334651E-2</v>
      </c>
      <c r="AC181" s="11">
        <f>'OddsRatio_working_3-way'!X181^(1/3)*SIN('OddsRatio_working_3-way'!Y181/3)</f>
        <v>0.22522298428304663</v>
      </c>
      <c r="AD181" s="11">
        <f>'OddsRatio_working_3-way'!X181^(1/3)*SIN(('OddsRatio_working_3-way'!Y181+2*PI())/3)</f>
        <v>0.38489930014019874</v>
      </c>
      <c r="AE181" s="11">
        <f>'OddsRatio_working_3-way'!X181^(1/3)*SIN(('OddsRatio_working_3-way'!Y181+4*PI())/3)</f>
        <v>-0.61012228442324534</v>
      </c>
      <c r="AF181" s="11">
        <f>-'OddsRatio_working_3-way'!U181/(3*'OddsRatio_working_3-way'!X181^(1/3))*COS(('OddsRatio_working_3-way'!Y181)/3)</f>
        <v>0.57447597969719233</v>
      </c>
      <c r="AG181" s="11">
        <f>-'OddsRatio_working_3-way'!U181/(3*'OddsRatio_working_3-way'!X181^(1/3))*COS(('OddsRatio_working_3-way'!Y181+2*PI())/3)</f>
        <v>-0.48228681575385784</v>
      </c>
      <c r="AH181" s="11">
        <f>-'OddsRatio_working_3-way'!U181/(3*'OddsRatio_working_3-way'!X181^(1/3))*COS(('OddsRatio_working_3-way'!Y181+4*PI())/3)</f>
        <v>-9.2189163943334637E-2</v>
      </c>
      <c r="AI181" s="11">
        <f>'OddsRatio_working_3-way'!U181/(3*'OddsRatio_working_3-way'!X181^(1/3))*SIN(('OddsRatio_working_3-way'!Y181)/3)</f>
        <v>-0.2252229842830466</v>
      </c>
      <c r="AJ181" s="11">
        <f>'OddsRatio_working_3-way'!U181/(3*'OddsRatio_working_3-way'!X181^(1/3))*SIN(('OddsRatio_working_3-way'!Y181+2*PI())/3)</f>
        <v>-0.38489930014019869</v>
      </c>
      <c r="AK181" s="11">
        <f>'OddsRatio_working_3-way'!U181/(3*'OddsRatio_working_3-way'!X181^(1/3))*SIN(('OddsRatio_working_3-way'!Y181+4*PI())/3)</f>
        <v>0.61012228442324523</v>
      </c>
      <c r="AL181" s="11">
        <f>'OddsRatio_working_3-way'!Z181+'OddsRatio_working_3-way'!AF181</f>
        <v>1.1489519593943847</v>
      </c>
      <c r="AM181" s="11">
        <f>'OddsRatio_working_3-way'!AA181+'OddsRatio_working_3-way'!AG181</f>
        <v>-0.9645736315077158</v>
      </c>
      <c r="AN181" s="11">
        <f>'OddsRatio_working_3-way'!AB181+'OddsRatio_working_3-way'!AH181</f>
        <v>-0.1843783278866693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1.1489519593943847</v>
      </c>
      <c r="AS181" s="11">
        <f>IF(('OddsRatio_working_3-way'!X181=0),IF(Q181&gt;0,-Q181^(1/3),(-Q181)^(1/3)),'OddsRatio_working_3-way'!AM181-'OddsRatio_working_3-way'!R181/3)</f>
        <v>-0.9645736315077158</v>
      </c>
      <c r="AT181" s="11">
        <f>IF(('OddsRatio_working_3-way'!X181=0),IF(Q181&gt;0,-Q181^(1/3),(-Q181)^(1/3)),'OddsRatio_working_3-way'!AN181-'OddsRatio_working_3-way'!R181/3)</f>
        <v>-0.1843783278866693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1.37</v>
      </c>
      <c r="B182" s="4">
        <f>IF('True_Odds_Calculator_3-way'!B183="","",'True_Odds_Calculator_3-way'!B183)</f>
        <v>4.6399999999999997</v>
      </c>
      <c r="C182" s="4">
        <f>IF('True_Odds_Calculator_3-way'!C183="","",'True_Odds_Calculator_3-way'!C183)</f>
        <v>8.57</v>
      </c>
      <c r="D182" s="9">
        <f t="shared" si="39"/>
        <v>0.70271030530269318</v>
      </c>
      <c r="E182" s="9">
        <f t="shared" si="40"/>
        <v>0.19372296160786157</v>
      </c>
      <c r="F182" s="9">
        <f t="shared" si="41"/>
        <v>0.10356673308944507</v>
      </c>
      <c r="G182" s="9">
        <f t="shared" si="42"/>
        <v>1.1434095320374875</v>
      </c>
      <c r="H182" s="9">
        <f t="shared" si="43"/>
        <v>1.4230615268538704</v>
      </c>
      <c r="I182" s="9">
        <f t="shared" si="44"/>
        <v>5.1620106966164538</v>
      </c>
      <c r="J182" s="9">
        <f t="shared" si="45"/>
        <v>9.65561015752378</v>
      </c>
      <c r="K182" s="11">
        <f t="shared" si="46"/>
        <v>0.72992700729927007</v>
      </c>
      <c r="L182" s="11">
        <f t="shared" si="47"/>
        <v>0.21551724137931036</v>
      </c>
      <c r="M182" s="11">
        <f t="shared" si="48"/>
        <v>0.11668611435239207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-0.18714559860152868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0.21256374342447462</v>
      </c>
      <c r="Q182" s="11">
        <f>2*'OddsRatio_working_3-way'!K182*'OddsRatio_working_3-way'!L182*'OddsRatio_working_3-way'!M182</f>
        <v>3.6712218208026705E-2</v>
      </c>
      <c r="R182" s="11">
        <f t="shared" si="49"/>
        <v>0</v>
      </c>
      <c r="S182" s="11">
        <f t="shared" si="50"/>
        <v>-1.1358201582772265</v>
      </c>
      <c r="T182" s="11">
        <f t="shared" si="51"/>
        <v>-0.19616928467655037</v>
      </c>
      <c r="U182" s="11">
        <f>'OddsRatio_working_3-way'!S182-'OddsRatio_working_3-way'!R182^2/3</f>
        <v>-1.1358201582772265</v>
      </c>
      <c r="V182" s="11">
        <f>'OddsRatio_working_3-way'!S182*'OddsRatio_working_3-way'!R182/3-2*'OddsRatio_working_3-way'!R182^3/27-'OddsRatio_working_3-way'!T182</f>
        <v>0.19616928467655037</v>
      </c>
      <c r="W182" s="11">
        <f>'OddsRatio_working_3-way'!V182^2+4*'OddsRatio_working_3-way'!U182^3/27</f>
        <v>-0.17860017636395936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0.23296060000269833</v>
      </c>
      <c r="Y182" s="11">
        <f>IF('OddsRatio_working_3-way'!W182&gt;=0,IF('OddsRatio_working_3-way'!V182+SQRT('OddsRatio_working_3-way'!W182)&gt;0,0,PI()),ACOS('OddsRatio_working_3-way'!V182/(2*'OddsRatio_working_3-way'!X182)))</f>
        <v>1.136209879553113</v>
      </c>
      <c r="Z182" s="11">
        <f>'OddsRatio_working_3-way'!X182^(1/3)*COS('OddsRatio_working_3-way'!Y182/3)</f>
        <v>0.57170476601874376</v>
      </c>
      <c r="AA182" s="11">
        <f>'OddsRatio_working_3-way'!X182^(1/3)*COS(('OddsRatio_working_3-way'!Y182+2*PI())/3)</f>
        <v>-0.48288102293995844</v>
      </c>
      <c r="AB182" s="11">
        <f>'OddsRatio_working_3-way'!X182^(1/3)*COS(('OddsRatio_working_3-way'!Y182+4*PI())/3)</f>
        <v>-8.8823743078785003E-2</v>
      </c>
      <c r="AC182" s="11">
        <f>'OddsRatio_working_3-way'!X182^(1/3)*SIN('OddsRatio_working_3-way'!Y182/3)</f>
        <v>0.22750907660398006</v>
      </c>
      <c r="AD182" s="11">
        <f>'OddsRatio_working_3-way'!X182^(1/3)*SIN(('OddsRatio_working_3-way'!Y182+2*PI())/3)</f>
        <v>0.38135631253488067</v>
      </c>
      <c r="AE182" s="11">
        <f>'OddsRatio_working_3-way'!X182^(1/3)*SIN(('OddsRatio_working_3-way'!Y182+4*PI())/3)</f>
        <v>-0.60886538913886057</v>
      </c>
      <c r="AF182" s="11">
        <f>-'OddsRatio_working_3-way'!U182/(3*'OddsRatio_working_3-way'!X182^(1/3))*COS(('OddsRatio_working_3-way'!Y182)/3)</f>
        <v>0.57170476601874376</v>
      </c>
      <c r="AG182" s="11">
        <f>-'OddsRatio_working_3-way'!U182/(3*'OddsRatio_working_3-way'!X182^(1/3))*COS(('OddsRatio_working_3-way'!Y182+2*PI())/3)</f>
        <v>-0.48288102293995844</v>
      </c>
      <c r="AH182" s="11">
        <f>-'OddsRatio_working_3-way'!U182/(3*'OddsRatio_working_3-way'!X182^(1/3))*COS(('OddsRatio_working_3-way'!Y182+4*PI())/3)</f>
        <v>-8.8823743078785003E-2</v>
      </c>
      <c r="AI182" s="11">
        <f>'OddsRatio_working_3-way'!U182/(3*'OddsRatio_working_3-way'!X182^(1/3))*SIN(('OddsRatio_working_3-way'!Y182)/3)</f>
        <v>-0.22750907660398006</v>
      </c>
      <c r="AJ182" s="11">
        <f>'OddsRatio_working_3-way'!U182/(3*'OddsRatio_working_3-way'!X182^(1/3))*SIN(('OddsRatio_working_3-way'!Y182+2*PI())/3)</f>
        <v>-0.38135631253488067</v>
      </c>
      <c r="AK182" s="11">
        <f>'OddsRatio_working_3-way'!U182/(3*'OddsRatio_working_3-way'!X182^(1/3))*SIN(('OddsRatio_working_3-way'!Y182+4*PI())/3)</f>
        <v>0.60886538913886057</v>
      </c>
      <c r="AL182" s="11">
        <f>'OddsRatio_working_3-way'!Z182+'OddsRatio_working_3-way'!AF182</f>
        <v>1.1434095320374875</v>
      </c>
      <c r="AM182" s="11">
        <f>'OddsRatio_working_3-way'!AA182+'OddsRatio_working_3-way'!AG182</f>
        <v>-0.96576204587991688</v>
      </c>
      <c r="AN182" s="11">
        <f>'OddsRatio_working_3-way'!AB182+'OddsRatio_working_3-way'!AH182</f>
        <v>-0.17764748615757001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1.1434095320374875</v>
      </c>
      <c r="AS182" s="11">
        <f>IF(('OddsRatio_working_3-way'!X182=0),IF(Q182&gt;0,-Q182^(1/3),(-Q182)^(1/3)),'OddsRatio_working_3-way'!AM182-'OddsRatio_working_3-way'!R182/3)</f>
        <v>-0.96576204587991688</v>
      </c>
      <c r="AT182" s="11">
        <f>IF(('OddsRatio_working_3-way'!X182=0),IF(Q182&gt;0,-Q182^(1/3),(-Q182)^(1/3)),'OddsRatio_working_3-way'!AN182-'OddsRatio_working_3-way'!R182/3)</f>
        <v>-0.17764748615757001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1.52</v>
      </c>
      <c r="B183" s="4">
        <f>IF('True_Odds_Calculator_3-way'!B184="","",'True_Odds_Calculator_3-way'!B184)</f>
        <v>4.1100000000000003</v>
      </c>
      <c r="C183" s="4">
        <f>IF('True_Odds_Calculator_3-way'!C184="","",'True_Odds_Calculator_3-way'!C184)</f>
        <v>7.29</v>
      </c>
      <c r="D183" s="9">
        <f t="shared" si="39"/>
        <v>0.64120826733214931</v>
      </c>
      <c r="E183" s="9">
        <f t="shared" si="40"/>
        <v>0.23006628428348733</v>
      </c>
      <c r="F183" s="9">
        <f t="shared" si="41"/>
        <v>0.1287254483843637</v>
      </c>
      <c r="G183" s="9">
        <f t="shared" si="42"/>
        <v>1.0760686292382331</v>
      </c>
      <c r="H183" s="9">
        <f t="shared" si="43"/>
        <v>1.5595556872038812</v>
      </c>
      <c r="I183" s="9">
        <f t="shared" si="44"/>
        <v>4.3465734369309041</v>
      </c>
      <c r="J183" s="9">
        <f t="shared" si="45"/>
        <v>7.7684716779084857</v>
      </c>
      <c r="K183" s="11">
        <f t="shared" si="46"/>
        <v>0.65789473684210531</v>
      </c>
      <c r="L183" s="11">
        <f t="shared" si="47"/>
        <v>0.24330900243309</v>
      </c>
      <c r="M183" s="11">
        <f t="shared" si="48"/>
        <v>0.13717421124828533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-0.22335796285844445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0.21782049167354822</v>
      </c>
      <c r="Q183" s="11">
        <f>2*'OddsRatio_working_3-way'!K183*'OddsRatio_working_3-way'!L183*'OddsRatio_working_3-way'!M183</f>
        <v>4.3915421708376659E-2</v>
      </c>
      <c r="R183" s="11">
        <f t="shared" si="49"/>
        <v>0</v>
      </c>
      <c r="S183" s="11">
        <f t="shared" si="50"/>
        <v>-0.97520808699170636</v>
      </c>
      <c r="T183" s="11">
        <f t="shared" si="51"/>
        <v>-0.19661453366768275</v>
      </c>
      <c r="U183" s="11">
        <f>'OddsRatio_working_3-way'!S183-'OddsRatio_working_3-way'!R183^2/3</f>
        <v>-0.97520808699170636</v>
      </c>
      <c r="V183" s="11">
        <f>'OddsRatio_working_3-way'!S183*'OddsRatio_working_3-way'!R183/3-2*'OddsRatio_working_3-way'!R183^3/27-'OddsRatio_working_3-way'!T183</f>
        <v>0.19661453366768275</v>
      </c>
      <c r="W183" s="11">
        <f>'OddsRatio_working_3-way'!V183^2+4*'OddsRatio_working_3-way'!U183^3/27</f>
        <v>-9.8743160669388735E-2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0.18533782366178597</v>
      </c>
      <c r="Y183" s="11">
        <f>IF('OddsRatio_working_3-way'!W183&gt;=0,IF('OddsRatio_working_3-way'!V183+SQRT('OddsRatio_working_3-way'!W183)&gt;0,0,PI()),ACOS('OddsRatio_working_3-way'!V183/(2*'OddsRatio_working_3-way'!X183)))</f>
        <v>1.0116979919150331</v>
      </c>
      <c r="Z183" s="11">
        <f>'OddsRatio_working_3-way'!X183^(1/3)*COS('OddsRatio_working_3-way'!Y183/3)</f>
        <v>0.53803431461911655</v>
      </c>
      <c r="AA183" s="11">
        <f>'OddsRatio_working_3-way'!X183^(1/3)*COS(('OddsRatio_working_3-way'!Y183+2*PI())/3)</f>
        <v>-0.43239196860915768</v>
      </c>
      <c r="AB183" s="11">
        <f>'OddsRatio_working_3-way'!X183^(1/3)*COS(('OddsRatio_working_3-way'!Y183+4*PI())/3)</f>
        <v>-0.10564234600995911</v>
      </c>
      <c r="AC183" s="11">
        <f>'OddsRatio_working_3-way'!X183^(1/3)*SIN('OddsRatio_working_3-way'!Y183/3)</f>
        <v>0.188648982565256</v>
      </c>
      <c r="AD183" s="11">
        <f>'OddsRatio_working_3-way'!X183^(1/3)*SIN(('OddsRatio_working_3-way'!Y183+2*PI())/3)</f>
        <v>0.37162689328527621</v>
      </c>
      <c r="AE183" s="11">
        <f>'OddsRatio_working_3-way'!X183^(1/3)*SIN(('OddsRatio_working_3-way'!Y183+4*PI())/3)</f>
        <v>-0.56027587585053218</v>
      </c>
      <c r="AF183" s="11">
        <f>-'OddsRatio_working_3-way'!U183/(3*'OddsRatio_working_3-way'!X183^(1/3))*COS(('OddsRatio_working_3-way'!Y183)/3)</f>
        <v>0.53803431461911655</v>
      </c>
      <c r="AG183" s="11">
        <f>-'OddsRatio_working_3-way'!U183/(3*'OddsRatio_working_3-way'!X183^(1/3))*COS(('OddsRatio_working_3-way'!Y183+2*PI())/3)</f>
        <v>-0.43239196860915757</v>
      </c>
      <c r="AH183" s="11">
        <f>-'OddsRatio_working_3-way'!U183/(3*'OddsRatio_working_3-way'!X183^(1/3))*COS(('OddsRatio_working_3-way'!Y183+4*PI())/3)</f>
        <v>-0.10564234600995909</v>
      </c>
      <c r="AI183" s="11">
        <f>'OddsRatio_working_3-way'!U183/(3*'OddsRatio_working_3-way'!X183^(1/3))*SIN(('OddsRatio_working_3-way'!Y183)/3)</f>
        <v>-0.18864898256525597</v>
      </c>
      <c r="AJ183" s="11">
        <f>'OddsRatio_working_3-way'!U183/(3*'OddsRatio_working_3-way'!X183^(1/3))*SIN(('OddsRatio_working_3-way'!Y183+2*PI())/3)</f>
        <v>-0.37162689328527609</v>
      </c>
      <c r="AK183" s="11">
        <f>'OddsRatio_working_3-way'!U183/(3*'OddsRatio_working_3-way'!X183^(1/3))*SIN(('OddsRatio_working_3-way'!Y183+4*PI())/3)</f>
        <v>0.56027587585053207</v>
      </c>
      <c r="AL183" s="11">
        <f>'OddsRatio_working_3-way'!Z183+'OddsRatio_working_3-way'!AF183</f>
        <v>1.0760686292382331</v>
      </c>
      <c r="AM183" s="11">
        <f>'OddsRatio_working_3-way'!AA183+'OddsRatio_working_3-way'!AG183</f>
        <v>-0.86478393721831526</v>
      </c>
      <c r="AN183" s="11">
        <f>'OddsRatio_working_3-way'!AB183+'OddsRatio_working_3-way'!AH183</f>
        <v>-0.2112846920199182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1.0760686292382331</v>
      </c>
      <c r="AS183" s="11">
        <f>IF(('OddsRatio_working_3-way'!X183=0),IF(Q183&gt;0,-Q183^(1/3),(-Q183)^(1/3)),'OddsRatio_working_3-way'!AM183-'OddsRatio_working_3-way'!R183/3)</f>
        <v>-0.86478393721831526</v>
      </c>
      <c r="AT183" s="11">
        <f>IF(('OddsRatio_working_3-way'!X183=0),IF(Q183&gt;0,-Q183^(1/3),(-Q183)^(1/3)),'OddsRatio_working_3-way'!AN183-'OddsRatio_working_3-way'!R183/3)</f>
        <v>-0.2112846920199182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2.79</v>
      </c>
      <c r="B184" s="4">
        <f>IF('True_Odds_Calculator_3-way'!B185="","",'True_Odds_Calculator_3-way'!B185)</f>
        <v>3.38</v>
      </c>
      <c r="C184" s="4">
        <f>IF('True_Odds_Calculator_3-way'!C185="","",'True_Odds_Calculator_3-way'!C185)</f>
        <v>2.72</v>
      </c>
      <c r="D184" s="9">
        <f t="shared" si="39"/>
        <v>0.35090145945439677</v>
      </c>
      <c r="E184" s="9">
        <f t="shared" si="40"/>
        <v>0.2890579024941442</v>
      </c>
      <c r="F184" s="9">
        <f t="shared" si="41"/>
        <v>0.36004063805145908</v>
      </c>
      <c r="G184" s="9">
        <f t="shared" si="42"/>
        <v>1.0334094464873473</v>
      </c>
      <c r="H184" s="9">
        <f t="shared" si="43"/>
        <v>2.8498029092123516</v>
      </c>
      <c r="I184" s="9">
        <f t="shared" si="44"/>
        <v>3.4595144826398863</v>
      </c>
      <c r="J184" s="9">
        <f t="shared" si="45"/>
        <v>2.7774642479582381</v>
      </c>
      <c r="K184" s="11">
        <f t="shared" si="46"/>
        <v>0.35842293906810035</v>
      </c>
      <c r="L184" s="11">
        <f t="shared" si="47"/>
        <v>0.29585798816568049</v>
      </c>
      <c r="M184" s="11">
        <f t="shared" si="48"/>
        <v>0.36764705882352938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-0.28567262624334577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0.22962834048806899</v>
      </c>
      <c r="Q184" s="11">
        <f>2*'OddsRatio_working_3-way'!K184*'OddsRatio_working_3-way'!L184*'OddsRatio_working_3-way'!M184</f>
        <v>7.7972271812587091E-2</v>
      </c>
      <c r="R184" s="11">
        <f t="shared" si="49"/>
        <v>0</v>
      </c>
      <c r="S184" s="11">
        <f t="shared" si="50"/>
        <v>-0.80381639468831589</v>
      </c>
      <c r="T184" s="11">
        <f t="shared" si="51"/>
        <v>-0.27294274862082035</v>
      </c>
      <c r="U184" s="11">
        <f>'OddsRatio_working_3-way'!S184-'OddsRatio_working_3-way'!R184^2/3</f>
        <v>-0.80381639468831589</v>
      </c>
      <c r="V184" s="11">
        <f>'OddsRatio_working_3-way'!S184*'OddsRatio_working_3-way'!R184/3-2*'OddsRatio_working_3-way'!R184^3/27-'OddsRatio_working_3-way'!T184</f>
        <v>0.27294274862082035</v>
      </c>
      <c r="W184" s="11">
        <f>'OddsRatio_working_3-way'!V184^2+4*'OddsRatio_working_3-way'!U184^3/27</f>
        <v>-2.4448469488011215E-3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0.13869263766823517</v>
      </c>
      <c r="Y184" s="11">
        <f>IF('OddsRatio_working_3-way'!W184&gt;=0,IF('OddsRatio_working_3-way'!V184+SQRT('OddsRatio_working_3-way'!W184)&gt;0,0,PI()),ACOS('OddsRatio_working_3-way'!V184/(2*'OddsRatio_working_3-way'!X184)))</f>
        <v>0.17921306117874547</v>
      </c>
      <c r="Z184" s="11">
        <f>'OddsRatio_working_3-way'!X184^(1/3)*COS('OddsRatio_working_3-way'!Y184/3)</f>
        <v>0.51670472324367378</v>
      </c>
      <c r="AA184" s="11">
        <f>'OddsRatio_working_3-way'!X184^(1/3)*COS(('OddsRatio_working_3-way'!Y184+2*PI())/3)</f>
        <v>-0.2851155902263573</v>
      </c>
      <c r="AB184" s="11">
        <f>'OddsRatio_working_3-way'!X184^(1/3)*COS(('OddsRatio_working_3-way'!Y184+4*PI())/3)</f>
        <v>-0.23158913301731621</v>
      </c>
      <c r="AC184" s="11">
        <f>'OddsRatio_working_3-way'!X184^(1/3)*SIN('OddsRatio_working_3-way'!Y184/3)</f>
        <v>3.0903514478406786E-2</v>
      </c>
      <c r="AD184" s="11">
        <f>'OddsRatio_working_3-way'!X184^(1/3)*SIN(('OddsRatio_working_3-way'!Y184+2*PI())/3)</f>
        <v>0.43202765934522591</v>
      </c>
      <c r="AE184" s="11">
        <f>'OddsRatio_working_3-way'!X184^(1/3)*SIN(('OddsRatio_working_3-way'!Y184+4*PI())/3)</f>
        <v>-0.46293117382363275</v>
      </c>
      <c r="AF184" s="11">
        <f>-'OddsRatio_working_3-way'!U184/(3*'OddsRatio_working_3-way'!X184^(1/3))*COS(('OddsRatio_working_3-way'!Y184)/3)</f>
        <v>0.51670472324367367</v>
      </c>
      <c r="AG184" s="11">
        <f>-'OddsRatio_working_3-way'!U184/(3*'OddsRatio_working_3-way'!X184^(1/3))*COS(('OddsRatio_working_3-way'!Y184+2*PI())/3)</f>
        <v>-0.28511559022635724</v>
      </c>
      <c r="AH184" s="11">
        <f>-'OddsRatio_working_3-way'!U184/(3*'OddsRatio_working_3-way'!X184^(1/3))*COS(('OddsRatio_working_3-way'!Y184+4*PI())/3)</f>
        <v>-0.23158913301731615</v>
      </c>
      <c r="AI184" s="11">
        <f>'OddsRatio_working_3-way'!U184/(3*'OddsRatio_working_3-way'!X184^(1/3))*SIN(('OddsRatio_working_3-way'!Y184)/3)</f>
        <v>-3.0903514478406779E-2</v>
      </c>
      <c r="AJ184" s="11">
        <f>'OddsRatio_working_3-way'!U184/(3*'OddsRatio_working_3-way'!X184^(1/3))*SIN(('OddsRatio_working_3-way'!Y184+2*PI())/3)</f>
        <v>-0.43202765934522586</v>
      </c>
      <c r="AK184" s="11">
        <f>'OddsRatio_working_3-way'!U184/(3*'OddsRatio_working_3-way'!X184^(1/3))*SIN(('OddsRatio_working_3-way'!Y184+4*PI())/3)</f>
        <v>0.46293117382363264</v>
      </c>
      <c r="AL184" s="11">
        <f>'OddsRatio_working_3-way'!Z184+'OddsRatio_working_3-way'!AF184</f>
        <v>1.0334094464873473</v>
      </c>
      <c r="AM184" s="11">
        <f>'OddsRatio_working_3-way'!AA184+'OddsRatio_working_3-way'!AG184</f>
        <v>-0.57023118045271448</v>
      </c>
      <c r="AN184" s="11">
        <f>'OddsRatio_working_3-way'!AB184+'OddsRatio_working_3-way'!AH184</f>
        <v>-0.46317826603463236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1.0334094464873473</v>
      </c>
      <c r="AS184" s="11">
        <f>IF(('OddsRatio_working_3-way'!X184=0),IF(Q184&gt;0,-Q184^(1/3),(-Q184)^(1/3)),'OddsRatio_working_3-way'!AM184-'OddsRatio_working_3-way'!R184/3)</f>
        <v>-0.57023118045271448</v>
      </c>
      <c r="AT184" s="11">
        <f>IF(('OddsRatio_working_3-way'!X184=0),IF(Q184&gt;0,-Q184^(1/3),(-Q184)^(1/3)),'OddsRatio_working_3-way'!AN184-'OddsRatio_working_3-way'!R184/3)</f>
        <v>-0.46317826603463236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3.68</v>
      </c>
      <c r="B185" s="4">
        <f>IF('True_Odds_Calculator_3-way'!B186="","",'True_Odds_Calculator_3-way'!B186)</f>
        <v>3.61</v>
      </c>
      <c r="C185" s="4">
        <f>IF('True_Odds_Calculator_3-way'!C186="","",'True_Odds_Calculator_3-way'!C186)</f>
        <v>2.04</v>
      </c>
      <c r="D185" s="9">
        <f t="shared" si="39"/>
        <v>0.25990881574525737</v>
      </c>
      <c r="E185" s="9">
        <f t="shared" si="40"/>
        <v>0.26503208198386402</v>
      </c>
      <c r="F185" s="9">
        <f t="shared" si="41"/>
        <v>0.47505910227087872</v>
      </c>
      <c r="G185" s="9">
        <f t="shared" si="42"/>
        <v>1.0625011936162609</v>
      </c>
      <c r="H185" s="9">
        <f t="shared" si="43"/>
        <v>3.8475031988915802</v>
      </c>
      <c r="I185" s="9">
        <f t="shared" si="44"/>
        <v>3.7731281153384408</v>
      </c>
      <c r="J185" s="9">
        <f t="shared" si="45"/>
        <v>2.1050012413609118</v>
      </c>
      <c r="K185" s="11">
        <f t="shared" si="46"/>
        <v>0.27173913043478259</v>
      </c>
      <c r="L185" s="11">
        <f t="shared" si="47"/>
        <v>0.2770083102493075</v>
      </c>
      <c r="M185" s="11">
        <f t="shared" si="48"/>
        <v>0.49019607843137253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-0.26842530339848825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0.23357078589595542</v>
      </c>
      <c r="Q185" s="11">
        <f>2*'OddsRatio_working_3-way'!K185*'OddsRatio_working_3-way'!L185*'OddsRatio_working_3-way'!M185</f>
        <v>7.3798036617995388E-2</v>
      </c>
      <c r="R185" s="11">
        <f t="shared" si="49"/>
        <v>0</v>
      </c>
      <c r="S185" s="11">
        <f t="shared" si="50"/>
        <v>-0.8701518930546206</v>
      </c>
      <c r="T185" s="11">
        <f t="shared" si="51"/>
        <v>-0.27492950807412969</v>
      </c>
      <c r="U185" s="11">
        <f>'OddsRatio_working_3-way'!S185-'OddsRatio_working_3-way'!R185^2/3</f>
        <v>-0.8701518930546206</v>
      </c>
      <c r="V185" s="11">
        <f>'OddsRatio_working_3-way'!S185*'OddsRatio_working_3-way'!R185/3-2*'OddsRatio_working_3-way'!R185^3/27-'OddsRatio_working_3-way'!T185</f>
        <v>0.27492950807412969</v>
      </c>
      <c r="W185" s="11">
        <f>'OddsRatio_working_3-way'!V185^2+4*'OddsRatio_working_3-way'!U185^3/27</f>
        <v>-2.2020871335190609E-2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0.15621067964857072</v>
      </c>
      <c r="Y185" s="11">
        <f>IF('OddsRatio_working_3-way'!W185&gt;=0,IF('OddsRatio_working_3-way'!V185+SQRT('OddsRatio_working_3-way'!W185)&gt;0,0,PI()),ACOS('OddsRatio_working_3-way'!V185/(2*'OddsRatio_working_3-way'!X185)))</f>
        <v>0.49494280671219681</v>
      </c>
      <c r="Z185" s="11">
        <f>'OddsRatio_working_3-way'!X185^(1/3)*COS('OddsRatio_working_3-way'!Y185/3)</f>
        <v>0.53125059680813058</v>
      </c>
      <c r="AA185" s="11">
        <f>'OddsRatio_working_3-way'!X185^(1/3)*COS(('OddsRatio_working_3-way'!Y185+2*PI())/3)</f>
        <v>-0.34222540158225262</v>
      </c>
      <c r="AB185" s="11">
        <f>'OddsRatio_working_3-way'!X185^(1/3)*COS(('OddsRatio_working_3-way'!Y185+4*PI())/3)</f>
        <v>-0.18902519522587793</v>
      </c>
      <c r="AC185" s="11">
        <f>'OddsRatio_working_3-way'!X185^(1/3)*SIN('OddsRatio_working_3-way'!Y185/3)</f>
        <v>8.8450180379759144E-2</v>
      </c>
      <c r="AD185" s="11">
        <f>'OddsRatio_working_3-way'!X185^(1/3)*SIN(('OddsRatio_working_3-way'!Y185+2*PI())/3)</f>
        <v>0.41585142242160583</v>
      </c>
      <c r="AE185" s="11">
        <f>'OddsRatio_working_3-way'!X185^(1/3)*SIN(('OddsRatio_working_3-way'!Y185+4*PI())/3)</f>
        <v>-0.50430160280136493</v>
      </c>
      <c r="AF185" s="11">
        <f>-'OddsRatio_working_3-way'!U185/(3*'OddsRatio_working_3-way'!X185^(1/3))*COS(('OddsRatio_working_3-way'!Y185)/3)</f>
        <v>0.53125059680813047</v>
      </c>
      <c r="AG185" s="11">
        <f>-'OddsRatio_working_3-way'!U185/(3*'OddsRatio_working_3-way'!X185^(1/3))*COS(('OddsRatio_working_3-way'!Y185+2*PI())/3)</f>
        <v>-0.34222540158225251</v>
      </c>
      <c r="AH185" s="11">
        <f>-'OddsRatio_working_3-way'!U185/(3*'OddsRatio_working_3-way'!X185^(1/3))*COS(('OddsRatio_working_3-way'!Y185+4*PI())/3)</f>
        <v>-0.18902519522587791</v>
      </c>
      <c r="AI185" s="11">
        <f>'OddsRatio_working_3-way'!U185/(3*'OddsRatio_working_3-way'!X185^(1/3))*SIN(('OddsRatio_working_3-way'!Y185)/3)</f>
        <v>-8.8450180379759116E-2</v>
      </c>
      <c r="AJ185" s="11">
        <f>'OddsRatio_working_3-way'!U185/(3*'OddsRatio_working_3-way'!X185^(1/3))*SIN(('OddsRatio_working_3-way'!Y185+2*PI())/3)</f>
        <v>-0.41585142242160578</v>
      </c>
      <c r="AK185" s="11">
        <f>'OddsRatio_working_3-way'!U185/(3*'OddsRatio_working_3-way'!X185^(1/3))*SIN(('OddsRatio_working_3-way'!Y185+4*PI())/3)</f>
        <v>0.50430160280136482</v>
      </c>
      <c r="AL185" s="11">
        <f>'OddsRatio_working_3-way'!Z185+'OddsRatio_working_3-way'!AF185</f>
        <v>1.0625011936162609</v>
      </c>
      <c r="AM185" s="11">
        <f>'OddsRatio_working_3-way'!AA185+'OddsRatio_working_3-way'!AG185</f>
        <v>-0.68445080316450513</v>
      </c>
      <c r="AN185" s="11">
        <f>'OddsRatio_working_3-way'!AB185+'OddsRatio_working_3-way'!AH185</f>
        <v>-0.37805039045175581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1.0625011936162609</v>
      </c>
      <c r="AS185" s="11">
        <f>IF(('OddsRatio_working_3-way'!X185=0),IF(Q185&gt;0,-Q185^(1/3),(-Q185)^(1/3)),'OddsRatio_working_3-way'!AM185-'OddsRatio_working_3-way'!R185/3)</f>
        <v>-0.68445080316450513</v>
      </c>
      <c r="AT185" s="11">
        <f>IF(('OddsRatio_working_3-way'!X185=0),IF(Q185&gt;0,-Q185^(1/3),(-Q185)^(1/3)),'OddsRatio_working_3-way'!AN185-'OddsRatio_working_3-way'!R185/3)</f>
        <v>-0.37805039045175581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1.72</v>
      </c>
      <c r="B2" s="4">
        <f>IF('True_Odds_Calculator_2-way'!B3="","",'True_Odds_Calculator_2-way'!B3)</f>
        <v>2.1800000000000002</v>
      </c>
      <c r="C2" s="4">
        <f t="shared" ref="C2:C65" si="0">IF(A2="","",((1/A2)+(1/B2))-1)</f>
        <v>4.0110945167484591E-2</v>
      </c>
      <c r="D2" s="4">
        <f>IF(A2="","",(2*A2)/(2-($C2*A2)))</f>
        <v>1.7814519194222731</v>
      </c>
      <c r="E2" s="4">
        <f>IF(B2="","",(2*B2)/(2-($C2*B2)))</f>
        <v>2.2796692607003894</v>
      </c>
      <c r="G2" s="4">
        <f t="shared" ref="G2:G65" si="1">IF(A2="","",C2+1)</f>
        <v>1.0401109451674846</v>
      </c>
    </row>
    <row r="3" spans="1:7" x14ac:dyDescent="0.2">
      <c r="A3" s="4">
        <f>IF('True_Odds_Calculator_2-way'!A4="","",'True_Odds_Calculator_2-way'!A4)</f>
        <v>1.7</v>
      </c>
      <c r="B3" s="4">
        <f>IF('True_Odds_Calculator_2-way'!B4="","",'True_Odds_Calculator_2-way'!B4)</f>
        <v>2.21</v>
      </c>
      <c r="C3" s="4">
        <f t="shared" si="0"/>
        <v>4.0723981900452566E-2</v>
      </c>
      <c r="D3" s="4">
        <f t="shared" ref="D3:D66" si="2">IF(A3="","",(2*A3)/(2-($C3*A3)))</f>
        <v>1.760956175298805</v>
      </c>
      <c r="E3" s="4">
        <f t="shared" ref="E3:E66" si="3">IF(B3="","",(2*B3)/(2-($C3*B3)))</f>
        <v>2.3141361256544504</v>
      </c>
      <c r="G3" s="4">
        <f t="shared" si="1"/>
        <v>1.0407239819004526</v>
      </c>
    </row>
    <row r="4" spans="1:7" x14ac:dyDescent="0.2">
      <c r="A4" s="4">
        <f>IF('True_Odds_Calculator_2-way'!A5="","",'True_Odds_Calculator_2-way'!A5)</f>
        <v>1.66</v>
      </c>
      <c r="B4" s="4">
        <f>IF('True_Odds_Calculator_2-way'!B5="","",'True_Odds_Calculator_2-way'!B5)</f>
        <v>2.2999999999999998</v>
      </c>
      <c r="C4" s="4">
        <f t="shared" si="0"/>
        <v>3.7192247249869137E-2</v>
      </c>
      <c r="D4" s="4">
        <f t="shared" si="2"/>
        <v>1.7128757290264693</v>
      </c>
      <c r="E4" s="4">
        <f t="shared" si="3"/>
        <v>2.402769037130271</v>
      </c>
      <c r="G4" s="4">
        <f t="shared" si="1"/>
        <v>1.0371922472498691</v>
      </c>
    </row>
    <row r="5" spans="1:7" x14ac:dyDescent="0.2">
      <c r="A5" s="4">
        <f>IF('True_Odds_Calculator_2-way'!A6="","",'True_Odds_Calculator_2-way'!A6)</f>
        <v>1.35</v>
      </c>
      <c r="B5" s="4">
        <f>IF('True_Odds_Calculator_2-way'!B6="","",'True_Odds_Calculator_2-way'!B6)</f>
        <v>3.34</v>
      </c>
      <c r="C5" s="4">
        <f t="shared" si="0"/>
        <v>4.0141938345531258E-2</v>
      </c>
      <c r="D5" s="4">
        <f t="shared" si="2"/>
        <v>1.3875980920141562</v>
      </c>
      <c r="E5" s="4">
        <f t="shared" si="3"/>
        <v>3.5799920603414059</v>
      </c>
      <c r="G5" s="4">
        <f t="shared" si="1"/>
        <v>1.0401419383455313</v>
      </c>
    </row>
    <row r="6" spans="1:7" x14ac:dyDescent="0.2">
      <c r="A6" s="4">
        <f>IF('True_Odds_Calculator_2-way'!A7="","",'True_Odds_Calculator_2-way'!A7)</f>
        <v>1.99</v>
      </c>
      <c r="B6" s="4">
        <f>IF('True_Odds_Calculator_2-way'!B7="","",'True_Odds_Calculator_2-way'!B7)</f>
        <v>1.92</v>
      </c>
      <c r="C6" s="4">
        <f t="shared" si="0"/>
        <v>2.3345896147403788E-2</v>
      </c>
      <c r="D6" s="4">
        <f t="shared" si="2"/>
        <v>2.0373253705876082</v>
      </c>
      <c r="E6" s="4">
        <f t="shared" si="3"/>
        <v>1.9640176827387685</v>
      </c>
      <c r="G6" s="4">
        <f t="shared" si="1"/>
        <v>1.0233458961474038</v>
      </c>
    </row>
    <row r="7" spans="1:7" x14ac:dyDescent="0.2">
      <c r="A7" s="4">
        <f>IF('True_Odds_Calculator_2-way'!A8="","",'True_Odds_Calculator_2-way'!A8)</f>
        <v>2.04</v>
      </c>
      <c r="B7" s="4">
        <f>IF('True_Odds_Calculator_2-way'!B8="","",'True_Odds_Calculator_2-way'!B8)</f>
        <v>1.87</v>
      </c>
      <c r="C7" s="4">
        <f t="shared" si="0"/>
        <v>2.4955436720142554E-2</v>
      </c>
      <c r="D7" s="4">
        <f t="shared" si="2"/>
        <v>2.0932835820895521</v>
      </c>
      <c r="E7" s="4">
        <f t="shared" si="3"/>
        <v>1.9146757679180888</v>
      </c>
      <c r="G7" s="4">
        <f t="shared" si="1"/>
        <v>1.0249554367201426</v>
      </c>
    </row>
    <row r="8" spans="1:7" x14ac:dyDescent="0.2">
      <c r="A8" s="4">
        <f>IF('True_Odds_Calculator_2-way'!A9="","",'True_Odds_Calculator_2-way'!A9)</f>
        <v>1.88</v>
      </c>
      <c r="B8" s="4">
        <f>IF('True_Odds_Calculator_2-way'!B9="","",'True_Odds_Calculator_2-way'!B9)</f>
        <v>2.04</v>
      </c>
      <c r="C8" s="4">
        <f t="shared" si="0"/>
        <v>2.2110972048393851E-2</v>
      </c>
      <c r="D8" s="4">
        <f t="shared" si="2"/>
        <v>1.9199038846615937</v>
      </c>
      <c r="E8" s="4">
        <f t="shared" si="3"/>
        <v>2.087070091423596</v>
      </c>
      <c r="G8" s="4">
        <f t="shared" si="1"/>
        <v>1.0221109720483939</v>
      </c>
    </row>
    <row r="9" spans="1:7" x14ac:dyDescent="0.2">
      <c r="A9" s="4">
        <f>IF('True_Odds_Calculator_2-way'!A10="","",'True_Odds_Calculator_2-way'!A10)</f>
        <v>2.21</v>
      </c>
      <c r="B9" s="4">
        <f>IF('True_Odds_Calculator_2-way'!B10="","",'True_Odds_Calculator_2-way'!B10)</f>
        <v>1.74</v>
      </c>
      <c r="C9" s="4">
        <f t="shared" si="0"/>
        <v>2.720133146096626E-2</v>
      </c>
      <c r="D9" s="4">
        <f t="shared" si="2"/>
        <v>2.2784855128281092</v>
      </c>
      <c r="E9" s="4">
        <f t="shared" si="3"/>
        <v>1.7821754646150993</v>
      </c>
      <c r="G9" s="4">
        <f t="shared" si="1"/>
        <v>1.0272013314609663</v>
      </c>
    </row>
    <row r="10" spans="1:7" x14ac:dyDescent="0.2">
      <c r="A10" s="4">
        <f>IF('True_Odds_Calculator_2-way'!A11="","",'True_Odds_Calculator_2-way'!A11)</f>
        <v>1.36</v>
      </c>
      <c r="B10" s="4">
        <f>IF('True_Odds_Calculator_2-way'!B11="","",'True_Odds_Calculator_2-way'!B11)</f>
        <v>3.28</v>
      </c>
      <c r="C10" s="4">
        <f t="shared" si="0"/>
        <v>4.0172166427546507E-2</v>
      </c>
      <c r="D10" s="4">
        <f t="shared" si="2"/>
        <v>1.3981945837512537</v>
      </c>
      <c r="E10" s="4">
        <f t="shared" si="3"/>
        <v>3.5113350125944573</v>
      </c>
      <c r="G10" s="4">
        <f t="shared" si="1"/>
        <v>1.0401721664275465</v>
      </c>
    </row>
    <row r="11" spans="1:7" x14ac:dyDescent="0.2">
      <c r="A11" s="4">
        <f>IF('True_Odds_Calculator_2-way'!A12="","",'True_Odds_Calculator_2-way'!A12)</f>
        <v>2.2400000000000002</v>
      </c>
      <c r="B11" s="4">
        <f>IF('True_Odds_Calculator_2-way'!B12="","",'True_Odds_Calculator_2-way'!B12)</f>
        <v>1.67</v>
      </c>
      <c r="C11" s="4">
        <f t="shared" si="0"/>
        <v>4.5230966638152292E-2</v>
      </c>
      <c r="D11" s="4">
        <f t="shared" si="2"/>
        <v>2.3595307177999247</v>
      </c>
      <c r="E11" s="4">
        <f t="shared" si="3"/>
        <v>1.7355479261389997</v>
      </c>
      <c r="G11" s="4">
        <f t="shared" si="1"/>
        <v>1.0452309666381523</v>
      </c>
    </row>
    <row r="12" spans="1:7" x14ac:dyDescent="0.2">
      <c r="A12" s="4">
        <f>IF('True_Odds_Calculator_2-way'!A13="","",'True_Odds_Calculator_2-way'!A13)</f>
        <v>1.73</v>
      </c>
      <c r="B12" s="4">
        <f>IF('True_Odds_Calculator_2-way'!B13="","",'True_Odds_Calculator_2-way'!B13)</f>
        <v>2.13</v>
      </c>
      <c r="C12" s="4">
        <f t="shared" si="0"/>
        <v>4.7518250156042274E-2</v>
      </c>
      <c r="D12" s="4">
        <f t="shared" si="2"/>
        <v>1.8041567725036107</v>
      </c>
      <c r="E12" s="4">
        <f t="shared" si="3"/>
        <v>2.243538616091814</v>
      </c>
      <c r="G12" s="4">
        <f t="shared" si="1"/>
        <v>1.0475182501560423</v>
      </c>
    </row>
    <row r="13" spans="1:7" x14ac:dyDescent="0.2">
      <c r="A13" s="4">
        <f>IF('True_Odds_Calculator_2-way'!A14="","",'True_Odds_Calculator_2-way'!A14)</f>
        <v>2.13</v>
      </c>
      <c r="B13" s="4">
        <f>IF('True_Odds_Calculator_2-way'!B14="","",'True_Odds_Calculator_2-way'!B14)</f>
        <v>1.73</v>
      </c>
      <c r="C13" s="4">
        <f t="shared" si="0"/>
        <v>4.7518250156042274E-2</v>
      </c>
      <c r="D13" s="4">
        <f t="shared" si="2"/>
        <v>2.243538616091814</v>
      </c>
      <c r="E13" s="4">
        <f t="shared" si="3"/>
        <v>1.8041567725036107</v>
      </c>
      <c r="G13" s="4">
        <f t="shared" si="1"/>
        <v>1.0475182501560423</v>
      </c>
    </row>
    <row r="14" spans="1:7" x14ac:dyDescent="0.2">
      <c r="A14" s="4">
        <f>IF('True_Odds_Calculator_2-way'!A15="","",'True_Odds_Calculator_2-way'!A15)</f>
        <v>2.0099999999999998</v>
      </c>
      <c r="B14" s="4">
        <f>IF('True_Odds_Calculator_2-way'!B15="","",'True_Odds_Calculator_2-way'!B15)</f>
        <v>1.88</v>
      </c>
      <c r="C14" s="4">
        <f t="shared" si="0"/>
        <v>2.9427331427966497E-2</v>
      </c>
      <c r="D14" s="4">
        <f t="shared" si="2"/>
        <v>2.0712563034422273</v>
      </c>
      <c r="E14" s="4">
        <f t="shared" si="3"/>
        <v>1.9334834220221038</v>
      </c>
      <c r="G14" s="4">
        <f t="shared" si="1"/>
        <v>1.0294273314279665</v>
      </c>
    </row>
    <row r="15" spans="1:7" x14ac:dyDescent="0.2">
      <c r="A15" s="4">
        <f>IF('True_Odds_Calculator_2-way'!A16="","",'True_Odds_Calculator_2-way'!A16)</f>
        <v>1.68</v>
      </c>
      <c r="B15" s="4">
        <f>IF('True_Odds_Calculator_2-way'!B16="","",'True_Odds_Calculator_2-way'!B16)</f>
        <v>2.2200000000000002</v>
      </c>
      <c r="C15" s="4">
        <f t="shared" si="0"/>
        <v>4.5688545688545634E-2</v>
      </c>
      <c r="D15" s="4">
        <f t="shared" si="2"/>
        <v>1.7470489038785832</v>
      </c>
      <c r="E15" s="4">
        <f t="shared" si="3"/>
        <v>2.3386004514672689</v>
      </c>
      <c r="G15" s="4">
        <f t="shared" si="1"/>
        <v>1.0456885456885456</v>
      </c>
    </row>
    <row r="16" spans="1:7" x14ac:dyDescent="0.2">
      <c r="A16" s="4">
        <f>IF('True_Odds_Calculator_2-way'!A17="","",'True_Odds_Calculator_2-way'!A17)</f>
        <v>1.4</v>
      </c>
      <c r="B16" s="4">
        <f>IF('True_Odds_Calculator_2-way'!B17="","",'True_Odds_Calculator_2-way'!B17)</f>
        <v>2.96</v>
      </c>
      <c r="C16" s="4">
        <f t="shared" si="0"/>
        <v>5.212355212355213E-2</v>
      </c>
      <c r="D16" s="4">
        <f t="shared" si="2"/>
        <v>1.4530154277699858</v>
      </c>
      <c r="E16" s="4">
        <f t="shared" si="3"/>
        <v>3.2074303405572757</v>
      </c>
      <c r="G16" s="4">
        <f t="shared" si="1"/>
        <v>1.0521235521235521</v>
      </c>
    </row>
    <row r="17" spans="1:7" x14ac:dyDescent="0.2">
      <c r="A17" s="4">
        <f>IF('True_Odds_Calculator_2-way'!A18="","",'True_Odds_Calculator_2-way'!A18)</f>
        <v>1.63</v>
      </c>
      <c r="B17" s="4">
        <f>IF('True_Odds_Calculator_2-way'!B18="","",'True_Odds_Calculator_2-way'!B18)</f>
        <v>2.31</v>
      </c>
      <c r="C17" s="4">
        <f t="shared" si="0"/>
        <v>4.6397365415770331E-2</v>
      </c>
      <c r="D17" s="4">
        <f t="shared" si="2"/>
        <v>1.6940588936629699</v>
      </c>
      <c r="E17" s="4">
        <f t="shared" si="3"/>
        <v>2.4407999222117787</v>
      </c>
      <c r="G17" s="4">
        <f t="shared" si="1"/>
        <v>1.0463973654157703</v>
      </c>
    </row>
    <row r="18" spans="1:7" x14ac:dyDescent="0.2">
      <c r="A18" s="4">
        <f>IF('True_Odds_Calculator_2-way'!A19="","",'True_Odds_Calculator_2-way'!A19)</f>
        <v>1.68</v>
      </c>
      <c r="B18" s="4">
        <f>IF('True_Odds_Calculator_2-way'!B19="","",'True_Odds_Calculator_2-way'!B19)</f>
        <v>2.2000000000000002</v>
      </c>
      <c r="C18" s="4">
        <f t="shared" si="0"/>
        <v>4.9783549783549708E-2</v>
      </c>
      <c r="D18" s="4">
        <f t="shared" si="2"/>
        <v>1.7533206831119543</v>
      </c>
      <c r="E18" s="4">
        <f t="shared" si="3"/>
        <v>2.327455919395466</v>
      </c>
      <c r="G18" s="4">
        <f t="shared" si="1"/>
        <v>1.0497835497835497</v>
      </c>
    </row>
    <row r="19" spans="1:7" x14ac:dyDescent="0.2">
      <c r="A19" s="4">
        <f>IF('True_Odds_Calculator_2-way'!A20="","",'True_Odds_Calculator_2-way'!A20)</f>
        <v>1.68</v>
      </c>
      <c r="B19" s="4">
        <f>IF('True_Odds_Calculator_2-way'!B20="","",'True_Odds_Calculator_2-way'!B20)</f>
        <v>2.31</v>
      </c>
      <c r="C19" s="4">
        <f t="shared" si="0"/>
        <v>2.813852813852824E-2</v>
      </c>
      <c r="D19" s="4">
        <f t="shared" si="2"/>
        <v>1.7206703910614525</v>
      </c>
      <c r="E19" s="4">
        <f t="shared" si="3"/>
        <v>2.3875968992248064</v>
      </c>
      <c r="G19" s="4">
        <f t="shared" si="1"/>
        <v>1.0281385281385282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2.37</v>
      </c>
      <c r="C20" s="4">
        <f t="shared" si="0"/>
        <v>2.8001534330648337E-2</v>
      </c>
      <c r="D20" s="4">
        <f t="shared" si="2"/>
        <v>1.6890184645286688</v>
      </c>
      <c r="E20" s="4">
        <f t="shared" si="3"/>
        <v>2.4513399153737665</v>
      </c>
      <c r="G20" s="4">
        <f t="shared" si="1"/>
        <v>1.0280015343306483</v>
      </c>
    </row>
    <row r="21" spans="1:7" x14ac:dyDescent="0.2">
      <c r="A21" s="4">
        <f>IF('True_Odds_Calculator_2-way'!A22="","",'True_Odds_Calculator_2-way'!A22)</f>
        <v>1.27</v>
      </c>
      <c r="B21" s="4">
        <f>IF('True_Odds_Calculator_2-way'!B22="","",'True_Odds_Calculator_2-way'!B22)</f>
        <v>4.33</v>
      </c>
      <c r="C21" s="4">
        <f t="shared" si="0"/>
        <v>1.8348457020239684E-2</v>
      </c>
      <c r="D21" s="4">
        <f t="shared" si="2"/>
        <v>1.284971550747158</v>
      </c>
      <c r="E21" s="4">
        <f t="shared" si="3"/>
        <v>4.5091222172112664</v>
      </c>
      <c r="G21" s="4">
        <f t="shared" si="1"/>
        <v>1.0183484570202397</v>
      </c>
    </row>
    <row r="22" spans="1:7" x14ac:dyDescent="0.2">
      <c r="A22" s="4">
        <f>IF('True_Odds_Calculator_2-way'!A23="","",'True_Odds_Calculator_2-way'!A23)</f>
        <v>1.48</v>
      </c>
      <c r="B22" s="4">
        <f>IF('True_Odds_Calculator_2-way'!B23="","",'True_Odds_Calculator_2-way'!B23)</f>
        <v>2.81</v>
      </c>
      <c r="C22" s="4">
        <f t="shared" si="0"/>
        <v>3.1547561796672063E-2</v>
      </c>
      <c r="D22" s="4">
        <f t="shared" si="2"/>
        <v>1.5153767672350968</v>
      </c>
      <c r="E22" s="4">
        <f t="shared" si="3"/>
        <v>2.9403280542986421</v>
      </c>
      <c r="G22" s="4">
        <f t="shared" si="1"/>
        <v>1.0315475617966721</v>
      </c>
    </row>
    <row r="23" spans="1:7" x14ac:dyDescent="0.2">
      <c r="A23" s="4">
        <f>IF('True_Odds_Calculator_2-way'!A24="","",'True_Odds_Calculator_2-way'!A24)</f>
        <v>2.08</v>
      </c>
      <c r="B23" s="4">
        <f>IF('True_Odds_Calculator_2-way'!B24="","",'True_Odds_Calculator_2-way'!B24)</f>
        <v>1.84</v>
      </c>
      <c r="C23" s="4">
        <f t="shared" si="0"/>
        <v>2.4247491638795804E-2</v>
      </c>
      <c r="D23" s="4">
        <f t="shared" si="2"/>
        <v>2.1338090990187331</v>
      </c>
      <c r="E23" s="4">
        <f t="shared" si="3"/>
        <v>1.8819826907946497</v>
      </c>
      <c r="G23" s="4">
        <f t="shared" si="1"/>
        <v>1.0242474916387958</v>
      </c>
    </row>
    <row r="24" spans="1:7" x14ac:dyDescent="0.2">
      <c r="A24" s="4">
        <f>IF('True_Odds_Calculator_2-way'!A25="","",'True_Odds_Calculator_2-way'!A25)</f>
        <v>2.62</v>
      </c>
      <c r="B24" s="4">
        <f>IF('True_Odds_Calculator_2-way'!B25="","",'True_Odds_Calculator_2-way'!B25)</f>
        <v>1.54</v>
      </c>
      <c r="C24" s="4">
        <f t="shared" si="0"/>
        <v>3.1030038663626414E-2</v>
      </c>
      <c r="D24" s="4">
        <f t="shared" si="2"/>
        <v>2.7310139434141059</v>
      </c>
      <c r="E24" s="4">
        <f t="shared" si="3"/>
        <v>1.5776960975991241</v>
      </c>
      <c r="G24" s="4">
        <f t="shared" si="1"/>
        <v>1.0310300386636264</v>
      </c>
    </row>
    <row r="25" spans="1:7" x14ac:dyDescent="0.2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1.89</v>
      </c>
      <c r="C25" s="4">
        <f t="shared" si="0"/>
        <v>2.6612966911474523E-2</v>
      </c>
      <c r="D25" s="4">
        <f t="shared" si="2"/>
        <v>2.065236891462122</v>
      </c>
      <c r="E25" s="4">
        <f t="shared" si="3"/>
        <v>1.9387583250401901</v>
      </c>
      <c r="G25" s="4">
        <f t="shared" si="1"/>
        <v>1.0266129669114745</v>
      </c>
    </row>
    <row r="26" spans="1:7" x14ac:dyDescent="0.2">
      <c r="A26" s="4">
        <f>IF('True_Odds_Calculator_2-way'!A27="","",'True_Odds_Calculator_2-way'!A27)</f>
        <v>2.16</v>
      </c>
      <c r="B26" s="4">
        <f>IF('True_Odds_Calculator_2-way'!B27="","",'True_Odds_Calculator_2-way'!B27)</f>
        <v>1.77</v>
      </c>
      <c r="C26" s="4">
        <f t="shared" si="0"/>
        <v>2.79347143753923E-2</v>
      </c>
      <c r="D26" s="4">
        <f t="shared" si="2"/>
        <v>2.2271932890597692</v>
      </c>
      <c r="E26" s="4">
        <f t="shared" si="3"/>
        <v>1.8148675590999714</v>
      </c>
      <c r="G26" s="4">
        <f t="shared" si="1"/>
        <v>1.0279347143753923</v>
      </c>
    </row>
    <row r="27" spans="1:7" x14ac:dyDescent="0.2">
      <c r="A27" s="4">
        <f>IF('True_Odds_Calculator_2-way'!A28="","",'True_Odds_Calculator_2-way'!A28)</f>
        <v>1.87</v>
      </c>
      <c r="B27" s="4">
        <f>IF('True_Odds_Calculator_2-way'!B28="","",'True_Odds_Calculator_2-way'!B28)</f>
        <v>2.04</v>
      </c>
      <c r="C27" s="4">
        <f t="shared" si="0"/>
        <v>2.4955436720142554E-2</v>
      </c>
      <c r="D27" s="4">
        <f t="shared" si="2"/>
        <v>1.9146757679180888</v>
      </c>
      <c r="E27" s="4">
        <f t="shared" si="3"/>
        <v>2.0932835820895521</v>
      </c>
      <c r="G27" s="4">
        <f t="shared" si="1"/>
        <v>1.0249554367201426</v>
      </c>
    </row>
    <row r="28" spans="1:7" x14ac:dyDescent="0.2">
      <c r="A28" s="4">
        <f>IF('True_Odds_Calculator_2-way'!A29="","",'True_Odds_Calculator_2-way'!A29)</f>
        <v>2.13</v>
      </c>
      <c r="B28" s="4">
        <f>IF('True_Odds_Calculator_2-way'!B29="","",'True_Odds_Calculator_2-way'!B29)</f>
        <v>1.7</v>
      </c>
      <c r="C28" s="4">
        <f t="shared" si="0"/>
        <v>5.7718862192764453E-2</v>
      </c>
      <c r="D28" s="4">
        <f t="shared" si="2"/>
        <v>2.2695079912253213</v>
      </c>
      <c r="E28" s="4">
        <f t="shared" si="3"/>
        <v>1.7877067390767711</v>
      </c>
      <c r="G28" s="4">
        <f t="shared" si="1"/>
        <v>1.0577188621927645</v>
      </c>
    </row>
    <row r="29" spans="1:7" x14ac:dyDescent="0.2">
      <c r="A29" s="4">
        <f>IF('True_Odds_Calculator_2-way'!A30="","",'True_Odds_Calculator_2-way'!A30)</f>
        <v>2.38</v>
      </c>
      <c r="B29" s="4">
        <f>IF('True_Odds_Calculator_2-way'!B30="","",'True_Odds_Calculator_2-way'!B30)</f>
        <v>1.57</v>
      </c>
      <c r="C29" s="4">
        <f t="shared" si="0"/>
        <v>5.7110742386126345E-2</v>
      </c>
      <c r="D29" s="4">
        <f t="shared" si="2"/>
        <v>2.5535433608966032</v>
      </c>
      <c r="E29" s="4">
        <f t="shared" si="3"/>
        <v>1.6436897901728764</v>
      </c>
      <c r="G29" s="4">
        <f t="shared" si="1"/>
        <v>1.0571107423861263</v>
      </c>
    </row>
    <row r="30" spans="1:7" x14ac:dyDescent="0.2">
      <c r="A30" s="4">
        <f>IF('True_Odds_Calculator_2-way'!A31="","",'True_Odds_Calculator_2-way'!A31)</f>
        <v>2.12</v>
      </c>
      <c r="B30" s="4">
        <f>IF('True_Odds_Calculator_2-way'!B31="","",'True_Odds_Calculator_2-way'!B31)</f>
        <v>1.71</v>
      </c>
      <c r="C30" s="4">
        <f t="shared" si="0"/>
        <v>5.6493434844973933E-2</v>
      </c>
      <c r="D30" s="4">
        <f t="shared" si="2"/>
        <v>2.2550385668076633</v>
      </c>
      <c r="E30" s="4">
        <f t="shared" si="3"/>
        <v>1.7967882632831085</v>
      </c>
      <c r="G30" s="4">
        <f t="shared" si="1"/>
        <v>1.0564934348449739</v>
      </c>
    </row>
    <row r="31" spans="1:7" x14ac:dyDescent="0.2">
      <c r="A31" s="4">
        <f>IF('True_Odds_Calculator_2-way'!A32="","",'True_Odds_Calculator_2-way'!A32)</f>
        <v>1.84</v>
      </c>
      <c r="B31" s="4">
        <f>IF('True_Odds_Calculator_2-way'!B32="","",'True_Odds_Calculator_2-way'!B32)</f>
        <v>1.96</v>
      </c>
      <c r="C31" s="4">
        <f t="shared" si="0"/>
        <v>5.3682342502218372E-2</v>
      </c>
      <c r="D31" s="4">
        <f t="shared" si="2"/>
        <v>1.9355946758265352</v>
      </c>
      <c r="E31" s="4">
        <f t="shared" si="3"/>
        <v>2.0688389169343737</v>
      </c>
      <c r="G31" s="4">
        <f t="shared" si="1"/>
        <v>1.0536823425022184</v>
      </c>
    </row>
    <row r="32" spans="1:7" x14ac:dyDescent="0.2">
      <c r="A32" s="4">
        <f>IF('True_Odds_Calculator_2-way'!A33="","",'True_Odds_Calculator_2-way'!A33)</f>
        <v>1.61</v>
      </c>
      <c r="B32" s="4">
        <f>IF('True_Odds_Calculator_2-way'!B33="","",'True_Odds_Calculator_2-way'!B33)</f>
        <v>2.4</v>
      </c>
      <c r="C32" s="4">
        <f t="shared" si="0"/>
        <v>3.7784679089026829E-2</v>
      </c>
      <c r="D32" s="4">
        <f t="shared" si="2"/>
        <v>1.6605070906746886</v>
      </c>
      <c r="E32" s="4">
        <f t="shared" si="3"/>
        <v>2.5139882888744305</v>
      </c>
      <c r="G32" s="4">
        <f t="shared" si="1"/>
        <v>1.0377846790890268</v>
      </c>
    </row>
    <row r="33" spans="1:7" x14ac:dyDescent="0.2">
      <c r="A33" s="4">
        <f>IF('True_Odds_Calculator_2-way'!A34="","",'True_Odds_Calculator_2-way'!A34)</f>
        <v>1.55</v>
      </c>
      <c r="B33" s="4">
        <f>IF('True_Odds_Calculator_2-way'!B34="","",'True_Odds_Calculator_2-way'!B34)</f>
        <v>2.57</v>
      </c>
      <c r="C33" s="4">
        <f t="shared" si="0"/>
        <v>3.4266348688339443E-2</v>
      </c>
      <c r="D33" s="4">
        <f t="shared" si="2"/>
        <v>1.5922854002198461</v>
      </c>
      <c r="E33" s="4">
        <f t="shared" si="3"/>
        <v>2.6883752319892018</v>
      </c>
      <c r="G33" s="4">
        <f t="shared" si="1"/>
        <v>1.0342663486883394</v>
      </c>
    </row>
    <row r="34" spans="1:7" x14ac:dyDescent="0.2">
      <c r="A34" s="4">
        <f>IF('True_Odds_Calculator_2-way'!A35="","",'True_Odds_Calculator_2-way'!A35)</f>
        <v>1.58</v>
      </c>
      <c r="B34" s="4">
        <f>IF('True_Odds_Calculator_2-way'!B35="","",'True_Odds_Calculator_2-way'!B35)</f>
        <v>2.4</v>
      </c>
      <c r="C34" s="4">
        <f t="shared" si="0"/>
        <v>4.9578059071729852E-2</v>
      </c>
      <c r="D34" s="4">
        <f t="shared" si="2"/>
        <v>1.6444058976582827</v>
      </c>
      <c r="E34" s="4">
        <f t="shared" si="3"/>
        <v>2.5518169582772541</v>
      </c>
      <c r="G34" s="4">
        <f t="shared" si="1"/>
        <v>1.0495780590717299</v>
      </c>
    </row>
    <row r="35" spans="1:7" x14ac:dyDescent="0.2">
      <c r="A35" s="4">
        <f>IF('True_Odds_Calculator_2-way'!A36="","",'True_Odds_Calculator_2-way'!A36)</f>
        <v>1.6</v>
      </c>
      <c r="B35" s="4">
        <f>IF('True_Odds_Calculator_2-way'!B36="","",'True_Odds_Calculator_2-way'!B36)</f>
        <v>2.37</v>
      </c>
      <c r="C35" s="4">
        <f t="shared" si="0"/>
        <v>4.6940928270042148E-2</v>
      </c>
      <c r="D35" s="4">
        <f t="shared" si="2"/>
        <v>1.6624287593160894</v>
      </c>
      <c r="E35" s="4">
        <f t="shared" si="3"/>
        <v>2.5095962938451355</v>
      </c>
      <c r="G35" s="4">
        <f t="shared" si="1"/>
        <v>1.0469409282700421</v>
      </c>
    </row>
    <row r="36" spans="1:7" x14ac:dyDescent="0.2">
      <c r="A36" s="4">
        <f>IF('True_Odds_Calculator_2-way'!A37="","",'True_Odds_Calculator_2-way'!A37)</f>
        <v>1.78</v>
      </c>
      <c r="B36" s="4">
        <f>IF('True_Odds_Calculator_2-way'!B37="","",'True_Odds_Calculator_2-way'!B37)</f>
        <v>2.1</v>
      </c>
      <c r="C36" s="4">
        <f t="shared" si="0"/>
        <v>3.7988228999465079E-2</v>
      </c>
      <c r="D36" s="4">
        <f t="shared" si="2"/>
        <v>1.8422868408082802</v>
      </c>
      <c r="E36" s="4">
        <f t="shared" si="3"/>
        <v>2.1872440023405506</v>
      </c>
      <c r="G36" s="4">
        <f t="shared" si="1"/>
        <v>1.0379882289994651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1.34</v>
      </c>
      <c r="B38" s="4">
        <f>IF('True_Odds_Calculator_2-way'!B39="","",'True_Odds_Calculator_2-way'!B39)</f>
        <v>3.4</v>
      </c>
      <c r="C38" s="4">
        <f t="shared" si="0"/>
        <v>4.0386303775241439E-2</v>
      </c>
      <c r="D38" s="4">
        <f t="shared" si="2"/>
        <v>1.37726723095526</v>
      </c>
      <c r="E38" s="4">
        <f t="shared" si="3"/>
        <v>3.6506410256410255</v>
      </c>
      <c r="G38" s="4">
        <f t="shared" si="1"/>
        <v>1.0403863037752414</v>
      </c>
    </row>
    <row r="39" spans="1:7" x14ac:dyDescent="0.2">
      <c r="A39" s="4">
        <f>IF('True_Odds_Calculator_2-way'!A40="","",'True_Odds_Calculator_2-way'!A40)</f>
        <v>2.31</v>
      </c>
      <c r="B39" s="4">
        <f>IF('True_Odds_Calculator_2-way'!B40="","",'True_Odds_Calculator_2-way'!B40)</f>
        <v>1.61</v>
      </c>
      <c r="C39" s="4">
        <f t="shared" si="0"/>
        <v>5.4018445322792985E-2</v>
      </c>
      <c r="D39" s="4">
        <f t="shared" si="2"/>
        <v>2.4637143519591929</v>
      </c>
      <c r="E39" s="4">
        <f t="shared" si="3"/>
        <v>1.6831934104229367</v>
      </c>
      <c r="G39" s="4">
        <f t="shared" si="1"/>
        <v>1.054018445322793</v>
      </c>
    </row>
    <row r="40" spans="1:7" x14ac:dyDescent="0.2">
      <c r="A40" s="4">
        <f>IF('True_Odds_Calculator_2-way'!A41="","",'True_Odds_Calculator_2-way'!A41)</f>
        <v>2.0299999999999998</v>
      </c>
      <c r="B40" s="4">
        <f>IF('True_Odds_Calculator_2-way'!B41="","",'True_Odds_Calculator_2-way'!B41)</f>
        <v>1.79</v>
      </c>
      <c r="C40" s="4">
        <f t="shared" si="0"/>
        <v>5.1270055315518537E-2</v>
      </c>
      <c r="D40" s="4">
        <f t="shared" si="2"/>
        <v>2.1414385478975744</v>
      </c>
      <c r="E40" s="4">
        <f t="shared" si="3"/>
        <v>1.8760874616000205</v>
      </c>
      <c r="G40" s="4">
        <f t="shared" si="1"/>
        <v>1.0512700553155185</v>
      </c>
    </row>
    <row r="41" spans="1:7" x14ac:dyDescent="0.2">
      <c r="A41" s="4">
        <f>IF('True_Odds_Calculator_2-way'!A42="","",'True_Odds_Calculator_2-way'!A42)</f>
        <v>1.78</v>
      </c>
      <c r="B41" s="4">
        <f>IF('True_Odds_Calculator_2-way'!B42="","",'True_Odds_Calculator_2-way'!B42)</f>
        <v>2.1</v>
      </c>
      <c r="C41" s="4">
        <f t="shared" si="0"/>
        <v>3.7988228999465079E-2</v>
      </c>
      <c r="D41" s="4">
        <f t="shared" si="2"/>
        <v>1.8422868408082802</v>
      </c>
      <c r="E41" s="4">
        <f t="shared" si="3"/>
        <v>2.1872440023405506</v>
      </c>
      <c r="G41" s="4">
        <f t="shared" si="1"/>
        <v>1.0379882289994651</v>
      </c>
    </row>
    <row r="42" spans="1:7" x14ac:dyDescent="0.2">
      <c r="A42" s="4">
        <f>IF('True_Odds_Calculator_2-way'!A43="","",'True_Odds_Calculator_2-way'!A43)</f>
        <v>1.32</v>
      </c>
      <c r="B42" s="4">
        <f>IF('True_Odds_Calculator_2-way'!B43="","",'True_Odds_Calculator_2-way'!B43)</f>
        <v>3.22</v>
      </c>
      <c r="C42" s="4">
        <f t="shared" si="0"/>
        <v>6.8134763786937613E-2</v>
      </c>
      <c r="D42" s="4">
        <f t="shared" si="2"/>
        <v>1.3821540062434963</v>
      </c>
      <c r="E42" s="4">
        <f t="shared" si="3"/>
        <v>3.6167460857726343</v>
      </c>
      <c r="G42" s="4">
        <f t="shared" si="1"/>
        <v>1.0681347637869376</v>
      </c>
    </row>
    <row r="43" spans="1:7" x14ac:dyDescent="0.2">
      <c r="A43" s="4">
        <f>IF('True_Odds_Calculator_2-way'!A44="","",'True_Odds_Calculator_2-way'!A44)</f>
        <v>1.68</v>
      </c>
      <c r="B43" s="4">
        <f>IF('True_Odds_Calculator_2-way'!B44="","",'True_Odds_Calculator_2-way'!B44)</f>
        <v>2.2799999999999998</v>
      </c>
      <c r="C43" s="4">
        <f t="shared" si="0"/>
        <v>3.383458646616555E-2</v>
      </c>
      <c r="D43" s="4">
        <f t="shared" si="2"/>
        <v>1.7291440953412784</v>
      </c>
      <c r="E43" s="4">
        <f t="shared" si="3"/>
        <v>2.3714710252600297</v>
      </c>
      <c r="G43" s="4">
        <f t="shared" si="1"/>
        <v>1.0338345864661656</v>
      </c>
    </row>
    <row r="44" spans="1:7" x14ac:dyDescent="0.2">
      <c r="A44" s="4">
        <f>IF('True_Odds_Calculator_2-way'!A45="","",'True_Odds_Calculator_2-way'!A45)</f>
        <v>1.52</v>
      </c>
      <c r="B44" s="4">
        <f>IF('True_Odds_Calculator_2-way'!B45="","",'True_Odds_Calculator_2-way'!B45)</f>
        <v>2.66</v>
      </c>
      <c r="C44" s="4">
        <f t="shared" si="0"/>
        <v>3.383458646616555E-2</v>
      </c>
      <c r="D44" s="4">
        <f t="shared" si="2"/>
        <v>1.5601173020527861</v>
      </c>
      <c r="E44" s="4">
        <f t="shared" si="3"/>
        <v>2.7853403141361261</v>
      </c>
      <c r="G44" s="4">
        <f t="shared" si="1"/>
        <v>1.0338345864661656</v>
      </c>
    </row>
    <row r="45" spans="1:7" x14ac:dyDescent="0.2">
      <c r="A45" s="4">
        <f>IF('True_Odds_Calculator_2-way'!A46="","",'True_Odds_Calculator_2-way'!A46)</f>
        <v>2.0699999999999998</v>
      </c>
      <c r="B45" s="4">
        <f>IF('True_Odds_Calculator_2-way'!B46="","",'True_Odds_Calculator_2-way'!B46)</f>
        <v>1.83</v>
      </c>
      <c r="C45" s="4">
        <f t="shared" si="0"/>
        <v>2.9539874871307603E-2</v>
      </c>
      <c r="D45" s="4">
        <f t="shared" si="2"/>
        <v>2.1352836729517204</v>
      </c>
      <c r="E45" s="4">
        <f t="shared" si="3"/>
        <v>1.8808371192373576</v>
      </c>
      <c r="G45" s="4">
        <f t="shared" si="1"/>
        <v>1.0295398748713076</v>
      </c>
    </row>
    <row r="46" spans="1:7" x14ac:dyDescent="0.2">
      <c r="A46" s="4">
        <f>IF('True_Odds_Calculator_2-way'!A47="","",'True_Odds_Calculator_2-way'!A47)</f>
        <v>1.88</v>
      </c>
      <c r="B46" s="4">
        <f>IF('True_Odds_Calculator_2-way'!B47="","",'True_Odds_Calculator_2-way'!B47)</f>
        <v>2.02</v>
      </c>
      <c r="C46" s="4">
        <f t="shared" si="0"/>
        <v>2.6964398567516312E-2</v>
      </c>
      <c r="D46" s="4">
        <f t="shared" si="2"/>
        <v>1.9288906948394962</v>
      </c>
      <c r="E46" s="4">
        <f t="shared" si="3"/>
        <v>2.0765529308836395</v>
      </c>
      <c r="G46" s="4">
        <f t="shared" si="1"/>
        <v>1.0269643985675163</v>
      </c>
    </row>
    <row r="47" spans="1:7" x14ac:dyDescent="0.2">
      <c r="A47" s="4">
        <f>IF('True_Odds_Calculator_2-way'!A48="","",'True_Odds_Calculator_2-way'!A48)</f>
        <v>1.45</v>
      </c>
      <c r="B47" s="4">
        <f>IF('True_Odds_Calculator_2-way'!B48="","",'True_Odds_Calculator_2-way'!B48)</f>
        <v>2.85</v>
      </c>
      <c r="C47" s="4">
        <f t="shared" si="0"/>
        <v>4.053236539624927E-2</v>
      </c>
      <c r="D47" s="4">
        <f t="shared" si="2"/>
        <v>1.4938996836873024</v>
      </c>
      <c r="E47" s="4">
        <f t="shared" si="3"/>
        <v>3.0247026532479415</v>
      </c>
      <c r="G47" s="4">
        <f t="shared" si="1"/>
        <v>1.0405323653962493</v>
      </c>
    </row>
    <row r="48" spans="1:7" x14ac:dyDescent="0.2">
      <c r="A48" s="4">
        <f>IF('True_Odds_Calculator_2-way'!A49="","",'True_Odds_Calculator_2-way'!A49)</f>
        <v>2.1800000000000002</v>
      </c>
      <c r="B48" s="4">
        <f>IF('True_Odds_Calculator_2-way'!B49="","",'True_Odds_Calculator_2-way'!B49)</f>
        <v>1.74</v>
      </c>
      <c r="C48" s="4">
        <f t="shared" si="0"/>
        <v>3.3428240008436028E-2</v>
      </c>
      <c r="D48" s="4">
        <f t="shared" si="2"/>
        <v>2.2624358821424311</v>
      </c>
      <c r="E48" s="4">
        <f t="shared" si="3"/>
        <v>1.7921194368326561</v>
      </c>
      <c r="G48" s="4">
        <f t="shared" si="1"/>
        <v>1.033428240008436</v>
      </c>
    </row>
    <row r="49" spans="1:7" x14ac:dyDescent="0.2">
      <c r="A49" s="4">
        <f>IF('True_Odds_Calculator_2-way'!A50="","",'True_Odds_Calculator_2-way'!A50)</f>
        <v>1.97</v>
      </c>
      <c r="B49" s="4">
        <f>IF('True_Odds_Calculator_2-way'!B50="","",'True_Odds_Calculator_2-way'!B50)</f>
        <v>1.92</v>
      </c>
      <c r="C49" s="4">
        <f t="shared" si="0"/>
        <v>2.844754653130277E-2</v>
      </c>
      <c r="D49" s="4">
        <f t="shared" si="2"/>
        <v>2.0267924123888115</v>
      </c>
      <c r="E49" s="4">
        <f t="shared" si="3"/>
        <v>1.9739066903246005</v>
      </c>
      <c r="G49" s="4">
        <f t="shared" si="1"/>
        <v>1.0284475465313028</v>
      </c>
    </row>
    <row r="50" spans="1:7" x14ac:dyDescent="0.2">
      <c r="A50" s="4">
        <f>IF('True_Odds_Calculator_2-way'!A51="","",'True_Odds_Calculator_2-way'!A51)</f>
        <v>2.12</v>
      </c>
      <c r="B50" s="4">
        <f>IF('True_Odds_Calculator_2-way'!B51="","",'True_Odds_Calculator_2-way'!B51)</f>
        <v>1.71</v>
      </c>
      <c r="C50" s="4">
        <f t="shared" si="0"/>
        <v>5.6493434844973933E-2</v>
      </c>
      <c r="D50" s="4">
        <f t="shared" si="2"/>
        <v>2.2550385668076633</v>
      </c>
      <c r="E50" s="4">
        <f t="shared" si="3"/>
        <v>1.7967882632831085</v>
      </c>
      <c r="G50" s="4">
        <f t="shared" si="1"/>
        <v>1.0564934348449739</v>
      </c>
    </row>
    <row r="51" spans="1:7" x14ac:dyDescent="0.2">
      <c r="A51" s="4">
        <f>IF('True_Odds_Calculator_2-way'!A52="","",'True_Odds_Calculator_2-way'!A52)</f>
        <v>2.16</v>
      </c>
      <c r="B51" s="4">
        <f>IF('True_Odds_Calculator_2-way'!B52="","",'True_Odds_Calculator_2-way'!B52)</f>
        <v>1.76</v>
      </c>
      <c r="C51" s="4">
        <f t="shared" si="0"/>
        <v>3.1144781144781142E-2</v>
      </c>
      <c r="D51" s="4">
        <f t="shared" si="2"/>
        <v>2.235183443085607</v>
      </c>
      <c r="E51" s="4">
        <f t="shared" si="3"/>
        <v>1.8095963442498098</v>
      </c>
      <c r="G51" s="4">
        <f t="shared" si="1"/>
        <v>1.0311447811447811</v>
      </c>
    </row>
    <row r="52" spans="1:7" x14ac:dyDescent="0.2">
      <c r="A52" s="4">
        <f>IF('True_Odds_Calculator_2-way'!A53="","",'True_Odds_Calculator_2-way'!A53)</f>
        <v>2.15</v>
      </c>
      <c r="B52" s="4">
        <f>IF('True_Odds_Calculator_2-way'!B53="","",'True_Odds_Calculator_2-way'!B53)</f>
        <v>1.76</v>
      </c>
      <c r="C52" s="4">
        <f t="shared" si="0"/>
        <v>3.3298097251585723E-2</v>
      </c>
      <c r="D52" s="4">
        <f t="shared" si="2"/>
        <v>2.2298173246906305</v>
      </c>
      <c r="E52" s="4">
        <f t="shared" si="3"/>
        <v>1.8131288931480596</v>
      </c>
      <c r="G52" s="4">
        <f t="shared" si="1"/>
        <v>1.0332980972515857</v>
      </c>
    </row>
    <row r="53" spans="1:7" x14ac:dyDescent="0.2">
      <c r="A53" s="4">
        <f>IF('True_Odds_Calculator_2-way'!A54="","",'True_Odds_Calculator_2-way'!A54)</f>
        <v>1.87</v>
      </c>
      <c r="B53" s="4">
        <f>IF('True_Odds_Calculator_2-way'!B54="","",'True_Odds_Calculator_2-way'!B54)</f>
        <v>2.0299999999999998</v>
      </c>
      <c r="C53" s="4">
        <f t="shared" si="0"/>
        <v>2.737019572719368E-2</v>
      </c>
      <c r="D53" s="4">
        <f t="shared" si="2"/>
        <v>1.9191122570208035</v>
      </c>
      <c r="E53" s="4">
        <f t="shared" si="3"/>
        <v>2.0880063804625832</v>
      </c>
      <c r="G53" s="4">
        <f t="shared" si="1"/>
        <v>1.0273701957271937</v>
      </c>
    </row>
    <row r="54" spans="1:7" x14ac:dyDescent="0.2">
      <c r="A54" s="4">
        <f>IF('True_Odds_Calculator_2-way'!A55="","",'True_Odds_Calculator_2-way'!A55)</f>
        <v>1.69</v>
      </c>
      <c r="B54" s="4">
        <f>IF('True_Odds_Calculator_2-way'!B55="","",'True_Odds_Calculator_2-way'!B55)</f>
        <v>2.2000000000000002</v>
      </c>
      <c r="C54" s="4">
        <f t="shared" si="0"/>
        <v>4.6261430876815446E-2</v>
      </c>
      <c r="D54" s="4">
        <f t="shared" si="2"/>
        <v>1.7587511825922422</v>
      </c>
      <c r="E54" s="4">
        <f t="shared" si="3"/>
        <v>2.3179551122194515</v>
      </c>
      <c r="G54" s="4">
        <f t="shared" si="1"/>
        <v>1.0462614308768154</v>
      </c>
    </row>
    <row r="55" spans="1:7" x14ac:dyDescent="0.2">
      <c r="A55" s="4">
        <f>IF('True_Odds_Calculator_2-way'!A56="","",'True_Odds_Calculator_2-way'!A56)</f>
        <v>1.61</v>
      </c>
      <c r="B55" s="4">
        <f>IF('True_Odds_Calculator_2-way'!B56="","",'True_Odds_Calculator_2-way'!B56)</f>
        <v>2.35</v>
      </c>
      <c r="C55" s="4">
        <f t="shared" si="0"/>
        <v>4.664992731597728E-2</v>
      </c>
      <c r="D55" s="4">
        <f t="shared" si="2"/>
        <v>1.6728197192439485</v>
      </c>
      <c r="E55" s="4">
        <f t="shared" si="3"/>
        <v>2.4862822408411369</v>
      </c>
      <c r="G55" s="4">
        <f t="shared" si="1"/>
        <v>1.0466499273159773</v>
      </c>
    </row>
    <row r="56" spans="1:7" x14ac:dyDescent="0.2">
      <c r="A56" s="4">
        <f>IF('True_Odds_Calculator_2-way'!A57="","",'True_Odds_Calculator_2-way'!A57)</f>
        <v>1.48</v>
      </c>
      <c r="B56" s="4">
        <f>IF('True_Odds_Calculator_2-way'!B57="","",'True_Odds_Calculator_2-way'!B57)</f>
        <v>2.65</v>
      </c>
      <c r="C56" s="4">
        <f t="shared" si="0"/>
        <v>5.3034166241713532E-2</v>
      </c>
      <c r="D56" s="4">
        <f t="shared" si="2"/>
        <v>1.5404556166535743</v>
      </c>
      <c r="E56" s="4">
        <f t="shared" si="3"/>
        <v>2.8502906976744189</v>
      </c>
      <c r="G56" s="4">
        <f t="shared" si="1"/>
        <v>1.0530341662417135</v>
      </c>
    </row>
    <row r="57" spans="1:7" x14ac:dyDescent="0.2">
      <c r="A57" s="4">
        <f>IF('True_Odds_Calculator_2-way'!A58="","",'True_Odds_Calculator_2-way'!A58)</f>
        <v>1.83</v>
      </c>
      <c r="B57" s="4">
        <f>IF('True_Odds_Calculator_2-way'!B58="","",'True_Odds_Calculator_2-way'!B58)</f>
        <v>2.02</v>
      </c>
      <c r="C57" s="4">
        <f t="shared" si="0"/>
        <v>4.1497592382188975E-2</v>
      </c>
      <c r="D57" s="4">
        <f t="shared" si="2"/>
        <v>1.9022281685792208</v>
      </c>
      <c r="E57" s="4">
        <f t="shared" si="3"/>
        <v>2.1083670792220381</v>
      </c>
      <c r="G57" s="4">
        <f t="shared" si="1"/>
        <v>1.041497592382189</v>
      </c>
    </row>
    <row r="58" spans="1:7" x14ac:dyDescent="0.2">
      <c r="A58" s="4">
        <f>IF('True_Odds_Calculator_2-way'!A59="","",'True_Odds_Calculator_2-way'!A59)</f>
        <v>2.09</v>
      </c>
      <c r="B58" s="4">
        <f>IF('True_Odds_Calculator_2-way'!B59="","",'True_Odds_Calculator_2-way'!B59)</f>
        <v>1.83</v>
      </c>
      <c r="C58" s="4">
        <f t="shared" si="0"/>
        <v>2.4916986953225084E-2</v>
      </c>
      <c r="D58" s="4">
        <f t="shared" si="2"/>
        <v>2.1458748281762841</v>
      </c>
      <c r="E58" s="4">
        <f t="shared" si="3"/>
        <v>1.8726956692045928</v>
      </c>
      <c r="G58" s="4">
        <f t="shared" si="1"/>
        <v>1.0249169869532251</v>
      </c>
    </row>
    <row r="59" spans="1:7" x14ac:dyDescent="0.2">
      <c r="A59" s="4">
        <f>IF('True_Odds_Calculator_2-way'!A60="","",'True_Odds_Calculator_2-way'!A60)</f>
        <v>1.81</v>
      </c>
      <c r="B59" s="4">
        <f>IF('True_Odds_Calculator_2-way'!B60="","",'True_Odds_Calculator_2-way'!B60)</f>
        <v>2.09</v>
      </c>
      <c r="C59" s="4">
        <f t="shared" si="0"/>
        <v>3.0955087366835166E-2</v>
      </c>
      <c r="D59" s="4">
        <f t="shared" si="2"/>
        <v>1.8621674173619833</v>
      </c>
      <c r="E59" s="4">
        <f t="shared" si="3"/>
        <v>2.159867538325388</v>
      </c>
      <c r="G59" s="4">
        <f t="shared" si="1"/>
        <v>1.0309550873668352</v>
      </c>
    </row>
    <row r="60" spans="1:7" x14ac:dyDescent="0.2">
      <c r="A60" s="4">
        <f>IF('True_Odds_Calculator_2-way'!A61="","",'True_Odds_Calculator_2-way'!A61)</f>
        <v>1.97</v>
      </c>
      <c r="B60" s="4">
        <f>IF('True_Odds_Calculator_2-way'!B61="","",'True_Odds_Calculator_2-way'!B61)</f>
        <v>1.93</v>
      </c>
      <c r="C60" s="4">
        <f t="shared" si="0"/>
        <v>2.5748928223876311E-2</v>
      </c>
      <c r="D60" s="4">
        <f t="shared" si="2"/>
        <v>2.0212647191728026</v>
      </c>
      <c r="E60" s="4">
        <f t="shared" si="3"/>
        <v>1.9791780536685666</v>
      </c>
      <c r="G60" s="4">
        <f t="shared" si="1"/>
        <v>1.0257489282238763</v>
      </c>
    </row>
    <row r="61" spans="1:7" x14ac:dyDescent="0.2">
      <c r="A61" s="4">
        <f>IF('True_Odds_Calculator_2-way'!A62="","",'True_Odds_Calculator_2-way'!A62)</f>
        <v>1.52</v>
      </c>
      <c r="B61" s="4">
        <f>IF('True_Odds_Calculator_2-way'!B62="","",'True_Odds_Calculator_2-way'!B62)</f>
        <v>2.68</v>
      </c>
      <c r="C61" s="4">
        <f t="shared" si="0"/>
        <v>3.1029065200314232E-2</v>
      </c>
      <c r="D61" s="4">
        <f t="shared" si="2"/>
        <v>1.5567104860898808</v>
      </c>
      <c r="E61" s="4">
        <f t="shared" si="3"/>
        <v>2.7962657880285557</v>
      </c>
      <c r="G61" s="4">
        <f t="shared" si="1"/>
        <v>1.0310290652003142</v>
      </c>
    </row>
    <row r="62" spans="1:7" x14ac:dyDescent="0.2">
      <c r="A62" s="4">
        <f>IF('True_Odds_Calculator_2-way'!A63="","",'True_Odds_Calculator_2-way'!A63)</f>
        <v>1.57</v>
      </c>
      <c r="B62" s="4">
        <f>IF('True_Odds_Calculator_2-way'!B63="","",'True_Odds_Calculator_2-way'!B63)</f>
        <v>2.5099999999999998</v>
      </c>
      <c r="C62" s="4">
        <f t="shared" si="0"/>
        <v>3.5349049661227649E-2</v>
      </c>
      <c r="D62" s="4">
        <f t="shared" si="2"/>
        <v>1.6148093511176675</v>
      </c>
      <c r="E62" s="4">
        <f t="shared" si="3"/>
        <v>2.6265204785550034</v>
      </c>
      <c r="G62" s="4">
        <f t="shared" si="1"/>
        <v>1.0353490496612276</v>
      </c>
    </row>
    <row r="63" spans="1:7" x14ac:dyDescent="0.2">
      <c r="A63" s="4">
        <f>IF('True_Odds_Calculator_2-way'!A64="","",'True_Odds_Calculator_2-way'!A64)</f>
        <v>1.63</v>
      </c>
      <c r="B63" s="4">
        <f>IF('True_Odds_Calculator_2-way'!B64="","",'True_Odds_Calculator_2-way'!B64)</f>
        <v>2.4</v>
      </c>
      <c r="C63" s="4">
        <f t="shared" si="0"/>
        <v>3.0163599182004175E-2</v>
      </c>
      <c r="D63" s="4">
        <f t="shared" si="2"/>
        <v>1.6710807347287484</v>
      </c>
      <c r="E63" s="4">
        <f t="shared" si="3"/>
        <v>2.49013367281986</v>
      </c>
      <c r="G63" s="4">
        <f t="shared" si="1"/>
        <v>1.0301635991820042</v>
      </c>
    </row>
    <row r="64" spans="1:7" x14ac:dyDescent="0.2">
      <c r="A64" s="4">
        <f>IF('True_Odds_Calculator_2-way'!A65="","",'True_Odds_Calculator_2-way'!A65)</f>
        <v>1.93</v>
      </c>
      <c r="B64" s="4">
        <f>IF('True_Odds_Calculator_2-way'!B65="","",'True_Odds_Calculator_2-way'!B65)</f>
        <v>1.95</v>
      </c>
      <c r="C64" s="4">
        <f t="shared" si="0"/>
        <v>3.0955227846419575E-2</v>
      </c>
      <c r="D64" s="4">
        <f t="shared" si="2"/>
        <v>1.9894277785119598</v>
      </c>
      <c r="E64" s="4">
        <f t="shared" si="3"/>
        <v>2.0106851876586083</v>
      </c>
      <c r="G64" s="4">
        <f t="shared" si="1"/>
        <v>1.0309552278464196</v>
      </c>
    </row>
    <row r="65" spans="1:7" x14ac:dyDescent="0.2">
      <c r="A65" s="4">
        <f>IF('True_Odds_Calculator_2-way'!A66="","",'True_Odds_Calculator_2-way'!A66)</f>
        <v>2.12</v>
      </c>
      <c r="B65" s="4">
        <f>IF('True_Odds_Calculator_2-way'!B66="","",'True_Odds_Calculator_2-way'!B66)</f>
        <v>1.78</v>
      </c>
      <c r="C65" s="4">
        <f t="shared" si="0"/>
        <v>3.3495866016535869E-2</v>
      </c>
      <c r="D65" s="4">
        <f t="shared" si="2"/>
        <v>2.1980428704566637</v>
      </c>
      <c r="E65" s="4">
        <f t="shared" si="3"/>
        <v>1.8346946713341112</v>
      </c>
      <c r="G65" s="4">
        <f t="shared" si="1"/>
        <v>1.0334958660165359</v>
      </c>
    </row>
    <row r="66" spans="1:7" x14ac:dyDescent="0.2">
      <c r="A66" s="4">
        <f>IF('True_Odds_Calculator_2-way'!A67="","",'True_Odds_Calculator_2-way'!A67)</f>
        <v>1.8</v>
      </c>
      <c r="B66" s="4">
        <f>IF('True_Odds_Calculator_2-way'!B67="","",'True_Odds_Calculator_2-way'!B67)</f>
        <v>2.09</v>
      </c>
      <c r="C66" s="4">
        <f t="shared" ref="C66:C129" si="4">IF(A66="","",((1/A66)+(1/B66))-1)</f>
        <v>3.4024455077086735E-2</v>
      </c>
      <c r="D66" s="4">
        <f t="shared" si="2"/>
        <v>1.8568608094768018</v>
      </c>
      <c r="E66" s="4">
        <f t="shared" si="3"/>
        <v>2.1670506912442398</v>
      </c>
      <c r="G66" s="4">
        <f t="shared" ref="G66:G129" si="5">IF(A66="","",C66+1)</f>
        <v>1.0340244550770867</v>
      </c>
    </row>
    <row r="67" spans="1:7" x14ac:dyDescent="0.2">
      <c r="A67" s="4">
        <f>IF('True_Odds_Calculator_2-way'!A68="","",'True_Odds_Calculator_2-way'!A68)</f>
        <v>1.62</v>
      </c>
      <c r="B67" s="4">
        <f>IF('True_Odds_Calculator_2-way'!B68="","",'True_Odds_Calculator_2-way'!B68)</f>
        <v>2.41</v>
      </c>
      <c r="C67" s="4">
        <f t="shared" si="4"/>
        <v>3.2221709953383471E-2</v>
      </c>
      <c r="D67" s="4">
        <f t="shared" ref="D67:D130" si="6">IF(A67="","",(2*A67)/(2-($C67*A67)))</f>
        <v>1.6634144263133228</v>
      </c>
      <c r="E67" s="4">
        <f t="shared" ref="E67:E130" si="7">IF(B67="","",(2*B67)/(2-($C67*B67)))</f>
        <v>2.5073534133966988</v>
      </c>
      <c r="G67" s="4">
        <f t="shared" si="5"/>
        <v>1.0322217099533835</v>
      </c>
    </row>
    <row r="68" spans="1:7" x14ac:dyDescent="0.2">
      <c r="A68" s="4">
        <f>IF('True_Odds_Calculator_2-way'!A69="","",'True_Odds_Calculator_2-way'!A69)</f>
        <v>1.98</v>
      </c>
      <c r="B68" s="4">
        <f>IF('True_Odds_Calculator_2-way'!B69="","",'True_Odds_Calculator_2-way'!B69)</f>
        <v>1.89</v>
      </c>
      <c r="C68" s="4">
        <f t="shared" si="4"/>
        <v>3.4151034151034265E-2</v>
      </c>
      <c r="D68" s="4">
        <f t="shared" si="6"/>
        <v>2.0492853622474128</v>
      </c>
      <c r="E68" s="4">
        <f t="shared" si="7"/>
        <v>1.9530295913574449</v>
      </c>
      <c r="G68" s="4">
        <f t="shared" si="5"/>
        <v>1.0341510341510343</v>
      </c>
    </row>
    <row r="69" spans="1:7" x14ac:dyDescent="0.2">
      <c r="A69" s="4">
        <f>IF('True_Odds_Calculator_2-way'!A70="","",'True_Odds_Calculator_2-way'!A70)</f>
        <v>1.78</v>
      </c>
      <c r="B69" s="4">
        <f>IF('True_Odds_Calculator_2-way'!B70="","",'True_Odds_Calculator_2-way'!B70)</f>
        <v>2.11</v>
      </c>
      <c r="C69" s="4">
        <f t="shared" si="4"/>
        <v>3.5731402098088338E-2</v>
      </c>
      <c r="D69" s="4">
        <f t="shared" si="6"/>
        <v>1.8384649273092173</v>
      </c>
      <c r="E69" s="4">
        <f t="shared" si="7"/>
        <v>2.1926557300484557</v>
      </c>
      <c r="G69" s="4">
        <f t="shared" si="5"/>
        <v>1.0357314020980883</v>
      </c>
    </row>
    <row r="70" spans="1:7" x14ac:dyDescent="0.2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1.74</v>
      </c>
      <c r="C70" s="4">
        <f t="shared" si="4"/>
        <v>3.3428240008436028E-2</v>
      </c>
      <c r="D70" s="4">
        <f t="shared" si="6"/>
        <v>2.2624358821424311</v>
      </c>
      <c r="E70" s="4">
        <f t="shared" si="7"/>
        <v>1.7921194368326561</v>
      </c>
      <c r="G70" s="4">
        <f t="shared" si="5"/>
        <v>1.033428240008436</v>
      </c>
    </row>
    <row r="71" spans="1:7" x14ac:dyDescent="0.2">
      <c r="A71" s="4">
        <f>IF('True_Odds_Calculator_2-way'!A72="","",'True_Odds_Calculator_2-way'!A72)</f>
        <v>2.23</v>
      </c>
      <c r="B71" s="4">
        <f>IF('True_Odds_Calculator_2-way'!B72="","",'True_Odds_Calculator_2-way'!B72)</f>
        <v>1.71</v>
      </c>
      <c r="C71" s="4">
        <f t="shared" si="4"/>
        <v>3.3225814910969431E-2</v>
      </c>
      <c r="D71" s="4">
        <f t="shared" si="6"/>
        <v>2.315792669966295</v>
      </c>
      <c r="E71" s="4">
        <f t="shared" si="7"/>
        <v>1.7599981538319522</v>
      </c>
      <c r="G71" s="4">
        <f t="shared" si="5"/>
        <v>1.0332258149109694</v>
      </c>
    </row>
    <row r="72" spans="1:7" x14ac:dyDescent="0.2">
      <c r="A72" s="4">
        <f>IF('True_Odds_Calculator_2-way'!A73="","",'True_Odds_Calculator_2-way'!A73)</f>
        <v>2.15</v>
      </c>
      <c r="B72" s="4">
        <f>IF('True_Odds_Calculator_2-way'!B73="","",'True_Odds_Calculator_2-way'!B73)</f>
        <v>1.76</v>
      </c>
      <c r="C72" s="4">
        <f t="shared" si="4"/>
        <v>3.3298097251585723E-2</v>
      </c>
      <c r="D72" s="4">
        <f t="shared" si="6"/>
        <v>2.2298173246906305</v>
      </c>
      <c r="E72" s="4">
        <f t="shared" si="7"/>
        <v>1.8131288931480596</v>
      </c>
      <c r="G72" s="4">
        <f t="shared" si="5"/>
        <v>1.0332980972515857</v>
      </c>
    </row>
    <row r="73" spans="1:7" x14ac:dyDescent="0.2">
      <c r="A73" s="4">
        <f>IF('True_Odds_Calculator_2-way'!A74="","",'True_Odds_Calculator_2-way'!A74)</f>
        <v>2.1800000000000002</v>
      </c>
      <c r="B73" s="4">
        <f>IF('True_Odds_Calculator_2-way'!B74="","",'True_Odds_Calculator_2-way'!B74)</f>
        <v>1.74</v>
      </c>
      <c r="C73" s="4">
        <f t="shared" si="4"/>
        <v>3.3428240008436028E-2</v>
      </c>
      <c r="D73" s="4">
        <f t="shared" si="6"/>
        <v>2.2624358821424311</v>
      </c>
      <c r="E73" s="4">
        <f t="shared" si="7"/>
        <v>1.7921194368326561</v>
      </c>
      <c r="G73" s="4">
        <f t="shared" si="5"/>
        <v>1.033428240008436</v>
      </c>
    </row>
    <row r="74" spans="1:7" x14ac:dyDescent="0.2">
      <c r="A74" s="4">
        <f>IF('True_Odds_Calculator_2-way'!A75="","",'True_Odds_Calculator_2-way'!A75)</f>
        <v>2.27</v>
      </c>
      <c r="B74" s="4">
        <f>IF('True_Odds_Calculator_2-way'!B75="","",'True_Odds_Calculator_2-way'!B75)</f>
        <v>1.69</v>
      </c>
      <c r="C74" s="4">
        <f t="shared" si="4"/>
        <v>3.2244610692594433E-2</v>
      </c>
      <c r="D74" s="4">
        <f t="shared" si="6"/>
        <v>2.3562325338574457</v>
      </c>
      <c r="E74" s="4">
        <f t="shared" si="7"/>
        <v>1.7373366845549443</v>
      </c>
      <c r="G74" s="4">
        <f t="shared" si="5"/>
        <v>1.0322446106925944</v>
      </c>
    </row>
    <row r="75" spans="1:7" x14ac:dyDescent="0.2">
      <c r="A75" s="4">
        <f>IF('True_Odds_Calculator_2-way'!A76="","",'True_Odds_Calculator_2-way'!A76)</f>
        <v>1.99</v>
      </c>
      <c r="B75" s="4">
        <f>IF('True_Odds_Calculator_2-way'!B76="","",'True_Odds_Calculator_2-way'!B76)</f>
        <v>1.85</v>
      </c>
      <c r="C75" s="4">
        <f t="shared" si="4"/>
        <v>4.3053103354610656E-2</v>
      </c>
      <c r="D75" s="4">
        <f t="shared" si="6"/>
        <v>2.0790625441197226</v>
      </c>
      <c r="E75" s="4">
        <f t="shared" si="7"/>
        <v>1.9267303414889438</v>
      </c>
      <c r="G75" s="4">
        <f t="shared" si="5"/>
        <v>1.0430531033546107</v>
      </c>
    </row>
    <row r="76" spans="1:7" x14ac:dyDescent="0.2">
      <c r="A76" s="4">
        <f>IF('True_Odds_Calculator_2-way'!A77="","",'True_Odds_Calculator_2-way'!A77)</f>
        <v>1.79</v>
      </c>
      <c r="B76" s="4">
        <f>IF('True_Odds_Calculator_2-way'!B77="","",'True_Odds_Calculator_2-way'!B77)</f>
        <v>2.0499999999999998</v>
      </c>
      <c r="C76" s="4">
        <f t="shared" si="4"/>
        <v>4.6464095925875526E-2</v>
      </c>
      <c r="D76" s="4">
        <f t="shared" si="6"/>
        <v>1.8676676421936633</v>
      </c>
      <c r="E76" s="4">
        <f t="shared" si="7"/>
        <v>2.1525150315295498</v>
      </c>
      <c r="G76" s="4">
        <f t="shared" si="5"/>
        <v>1.0464640959258755</v>
      </c>
    </row>
    <row r="77" spans="1:7" x14ac:dyDescent="0.2">
      <c r="A77" s="4">
        <f>IF('True_Odds_Calculator_2-way'!A78="","",'True_Odds_Calculator_2-way'!A78)</f>
        <v>1.98</v>
      </c>
      <c r="B77" s="4">
        <f>IF('True_Odds_Calculator_2-way'!B78="","",'True_Odds_Calculator_2-way'!B78)</f>
        <v>1.85</v>
      </c>
      <c r="C77" s="4">
        <f t="shared" si="4"/>
        <v>4.5591045591045543E-2</v>
      </c>
      <c r="D77" s="4">
        <f t="shared" si="6"/>
        <v>2.0735918482875744</v>
      </c>
      <c r="E77" s="4">
        <f t="shared" si="7"/>
        <v>1.931452675982072</v>
      </c>
      <c r="G77" s="4">
        <f t="shared" si="5"/>
        <v>1.0455910455910455</v>
      </c>
    </row>
    <row r="78" spans="1:7" x14ac:dyDescent="0.2">
      <c r="A78" s="4">
        <f>IF('True_Odds_Calculator_2-way'!A79="","",'True_Odds_Calculator_2-way'!A79)</f>
        <v>1.79</v>
      </c>
      <c r="B78" s="4">
        <f>IF('True_Odds_Calculator_2-way'!B79="","",'True_Odds_Calculator_2-way'!B79)</f>
        <v>2.04</v>
      </c>
      <c r="C78" s="4">
        <f t="shared" si="4"/>
        <v>4.8855296308467411E-2</v>
      </c>
      <c r="D78" s="4">
        <f t="shared" si="6"/>
        <v>1.8718474472011479</v>
      </c>
      <c r="E78" s="4">
        <f t="shared" si="7"/>
        <v>2.1469896519285041</v>
      </c>
      <c r="G78" s="4">
        <f t="shared" si="5"/>
        <v>1.0488552963084674</v>
      </c>
    </row>
    <row r="79" spans="1:7" x14ac:dyDescent="0.2">
      <c r="A79" s="4">
        <f>IF('True_Odds_Calculator_2-way'!A80="","",'True_Odds_Calculator_2-way'!A80)</f>
        <v>1.9</v>
      </c>
      <c r="B79" s="4">
        <f>IF('True_Odds_Calculator_2-way'!B80="","",'True_Odds_Calculator_2-way'!B80)</f>
        <v>1.93</v>
      </c>
      <c r="C79" s="4">
        <f t="shared" si="4"/>
        <v>4.445050449959087E-2</v>
      </c>
      <c r="D79" s="4">
        <f t="shared" si="6"/>
        <v>1.9837706248309437</v>
      </c>
      <c r="E79" s="4">
        <f t="shared" si="7"/>
        <v>2.0164971130052241</v>
      </c>
      <c r="G79" s="4">
        <f t="shared" si="5"/>
        <v>1.0444505044995909</v>
      </c>
    </row>
    <row r="80" spans="1:7" x14ac:dyDescent="0.2">
      <c r="A80" s="4">
        <f>IF('True_Odds_Calculator_2-way'!A81="","",'True_Odds_Calculator_2-way'!A81)</f>
        <v>1.78</v>
      </c>
      <c r="B80" s="4">
        <f>IF('True_Odds_Calculator_2-way'!B81="","",'True_Odds_Calculator_2-way'!B81)</f>
        <v>2.06</v>
      </c>
      <c r="C80" s="4">
        <f t="shared" si="4"/>
        <v>4.7234646012872306E-2</v>
      </c>
      <c r="D80" s="4">
        <f t="shared" si="6"/>
        <v>1.8581129015911626</v>
      </c>
      <c r="E80" s="4">
        <f t="shared" si="7"/>
        <v>2.165347820951931</v>
      </c>
      <c r="G80" s="4">
        <f t="shared" si="5"/>
        <v>1.0472346460128723</v>
      </c>
    </row>
    <row r="81" spans="1:7" x14ac:dyDescent="0.2">
      <c r="A81" s="4">
        <f>IF('True_Odds_Calculator_2-way'!A82="","",'True_Odds_Calculator_2-way'!A82)</f>
        <v>2.14</v>
      </c>
      <c r="B81" s="4">
        <f>IF('True_Odds_Calculator_2-way'!B82="","",'True_Odds_Calculator_2-way'!B82)</f>
        <v>1.72</v>
      </c>
      <c r="C81" s="4">
        <f t="shared" si="4"/>
        <v>4.8685068463377501E-2</v>
      </c>
      <c r="D81" s="4">
        <f t="shared" si="6"/>
        <v>2.2576054955839058</v>
      </c>
      <c r="E81" s="4">
        <f t="shared" si="7"/>
        <v>1.7951619196254389</v>
      </c>
      <c r="G81" s="4">
        <f t="shared" si="5"/>
        <v>1.0486850684633775</v>
      </c>
    </row>
    <row r="82" spans="1:7" x14ac:dyDescent="0.2">
      <c r="A82" s="4">
        <f>IF('True_Odds_Calculator_2-way'!A83="","",'True_Odds_Calculator_2-way'!A83)</f>
        <v>2</v>
      </c>
      <c r="B82" s="4">
        <f>IF('True_Odds_Calculator_2-way'!B83="","",'True_Odds_Calculator_2-way'!B83)</f>
        <v>1.84</v>
      </c>
      <c r="C82" s="4">
        <f t="shared" si="4"/>
        <v>4.3478260869565188E-2</v>
      </c>
      <c r="D82" s="4">
        <f t="shared" si="6"/>
        <v>2.0909090909090908</v>
      </c>
      <c r="E82" s="4">
        <f t="shared" si="7"/>
        <v>1.9166666666666665</v>
      </c>
      <c r="G82" s="4">
        <f t="shared" si="5"/>
        <v>1.0434782608695652</v>
      </c>
    </row>
    <row r="83" spans="1:7" x14ac:dyDescent="0.2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1.66</v>
      </c>
      <c r="C83" s="4">
        <f t="shared" si="4"/>
        <v>4.8838209982788428E-2</v>
      </c>
      <c r="D83" s="4">
        <f t="shared" si="6"/>
        <v>2.3696150904919713</v>
      </c>
      <c r="E83" s="4">
        <f t="shared" si="7"/>
        <v>1.7301321421924438</v>
      </c>
      <c r="G83" s="4">
        <f t="shared" si="5"/>
        <v>1.0488382099827884</v>
      </c>
    </row>
    <row r="84" spans="1:7" x14ac:dyDescent="0.2">
      <c r="A84" s="4">
        <f>IF('True_Odds_Calculator_2-way'!A85="","",'True_Odds_Calculator_2-way'!A85)</f>
        <v>2.13</v>
      </c>
      <c r="B84" s="4">
        <f>IF('True_Odds_Calculator_2-way'!B85="","",'True_Odds_Calculator_2-way'!B85)</f>
        <v>1.74</v>
      </c>
      <c r="C84" s="4">
        <f t="shared" si="4"/>
        <v>4.4196211753278369E-2</v>
      </c>
      <c r="D84" s="4">
        <f t="shared" si="6"/>
        <v>2.2352089741270129</v>
      </c>
      <c r="E84" s="4">
        <f t="shared" si="7"/>
        <v>1.8095796103705875</v>
      </c>
      <c r="G84" s="4">
        <f t="shared" si="5"/>
        <v>1.0441962117532784</v>
      </c>
    </row>
    <row r="85" spans="1:7" x14ac:dyDescent="0.2">
      <c r="A85" s="4">
        <f>IF('True_Odds_Calculator_2-way'!A86="","",'True_Odds_Calculator_2-way'!A86)</f>
        <v>1.95</v>
      </c>
      <c r="B85" s="4">
        <f>IF('True_Odds_Calculator_2-way'!B86="","",'True_Odds_Calculator_2-way'!B86)</f>
        <v>1.88</v>
      </c>
      <c r="C85" s="4">
        <f t="shared" si="4"/>
        <v>4.4735406437534042E-2</v>
      </c>
      <c r="D85" s="4">
        <f t="shared" si="6"/>
        <v>2.0389321468298109</v>
      </c>
      <c r="E85" s="4">
        <f t="shared" si="7"/>
        <v>1.9625267665952888</v>
      </c>
      <c r="G85" s="4">
        <f t="shared" si="5"/>
        <v>1.044735406437534</v>
      </c>
    </row>
    <row r="86" spans="1:7" x14ac:dyDescent="0.2">
      <c r="A86" s="4">
        <f>IF('True_Odds_Calculator_2-way'!A87="","",'True_Odds_Calculator_2-way'!A87)</f>
        <v>2.2799999999999998</v>
      </c>
      <c r="B86" s="4">
        <f>IF('True_Odds_Calculator_2-way'!B87="","",'True_Odds_Calculator_2-way'!B87)</f>
        <v>1.65</v>
      </c>
      <c r="C86" s="4">
        <f t="shared" si="4"/>
        <v>4.4657097288676173E-2</v>
      </c>
      <c r="D86" s="4">
        <f t="shared" si="6"/>
        <v>2.402298850574712</v>
      </c>
      <c r="E86" s="4">
        <f t="shared" si="7"/>
        <v>1.7131147540983604</v>
      </c>
      <c r="G86" s="4">
        <f t="shared" si="5"/>
        <v>1.0446570972886762</v>
      </c>
    </row>
    <row r="87" spans="1:7" x14ac:dyDescent="0.2">
      <c r="A87" s="4">
        <f>IF('True_Odds_Calculator_2-way'!A88="","",'True_Odds_Calculator_2-way'!A88)</f>
        <v>2.38</v>
      </c>
      <c r="B87" s="4">
        <f>IF('True_Odds_Calculator_2-way'!B88="","",'True_Odds_Calculator_2-way'!B88)</f>
        <v>1.57</v>
      </c>
      <c r="C87" s="4">
        <f t="shared" si="4"/>
        <v>5.7110742386126345E-2</v>
      </c>
      <c r="D87" s="4">
        <f t="shared" si="6"/>
        <v>2.5535433608966032</v>
      </c>
      <c r="E87" s="4">
        <f t="shared" si="7"/>
        <v>1.6436897901728764</v>
      </c>
      <c r="G87" s="4">
        <f t="shared" si="5"/>
        <v>1.0571107423861263</v>
      </c>
    </row>
    <row r="88" spans="1:7" x14ac:dyDescent="0.2">
      <c r="A88" s="4">
        <f>IF('True_Odds_Calculator_2-way'!A89="","",'True_Odds_Calculator_2-way'!A89)</f>
        <v>1.59</v>
      </c>
      <c r="B88" s="4">
        <f>IF('True_Odds_Calculator_2-way'!B89="","",'True_Odds_Calculator_2-way'!B89)</f>
        <v>2.4900000000000002</v>
      </c>
      <c r="C88" s="4">
        <f t="shared" si="4"/>
        <v>3.0537243312874107E-2</v>
      </c>
      <c r="D88" s="4">
        <f t="shared" si="6"/>
        <v>1.6295610298203371</v>
      </c>
      <c r="E88" s="4">
        <f t="shared" si="7"/>
        <v>2.5884083553986468</v>
      </c>
      <c r="G88" s="4">
        <f t="shared" si="5"/>
        <v>1.0305372433128741</v>
      </c>
    </row>
    <row r="89" spans="1:7" x14ac:dyDescent="0.2">
      <c r="A89" s="4">
        <f>IF('True_Odds_Calculator_2-way'!A90="","",'True_Odds_Calculator_2-way'!A90)</f>
        <v>1.96</v>
      </c>
      <c r="B89" s="4">
        <f>IF('True_Odds_Calculator_2-way'!B90="","",'True_Odds_Calculator_2-way'!B90)</f>
        <v>1.94</v>
      </c>
      <c r="C89" s="4">
        <f t="shared" si="4"/>
        <v>2.5667999158426325E-2</v>
      </c>
      <c r="D89" s="4">
        <f t="shared" si="6"/>
        <v>2.0105752961082914</v>
      </c>
      <c r="E89" s="4">
        <f t="shared" si="7"/>
        <v>1.9895353704478862</v>
      </c>
      <c r="G89" s="4">
        <f t="shared" si="5"/>
        <v>1.0256679991584263</v>
      </c>
    </row>
    <row r="90" spans="1:7" x14ac:dyDescent="0.2">
      <c r="A90" s="4">
        <f>IF('True_Odds_Calculator_2-way'!A91="","",'True_Odds_Calculator_2-way'!A91)</f>
        <v>2</v>
      </c>
      <c r="B90" s="4">
        <f>IF('True_Odds_Calculator_2-way'!B91="","",'True_Odds_Calculator_2-way'!B91)</f>
        <v>1.91</v>
      </c>
      <c r="C90" s="4">
        <f t="shared" si="4"/>
        <v>2.3560209424083656E-2</v>
      </c>
      <c r="D90" s="4">
        <f t="shared" si="6"/>
        <v>2.0482573726541551</v>
      </c>
      <c r="E90" s="4">
        <f t="shared" si="7"/>
        <v>1.9539641943734012</v>
      </c>
      <c r="G90" s="4">
        <f t="shared" si="5"/>
        <v>1.0235602094240837</v>
      </c>
    </row>
    <row r="91" spans="1:7" x14ac:dyDescent="0.2">
      <c r="A91" s="4">
        <f>IF('True_Odds_Calculator_2-way'!A92="","",'True_Odds_Calculator_2-way'!A92)</f>
        <v>2.17</v>
      </c>
      <c r="B91" s="4">
        <f>IF('True_Odds_Calculator_2-way'!B92="","",'True_Odds_Calculator_2-way'!B92)</f>
        <v>1.75</v>
      </c>
      <c r="C91" s="4">
        <f t="shared" si="4"/>
        <v>3.2258064516129004E-2</v>
      </c>
      <c r="D91" s="4">
        <f t="shared" si="6"/>
        <v>2.2487046632124348</v>
      </c>
      <c r="E91" s="4">
        <f t="shared" si="7"/>
        <v>1.8008298755186722</v>
      </c>
      <c r="G91" s="4">
        <f t="shared" si="5"/>
        <v>1.032258064516129</v>
      </c>
    </row>
    <row r="92" spans="1:7" x14ac:dyDescent="0.2">
      <c r="A92" s="4">
        <f>IF('True_Odds_Calculator_2-way'!A93="","",'True_Odds_Calculator_2-way'!A93)</f>
        <v>2.2000000000000002</v>
      </c>
      <c r="B92" s="4">
        <f>IF('True_Odds_Calculator_2-way'!B93="","",'True_Odds_Calculator_2-way'!B93)</f>
        <v>1.72</v>
      </c>
      <c r="C92" s="4">
        <f t="shared" si="4"/>
        <v>3.5940803382663811E-2</v>
      </c>
      <c r="D92" s="4">
        <f t="shared" si="6"/>
        <v>2.2905569007263922</v>
      </c>
      <c r="E92" s="4">
        <f t="shared" si="7"/>
        <v>1.7748592870544089</v>
      </c>
      <c r="G92" s="4">
        <f t="shared" si="5"/>
        <v>1.0359408033826638</v>
      </c>
    </row>
    <row r="93" spans="1:7" x14ac:dyDescent="0.2">
      <c r="A93" s="4">
        <f>IF('True_Odds_Calculator_2-way'!A94="","",'True_Odds_Calculator_2-way'!A94)</f>
        <v>2.5099999999999998</v>
      </c>
      <c r="B93" s="4">
        <f>IF('True_Odds_Calculator_2-way'!B94="","",'True_Odds_Calculator_2-way'!B94)</f>
        <v>1.57</v>
      </c>
      <c r="C93" s="4">
        <f t="shared" si="4"/>
        <v>3.5349049661227649E-2</v>
      </c>
      <c r="D93" s="4">
        <f t="shared" si="6"/>
        <v>2.6265204785550034</v>
      </c>
      <c r="E93" s="4">
        <f t="shared" si="7"/>
        <v>1.6148093511176675</v>
      </c>
      <c r="G93" s="4">
        <f t="shared" si="5"/>
        <v>1.0353490496612276</v>
      </c>
    </row>
    <row r="94" spans="1:7" x14ac:dyDescent="0.2">
      <c r="A94" s="4">
        <f>IF('True_Odds_Calculator_2-way'!A95="","",'True_Odds_Calculator_2-way'!A95)</f>
        <v>2.09</v>
      </c>
      <c r="B94" s="4">
        <f>IF('True_Odds_Calculator_2-way'!B95="","",'True_Odds_Calculator_2-way'!B95)</f>
        <v>1.8</v>
      </c>
      <c r="C94" s="4">
        <f t="shared" si="4"/>
        <v>3.4024455077086735E-2</v>
      </c>
      <c r="D94" s="4">
        <f t="shared" si="6"/>
        <v>2.1670506912442398</v>
      </c>
      <c r="E94" s="4">
        <f t="shared" si="7"/>
        <v>1.8568608094768018</v>
      </c>
      <c r="G94" s="4">
        <f t="shared" si="5"/>
        <v>1.0340244550770867</v>
      </c>
    </row>
    <row r="95" spans="1:7" x14ac:dyDescent="0.2">
      <c r="A95" s="4">
        <f>IF('True_Odds_Calculator_2-way'!A96="","",'True_Odds_Calculator_2-way'!A96)</f>
        <v>2.08</v>
      </c>
      <c r="B95" s="4">
        <f>IF('True_Odds_Calculator_2-way'!B96="","",'True_Odds_Calculator_2-way'!B96)</f>
        <v>1.83</v>
      </c>
      <c r="C95" s="4">
        <f t="shared" si="4"/>
        <v>2.7217318200924545E-2</v>
      </c>
      <c r="D95" s="4">
        <f t="shared" si="6"/>
        <v>2.1405916094927453</v>
      </c>
      <c r="E95" s="4">
        <f t="shared" si="7"/>
        <v>1.8767379942806428</v>
      </c>
      <c r="G95" s="4">
        <f t="shared" si="5"/>
        <v>1.0272173182009245</v>
      </c>
    </row>
    <row r="96" spans="1:7" x14ac:dyDescent="0.2">
      <c r="A96" s="4">
        <f>IF('True_Odds_Calculator_2-way'!A97="","",'True_Odds_Calculator_2-way'!A97)</f>
        <v>1.71</v>
      </c>
      <c r="B96" s="4">
        <f>IF('True_Odds_Calculator_2-way'!B97="","",'True_Odds_Calculator_2-way'!B97)</f>
        <v>2.2200000000000002</v>
      </c>
      <c r="C96" s="4">
        <f t="shared" si="4"/>
        <v>3.5245772087877381E-2</v>
      </c>
      <c r="D96" s="4">
        <f t="shared" si="6"/>
        <v>1.7631322279503969</v>
      </c>
      <c r="E96" s="4">
        <f t="shared" si="7"/>
        <v>2.3103888990323171</v>
      </c>
      <c r="G96" s="4">
        <f t="shared" si="5"/>
        <v>1.0352457720878774</v>
      </c>
    </row>
    <row r="97" spans="1:7" x14ac:dyDescent="0.2">
      <c r="A97" s="4">
        <f>IF('True_Odds_Calculator_2-way'!A98="","",'True_Odds_Calculator_2-way'!A98)</f>
        <v>2.21</v>
      </c>
      <c r="B97" s="4">
        <f>IF('True_Odds_Calculator_2-way'!B98="","",'True_Odds_Calculator_2-way'!B98)</f>
        <v>1.72</v>
      </c>
      <c r="C97" s="4">
        <f t="shared" si="4"/>
        <v>3.3884036620014824E-2</v>
      </c>
      <c r="D97" s="4">
        <f t="shared" si="6"/>
        <v>2.2959652089876781</v>
      </c>
      <c r="E97" s="4">
        <f t="shared" si="7"/>
        <v>1.7716256524981358</v>
      </c>
      <c r="G97" s="4">
        <f t="shared" si="5"/>
        <v>1.0338840366200148</v>
      </c>
    </row>
    <row r="98" spans="1:7" x14ac:dyDescent="0.2">
      <c r="A98" s="4">
        <f>IF('True_Odds_Calculator_2-way'!A99="","",'True_Odds_Calculator_2-way'!A99)</f>
        <v>1.57</v>
      </c>
      <c r="B98" s="4">
        <f>IF('True_Odds_Calculator_2-way'!B99="","",'True_Odds_Calculator_2-way'!B99)</f>
        <v>2.5299999999999998</v>
      </c>
      <c r="C98" s="4">
        <f t="shared" si="4"/>
        <v>3.2199592155283119E-2</v>
      </c>
      <c r="D98" s="4">
        <f t="shared" si="6"/>
        <v>1.6107134891831068</v>
      </c>
      <c r="E98" s="4">
        <f t="shared" si="7"/>
        <v>2.6374290362205768</v>
      </c>
      <c r="G98" s="4">
        <f t="shared" si="5"/>
        <v>1.0321995921552831</v>
      </c>
    </row>
    <row r="99" spans="1:7" x14ac:dyDescent="0.2">
      <c r="A99" s="4">
        <f>IF('True_Odds_Calculator_2-way'!A100="","",'True_Odds_Calculator_2-way'!A100)</f>
        <v>2.17</v>
      </c>
      <c r="B99" s="4">
        <f>IF('True_Odds_Calculator_2-way'!B100="","",'True_Odds_Calculator_2-way'!B100)</f>
        <v>1.75</v>
      </c>
      <c r="C99" s="4">
        <f t="shared" si="4"/>
        <v>3.2258064516129004E-2</v>
      </c>
      <c r="D99" s="4">
        <f t="shared" si="6"/>
        <v>2.2487046632124348</v>
      </c>
      <c r="E99" s="4">
        <f t="shared" si="7"/>
        <v>1.8008298755186722</v>
      </c>
      <c r="G99" s="4">
        <f t="shared" si="5"/>
        <v>1.032258064516129</v>
      </c>
    </row>
    <row r="100" spans="1:7" x14ac:dyDescent="0.2">
      <c r="A100" s="4">
        <f>IF('True_Odds_Calculator_2-way'!A101="","",'True_Odds_Calculator_2-way'!A101)</f>
        <v>2.37</v>
      </c>
      <c r="B100" s="4">
        <f>IF('True_Odds_Calculator_2-way'!B101="","",'True_Odds_Calculator_2-way'!B101)</f>
        <v>1.63</v>
      </c>
      <c r="C100" s="4">
        <f t="shared" si="4"/>
        <v>3.5437860785379582E-2</v>
      </c>
      <c r="D100" s="4">
        <f t="shared" si="6"/>
        <v>2.4738881239793793</v>
      </c>
      <c r="E100" s="4">
        <f t="shared" si="7"/>
        <v>1.6784775477395666</v>
      </c>
      <c r="G100" s="4">
        <f t="shared" si="5"/>
        <v>1.0354378607853796</v>
      </c>
    </row>
    <row r="101" spans="1:7" x14ac:dyDescent="0.2">
      <c r="A101" s="4">
        <f>IF('True_Odds_Calculator_2-way'!A102="","",'True_Odds_Calculator_2-way'!A102)</f>
        <v>2.3199999999999998</v>
      </c>
      <c r="B101" s="4">
        <f>IF('True_Odds_Calculator_2-way'!B102="","",'True_Odds_Calculator_2-way'!B102)</f>
        <v>1.66</v>
      </c>
      <c r="C101" s="4">
        <f t="shared" si="4"/>
        <v>3.3444121312837582E-2</v>
      </c>
      <c r="D101" s="4">
        <f t="shared" si="6"/>
        <v>2.4136375031336175</v>
      </c>
      <c r="E101" s="4">
        <f t="shared" si="7"/>
        <v>1.707394928178755</v>
      </c>
      <c r="G101" s="4">
        <f t="shared" si="5"/>
        <v>1.0334441213128376</v>
      </c>
    </row>
    <row r="102" spans="1:7" x14ac:dyDescent="0.2">
      <c r="A102" s="4">
        <f>IF('True_Odds_Calculator_2-way'!A103="","",'True_Odds_Calculator_2-way'!A103)</f>
        <v>2.0499999999999998</v>
      </c>
      <c r="B102" s="4">
        <f>IF('True_Odds_Calculator_2-way'!B103="","",'True_Odds_Calculator_2-way'!B103)</f>
        <v>1.85</v>
      </c>
      <c r="C102" s="4">
        <f t="shared" si="4"/>
        <v>2.8345418589321048E-2</v>
      </c>
      <c r="D102" s="4">
        <f t="shared" si="6"/>
        <v>2.1113430758524703</v>
      </c>
      <c r="E102" s="4">
        <f t="shared" si="7"/>
        <v>1.8998121477770822</v>
      </c>
      <c r="G102" s="4">
        <f t="shared" si="5"/>
        <v>1.028345418589321</v>
      </c>
    </row>
    <row r="103" spans="1:7" x14ac:dyDescent="0.2">
      <c r="A103" s="4">
        <f>IF('True_Odds_Calculator_2-way'!A104="","",'True_Odds_Calculator_2-way'!A104)</f>
        <v>1.96</v>
      </c>
      <c r="B103" s="4">
        <f>IF('True_Odds_Calculator_2-way'!B104="","",'True_Odds_Calculator_2-way'!B104)</f>
        <v>1.93</v>
      </c>
      <c r="C103" s="4">
        <f t="shared" si="4"/>
        <v>2.8338796658559762E-2</v>
      </c>
      <c r="D103" s="4">
        <f t="shared" si="6"/>
        <v>2.0159880622468553</v>
      </c>
      <c r="E103" s="4">
        <f t="shared" si="7"/>
        <v>1.9842635333613092</v>
      </c>
      <c r="G103" s="4">
        <f t="shared" si="5"/>
        <v>1.0283387966585598</v>
      </c>
    </row>
    <row r="104" spans="1:7" x14ac:dyDescent="0.2">
      <c r="A104" s="4">
        <f>IF('True_Odds_Calculator_2-way'!A105="","",'True_Odds_Calculator_2-way'!A105)</f>
        <v>2.1800000000000002</v>
      </c>
      <c r="B104" s="4">
        <f>IF('True_Odds_Calculator_2-way'!B105="","",'True_Odds_Calculator_2-way'!B105)</f>
        <v>1.74</v>
      </c>
      <c r="C104" s="4">
        <f t="shared" si="4"/>
        <v>3.3428240008436028E-2</v>
      </c>
      <c r="D104" s="4">
        <f t="shared" si="6"/>
        <v>2.2624358821424311</v>
      </c>
      <c r="E104" s="4">
        <f t="shared" si="7"/>
        <v>1.7921194368326561</v>
      </c>
      <c r="G104" s="4">
        <f t="shared" si="5"/>
        <v>1.033428240008436</v>
      </c>
    </row>
    <row r="105" spans="1:7" x14ac:dyDescent="0.2">
      <c r="A105" s="4">
        <f>IF('True_Odds_Calculator_2-way'!A106="","",'True_Odds_Calculator_2-way'!A106)</f>
        <v>2.16</v>
      </c>
      <c r="B105" s="4">
        <f>IF('True_Odds_Calculator_2-way'!B106="","",'True_Odds_Calculator_2-way'!B106)</f>
        <v>1.75</v>
      </c>
      <c r="C105" s="4">
        <f t="shared" si="4"/>
        <v>3.4391534391534417E-2</v>
      </c>
      <c r="D105" s="4">
        <f t="shared" si="6"/>
        <v>2.2433234421364987</v>
      </c>
      <c r="E105" s="4">
        <f t="shared" si="7"/>
        <v>1.8042959427207637</v>
      </c>
      <c r="G105" s="4">
        <f t="shared" si="5"/>
        <v>1.0343915343915344</v>
      </c>
    </row>
    <row r="106" spans="1:7" x14ac:dyDescent="0.2">
      <c r="A106" s="4">
        <f>IF('True_Odds_Calculator_2-way'!A107="","",'True_Odds_Calculator_2-way'!A107)</f>
        <v>2.5</v>
      </c>
      <c r="B106" s="4">
        <f>IF('True_Odds_Calculator_2-way'!B107="","",'True_Odds_Calculator_2-way'!B107)</f>
        <v>1.58</v>
      </c>
      <c r="C106" s="4">
        <f t="shared" si="4"/>
        <v>3.2911392405063244E-2</v>
      </c>
      <c r="D106" s="4">
        <f t="shared" si="6"/>
        <v>2.6072607260726071</v>
      </c>
      <c r="E106" s="4">
        <f t="shared" si="7"/>
        <v>1.62217659137577</v>
      </c>
      <c r="G106" s="4">
        <f t="shared" si="5"/>
        <v>1.0329113924050632</v>
      </c>
    </row>
    <row r="107" spans="1:7" x14ac:dyDescent="0.2">
      <c r="A107" s="4">
        <f>IF('True_Odds_Calculator_2-way'!A108="","",'True_Odds_Calculator_2-way'!A108)</f>
        <v>1.49</v>
      </c>
      <c r="B107" s="4">
        <f>IF('True_Odds_Calculator_2-way'!B108="","",'True_Odds_Calculator_2-way'!B108)</f>
        <v>2.69</v>
      </c>
      <c r="C107" s="4">
        <f t="shared" si="4"/>
        <v>4.2888151493226223E-2</v>
      </c>
      <c r="D107" s="4">
        <f t="shared" si="6"/>
        <v>1.5391793552351145</v>
      </c>
      <c r="E107" s="4">
        <f t="shared" si="7"/>
        <v>2.8546704177201665</v>
      </c>
      <c r="G107" s="4">
        <f t="shared" si="5"/>
        <v>1.0428881514932262</v>
      </c>
    </row>
    <row r="108" spans="1:7" x14ac:dyDescent="0.2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1.75</v>
      </c>
      <c r="C108" s="4">
        <f t="shared" si="4"/>
        <v>5.6865464632454898E-2</v>
      </c>
      <c r="D108" s="4">
        <f t="shared" si="6"/>
        <v>2.1881638846737479</v>
      </c>
      <c r="E108" s="4">
        <f t="shared" si="7"/>
        <v>1.8416347381864622</v>
      </c>
      <c r="G108" s="4">
        <f t="shared" si="5"/>
        <v>1.0568654646324549</v>
      </c>
    </row>
    <row r="109" spans="1:7" x14ac:dyDescent="0.2">
      <c r="A109" s="4">
        <f>IF('True_Odds_Calculator_2-way'!A110="","",'True_Odds_Calculator_2-way'!A110)</f>
        <v>2.09</v>
      </c>
      <c r="B109" s="4">
        <f>IF('True_Odds_Calculator_2-way'!B110="","",'True_Odds_Calculator_2-way'!B110)</f>
        <v>1.73</v>
      </c>
      <c r="C109" s="4">
        <f t="shared" si="4"/>
        <v>5.6503581602456165E-2</v>
      </c>
      <c r="D109" s="4">
        <f t="shared" si="6"/>
        <v>2.2211505974137671</v>
      </c>
      <c r="E109" s="4">
        <f t="shared" si="7"/>
        <v>1.8188998163845365</v>
      </c>
      <c r="G109" s="4">
        <f t="shared" si="5"/>
        <v>1.0565035816024562</v>
      </c>
    </row>
    <row r="110" spans="1:7" x14ac:dyDescent="0.2">
      <c r="A110" s="4">
        <f>IF('True_Odds_Calculator_2-way'!A111="","",'True_Odds_Calculator_2-way'!A111)</f>
        <v>2.14</v>
      </c>
      <c r="B110" s="4">
        <f>IF('True_Odds_Calculator_2-way'!B111="","",'True_Odds_Calculator_2-way'!B111)</f>
        <v>1.7</v>
      </c>
      <c r="C110" s="4">
        <f t="shared" si="4"/>
        <v>5.5525013743815244E-2</v>
      </c>
      <c r="D110" s="4">
        <f t="shared" si="6"/>
        <v>2.2751719824890557</v>
      </c>
      <c r="E110" s="4">
        <f t="shared" si="7"/>
        <v>1.7842079450711132</v>
      </c>
      <c r="G110" s="4">
        <f t="shared" si="5"/>
        <v>1.0555250137438152</v>
      </c>
    </row>
    <row r="111" spans="1:7" x14ac:dyDescent="0.2">
      <c r="A111" s="4">
        <f>IF('True_Odds_Calculator_2-way'!A112="","",'True_Odds_Calculator_2-way'!A112)</f>
        <v>2.15</v>
      </c>
      <c r="B111" s="4">
        <f>IF('True_Odds_Calculator_2-way'!B112="","",'True_Odds_Calculator_2-way'!B112)</f>
        <v>1.69</v>
      </c>
      <c r="C111" s="4">
        <f t="shared" si="4"/>
        <v>5.6832255401128462E-2</v>
      </c>
      <c r="D111" s="4">
        <f t="shared" si="6"/>
        <v>2.2899007405073264</v>
      </c>
      <c r="E111" s="4">
        <f t="shared" si="7"/>
        <v>1.7752534505924025</v>
      </c>
      <c r="G111" s="4">
        <f t="shared" si="5"/>
        <v>1.0568322554011285</v>
      </c>
    </row>
    <row r="112" spans="1:7" x14ac:dyDescent="0.2">
      <c r="A112" s="4">
        <f>IF('True_Odds_Calculator_2-way'!A113="","",'True_Odds_Calculator_2-way'!A113)</f>
        <v>2.06</v>
      </c>
      <c r="B112" s="4">
        <f>IF('True_Odds_Calculator_2-way'!B113="","",'True_Odds_Calculator_2-way'!B113)</f>
        <v>1.75</v>
      </c>
      <c r="C112" s="4">
        <f t="shared" si="4"/>
        <v>5.6865464632454898E-2</v>
      </c>
      <c r="D112" s="4">
        <f t="shared" si="6"/>
        <v>2.1881638846737479</v>
      </c>
      <c r="E112" s="4">
        <f t="shared" si="7"/>
        <v>1.8416347381864622</v>
      </c>
      <c r="G112" s="4">
        <f t="shared" si="5"/>
        <v>1.0568654646324549</v>
      </c>
    </row>
    <row r="113" spans="1:7" x14ac:dyDescent="0.2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2.0699999999999998</v>
      </c>
      <c r="C113" s="4">
        <f t="shared" si="4"/>
        <v>6.4487136276822898E-2</v>
      </c>
      <c r="D113" s="4">
        <f t="shared" si="6"/>
        <v>1.8209901800327333</v>
      </c>
      <c r="E113" s="4">
        <f t="shared" si="7"/>
        <v>2.2180413655619238</v>
      </c>
      <c r="G113" s="4">
        <f t="shared" si="5"/>
        <v>1.0644871362768229</v>
      </c>
    </row>
    <row r="114" spans="1:7" x14ac:dyDescent="0.2">
      <c r="A114" s="4">
        <f>IF('True_Odds_Calculator_2-way'!A115="","",'True_Odds_Calculator_2-way'!A115)</f>
        <v>1.65</v>
      </c>
      <c r="B114" s="4">
        <f>IF('True_Odds_Calculator_2-way'!B115="","",'True_Odds_Calculator_2-way'!B115)</f>
        <v>2.1800000000000002</v>
      </c>
      <c r="C114" s="4">
        <f t="shared" si="4"/>
        <v>6.4776202390881332E-2</v>
      </c>
      <c r="D114" s="4">
        <f t="shared" si="6"/>
        <v>1.7431548340198693</v>
      </c>
      <c r="E114" s="4">
        <f t="shared" si="7"/>
        <v>2.3456146071079234</v>
      </c>
      <c r="G114" s="4">
        <f t="shared" si="5"/>
        <v>1.0647762023908813</v>
      </c>
    </row>
    <row r="115" spans="1:7" x14ac:dyDescent="0.2">
      <c r="A115" s="4">
        <f>IF('True_Odds_Calculator_2-way'!A116="","",'True_Odds_Calculator_2-way'!A116)</f>
        <v>1.63</v>
      </c>
      <c r="B115" s="4">
        <f>IF('True_Odds_Calculator_2-way'!B116="","",'True_Odds_Calculator_2-way'!B116)</f>
        <v>2.13</v>
      </c>
      <c r="C115" s="4">
        <f t="shared" si="4"/>
        <v>8.298050059045492E-2</v>
      </c>
      <c r="D115" s="4">
        <f t="shared" si="6"/>
        <v>1.7482313250585364</v>
      </c>
      <c r="E115" s="4">
        <f t="shared" si="7"/>
        <v>2.3364850768868406</v>
      </c>
      <c r="G115" s="4">
        <f t="shared" si="5"/>
        <v>1.0829805005904549</v>
      </c>
    </row>
    <row r="116" spans="1:7" x14ac:dyDescent="0.2">
      <c r="A116" s="4">
        <f>IF('True_Odds_Calculator_2-way'!A117="","",'True_Odds_Calculator_2-way'!A117)</f>
        <v>1.75</v>
      </c>
      <c r="B116" s="4">
        <f>IF('True_Odds_Calculator_2-way'!B117="","",'True_Odds_Calculator_2-way'!B117)</f>
        <v>2.0299999999999998</v>
      </c>
      <c r="C116" s="4">
        <f t="shared" si="4"/>
        <v>6.4039408866995107E-2</v>
      </c>
      <c r="D116" s="4">
        <f t="shared" si="6"/>
        <v>1.853881278538813</v>
      </c>
      <c r="E116" s="4">
        <f t="shared" si="7"/>
        <v>2.1711229946524062</v>
      </c>
      <c r="G116" s="4">
        <f t="shared" si="5"/>
        <v>1.0640394088669951</v>
      </c>
    </row>
    <row r="117" spans="1:7" x14ac:dyDescent="0.2">
      <c r="A117" s="4">
        <f>IF('True_Odds_Calculator_2-way'!A118="","",'True_Odds_Calculator_2-way'!A118)</f>
        <v>1.74</v>
      </c>
      <c r="B117" s="4">
        <f>IF('True_Odds_Calculator_2-way'!B118="","",'True_Odds_Calculator_2-way'!B118)</f>
        <v>2.04</v>
      </c>
      <c r="C117" s="4">
        <f t="shared" si="4"/>
        <v>6.4908722109533468E-2</v>
      </c>
      <c r="D117" s="4">
        <f t="shared" si="6"/>
        <v>1.8441396508728181</v>
      </c>
      <c r="E117" s="4">
        <f t="shared" si="7"/>
        <v>2.184638109305761</v>
      </c>
      <c r="G117" s="4">
        <f t="shared" si="5"/>
        <v>1.0649087221095335</v>
      </c>
    </row>
    <row r="118" spans="1:7" x14ac:dyDescent="0.2">
      <c r="A118" s="4">
        <f>IF('True_Odds_Calculator_2-way'!A119="","",'True_Odds_Calculator_2-way'!A119)</f>
        <v>1.88</v>
      </c>
      <c r="B118" s="4">
        <f>IF('True_Odds_Calculator_2-way'!B119="","",'True_Odds_Calculator_2-way'!B119)</f>
        <v>1.9</v>
      </c>
      <c r="C118" s="4">
        <f t="shared" si="4"/>
        <v>5.8230683090705337E-2</v>
      </c>
      <c r="D118" s="4">
        <f t="shared" si="6"/>
        <v>1.988864142538975</v>
      </c>
      <c r="E118" s="4">
        <f t="shared" si="7"/>
        <v>2.0112612612612608</v>
      </c>
      <c r="G118" s="4">
        <f t="shared" si="5"/>
        <v>1.0582306830907053</v>
      </c>
    </row>
    <row r="119" spans="1:7" x14ac:dyDescent="0.2">
      <c r="A119" s="4">
        <f>IF('True_Odds_Calculator_2-way'!A120="","",'True_Odds_Calculator_2-way'!A120)</f>
        <v>1.98</v>
      </c>
      <c r="B119" s="4">
        <f>IF('True_Odds_Calculator_2-way'!B120="","",'True_Odds_Calculator_2-way'!B120)</f>
        <v>1.81</v>
      </c>
      <c r="C119" s="4">
        <f t="shared" si="4"/>
        <v>5.7536692895808983E-2</v>
      </c>
      <c r="D119" s="4">
        <f t="shared" si="6"/>
        <v>2.0995957583924074</v>
      </c>
      <c r="E119" s="4">
        <f t="shared" si="7"/>
        <v>1.9094251158825726</v>
      </c>
      <c r="G119" s="4">
        <f t="shared" si="5"/>
        <v>1.057536692895809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</v>
      </c>
      <c r="C120" s="4">
        <f t="shared" si="4"/>
        <v>5.8230683090705337E-2</v>
      </c>
      <c r="D120" s="4">
        <f t="shared" si="6"/>
        <v>1.988864142538975</v>
      </c>
      <c r="E120" s="4">
        <f t="shared" si="7"/>
        <v>2.0112612612612608</v>
      </c>
      <c r="G120" s="4">
        <f t="shared" si="5"/>
        <v>1.0582306830907053</v>
      </c>
    </row>
    <row r="121" spans="1:7" x14ac:dyDescent="0.2">
      <c r="A121" s="4">
        <f>IF('True_Odds_Calculator_2-way'!A122="","",'True_Odds_Calculator_2-way'!A122)</f>
        <v>1.71</v>
      </c>
      <c r="B121" s="4">
        <f>IF('True_Odds_Calculator_2-way'!B122="","",'True_Odds_Calculator_2-way'!B122)</f>
        <v>2.08</v>
      </c>
      <c r="C121" s="4">
        <f t="shared" si="4"/>
        <v>6.5564552406657484E-2</v>
      </c>
      <c r="D121" s="4">
        <f t="shared" si="6"/>
        <v>1.8115513904451459</v>
      </c>
      <c r="E121" s="4">
        <f t="shared" si="7"/>
        <v>2.2322078574118236</v>
      </c>
      <c r="G121" s="4">
        <f t="shared" si="5"/>
        <v>1.0655645524066575</v>
      </c>
    </row>
    <row r="122" spans="1:7" x14ac:dyDescent="0.2">
      <c r="A122" s="4">
        <f>IF('True_Odds_Calculator_2-way'!A123="","",'True_Odds_Calculator_2-way'!A123)</f>
        <v>2.17</v>
      </c>
      <c r="B122" s="4">
        <f>IF('True_Odds_Calculator_2-way'!B123="","",'True_Odds_Calculator_2-way'!B123)</f>
        <v>1.76</v>
      </c>
      <c r="C122" s="4">
        <f t="shared" si="4"/>
        <v>2.9011311269375728E-2</v>
      </c>
      <c r="D122" s="4">
        <f t="shared" si="6"/>
        <v>2.2405256365129644</v>
      </c>
      <c r="E122" s="4">
        <f t="shared" si="7"/>
        <v>1.8061099025820484</v>
      </c>
      <c r="G122" s="4">
        <f t="shared" si="5"/>
        <v>1.0290113112693757</v>
      </c>
    </row>
    <row r="123" spans="1:7" x14ac:dyDescent="0.2">
      <c r="A123" s="4">
        <f>IF('True_Odds_Calculator_2-way'!A124="","",'True_Odds_Calculator_2-way'!A124)</f>
        <v>2.16</v>
      </c>
      <c r="B123" s="4">
        <f>IF('True_Odds_Calculator_2-way'!B124="","",'True_Odds_Calculator_2-way'!B124)</f>
        <v>1.76</v>
      </c>
      <c r="C123" s="4">
        <f t="shared" si="4"/>
        <v>3.1144781144781142E-2</v>
      </c>
      <c r="D123" s="4">
        <f t="shared" si="6"/>
        <v>2.235183443085607</v>
      </c>
      <c r="E123" s="4">
        <f t="shared" si="7"/>
        <v>1.8095963442498098</v>
      </c>
      <c r="G123" s="4">
        <f t="shared" si="5"/>
        <v>1.0311447811447811</v>
      </c>
    </row>
    <row r="124" spans="1:7" x14ac:dyDescent="0.2">
      <c r="A124" s="4">
        <f>IF('True_Odds_Calculator_2-way'!A125="","",'True_Odds_Calculator_2-way'!A125)</f>
        <v>1.67</v>
      </c>
      <c r="B124" s="4">
        <f>IF('True_Odds_Calculator_2-way'!B125="","",'True_Odds_Calculator_2-way'!B125)</f>
        <v>2.3199999999999998</v>
      </c>
      <c r="C124" s="4">
        <f t="shared" si="4"/>
        <v>2.9836877968201669E-2</v>
      </c>
      <c r="D124" s="4">
        <f t="shared" si="6"/>
        <v>1.7126690831933518</v>
      </c>
      <c r="E124" s="4">
        <f t="shared" si="7"/>
        <v>2.4031757846421042</v>
      </c>
      <c r="G124" s="4">
        <f t="shared" si="5"/>
        <v>1.0298368779682017</v>
      </c>
    </row>
    <row r="125" spans="1:7" x14ac:dyDescent="0.2">
      <c r="A125" s="4">
        <f>IF('True_Odds_Calculator_2-way'!A126="","",'True_Odds_Calculator_2-way'!A126)</f>
        <v>2.62</v>
      </c>
      <c r="B125" s="4">
        <f>IF('True_Odds_Calculator_2-way'!B126="","",'True_Odds_Calculator_2-way'!B126)</f>
        <v>1.54</v>
      </c>
      <c r="C125" s="4">
        <f t="shared" si="4"/>
        <v>3.1030038663626414E-2</v>
      </c>
      <c r="D125" s="4">
        <f t="shared" si="6"/>
        <v>2.7310139434141059</v>
      </c>
      <c r="E125" s="4">
        <f t="shared" si="7"/>
        <v>1.5776960975991241</v>
      </c>
      <c r="G125" s="4">
        <f t="shared" si="5"/>
        <v>1.0310300386636264</v>
      </c>
    </row>
    <row r="126" spans="1:7" x14ac:dyDescent="0.2">
      <c r="A126" s="4">
        <f>IF('True_Odds_Calculator_2-way'!A127="","",'True_Odds_Calculator_2-way'!A127)</f>
        <v>2.5299999999999998</v>
      </c>
      <c r="B126" s="4">
        <f>IF('True_Odds_Calculator_2-way'!B127="","",'True_Odds_Calculator_2-way'!B127)</f>
        <v>1.55</v>
      </c>
      <c r="C126" s="4">
        <f t="shared" si="4"/>
        <v>4.0418207318628108E-2</v>
      </c>
      <c r="D126" s="4">
        <f t="shared" si="6"/>
        <v>2.6663267040625529</v>
      </c>
      <c r="E126" s="4">
        <f t="shared" si="7"/>
        <v>1.6001224115066817</v>
      </c>
      <c r="G126" s="4">
        <f t="shared" si="5"/>
        <v>1.0404182073186281</v>
      </c>
    </row>
    <row r="127" spans="1:7" x14ac:dyDescent="0.2">
      <c r="A127" s="4">
        <f>IF('True_Odds_Calculator_2-way'!A128="","",'True_Odds_Calculator_2-way'!A128)</f>
        <v>2.89</v>
      </c>
      <c r="B127" s="4">
        <f>IF('True_Odds_Calculator_2-way'!B128="","",'True_Odds_Calculator_2-way'!B128)</f>
        <v>1.43</v>
      </c>
      <c r="C127" s="4">
        <f t="shared" si="4"/>
        <v>4.5321460546374093E-2</v>
      </c>
      <c r="D127" s="4">
        <f t="shared" si="6"/>
        <v>3.0925281550492016</v>
      </c>
      <c r="E127" s="4">
        <f t="shared" si="7"/>
        <v>1.4778908219643463</v>
      </c>
      <c r="G127" s="4">
        <f t="shared" si="5"/>
        <v>1.0453214605463741</v>
      </c>
    </row>
    <row r="128" spans="1:7" x14ac:dyDescent="0.2">
      <c r="A128" s="4">
        <f>IF('True_Odds_Calculator_2-way'!A129="","",'True_Odds_Calculator_2-way'!A129)</f>
        <v>2.2999999999999998</v>
      </c>
      <c r="B128" s="4">
        <f>IF('True_Odds_Calculator_2-way'!B129="","",'True_Odds_Calculator_2-way'!B129)</f>
        <v>1.65</v>
      </c>
      <c r="C128" s="4">
        <f t="shared" si="4"/>
        <v>4.0843214756258295E-2</v>
      </c>
      <c r="D128" s="4">
        <f t="shared" si="6"/>
        <v>2.4133545310015898</v>
      </c>
      <c r="E128" s="4">
        <f t="shared" si="7"/>
        <v>1.7075365579302588</v>
      </c>
      <c r="G128" s="4">
        <f t="shared" si="5"/>
        <v>1.0408432147562583</v>
      </c>
    </row>
    <row r="129" spans="1:7" x14ac:dyDescent="0.2">
      <c r="A129" s="4">
        <f>IF('True_Odds_Calculator_2-way'!A130="","",'True_Odds_Calculator_2-way'!A130)</f>
        <v>2.12</v>
      </c>
      <c r="B129" s="4">
        <f>IF('True_Odds_Calculator_2-way'!B130="","",'True_Odds_Calculator_2-way'!B130)</f>
        <v>1.78</v>
      </c>
      <c r="C129" s="4">
        <f t="shared" si="4"/>
        <v>3.3495866016535869E-2</v>
      </c>
      <c r="D129" s="4">
        <f t="shared" si="6"/>
        <v>2.1980428704566637</v>
      </c>
      <c r="E129" s="4">
        <f t="shared" si="7"/>
        <v>1.8346946713341112</v>
      </c>
      <c r="G129" s="4">
        <f t="shared" si="5"/>
        <v>1.0334958660165359</v>
      </c>
    </row>
    <row r="130" spans="1:7" x14ac:dyDescent="0.2">
      <c r="A130" s="4">
        <f>IF('True_Odds_Calculator_2-way'!A131="","",'True_Odds_Calculator_2-way'!A131)</f>
        <v>2.0299999999999998</v>
      </c>
      <c r="B130" s="4">
        <f>IF('True_Odds_Calculator_2-way'!B131="","",'True_Odds_Calculator_2-way'!B131)</f>
        <v>1.86</v>
      </c>
      <c r="C130" s="4">
        <f t="shared" ref="C130:C193" si="8">IF(A130="","",((1/A130)+(1/B130))-1)</f>
        <v>3.0245246040574214E-2</v>
      </c>
      <c r="D130" s="4">
        <f t="shared" si="6"/>
        <v>2.0942925287037548</v>
      </c>
      <c r="E130" s="4">
        <f t="shared" si="7"/>
        <v>1.9138324294186226</v>
      </c>
      <c r="G130" s="4">
        <f t="shared" ref="G130:G193" si="9">IF(A130="","",C130+1)</f>
        <v>1.0302452460405742</v>
      </c>
    </row>
    <row r="131" spans="1:7" x14ac:dyDescent="0.2">
      <c r="A131" s="4">
        <f>IF('True_Odds_Calculator_2-way'!A132="","",'True_Odds_Calculator_2-way'!A132)</f>
        <v>1.79</v>
      </c>
      <c r="B131" s="4">
        <f>IF('True_Odds_Calculator_2-way'!B132="","",'True_Odds_Calculator_2-way'!B132)</f>
        <v>2.11</v>
      </c>
      <c r="C131" s="4">
        <f t="shared" si="8"/>
        <v>3.2592867166194583E-2</v>
      </c>
      <c r="D131" s="4">
        <f t="shared" ref="D131:D194" si="10">IF(A131="","",(2*A131)/(2-($C131*A131)))</f>
        <v>1.8437843247333352</v>
      </c>
      <c r="E131" s="4">
        <f t="shared" ref="E131:E194" si="11">IF(B131="","",(2*B131)/(2-($C131*B131)))</f>
        <v>2.1851369724319478</v>
      </c>
      <c r="G131" s="4">
        <f t="shared" si="9"/>
        <v>1.0325928671661946</v>
      </c>
    </row>
    <row r="132" spans="1:7" x14ac:dyDescent="0.2">
      <c r="A132" s="4">
        <f>IF('True_Odds_Calculator_2-way'!A133="","",'True_Odds_Calculator_2-way'!A133)</f>
        <v>1.79</v>
      </c>
      <c r="B132" s="4">
        <f>IF('True_Odds_Calculator_2-way'!B133="","",'True_Odds_Calculator_2-way'!B133)</f>
        <v>2.1</v>
      </c>
      <c r="C132" s="4">
        <f t="shared" si="8"/>
        <v>3.4849694067571102E-2</v>
      </c>
      <c r="D132" s="4">
        <f t="shared" si="10"/>
        <v>1.8476284099287292</v>
      </c>
      <c r="E132" s="4">
        <f t="shared" si="11"/>
        <v>2.1797622499275153</v>
      </c>
      <c r="G132" s="4">
        <f t="shared" si="9"/>
        <v>1.0348496940675711</v>
      </c>
    </row>
    <row r="133" spans="1:7" x14ac:dyDescent="0.2">
      <c r="A133" s="4">
        <f>IF('True_Odds_Calculator_2-way'!A134="","",'True_Odds_Calculator_2-way'!A134)</f>
        <v>2.0099999999999998</v>
      </c>
      <c r="B133" s="4">
        <f>IF('True_Odds_Calculator_2-way'!B134="","",'True_Odds_Calculator_2-way'!B134)</f>
        <v>1.88</v>
      </c>
      <c r="C133" s="4">
        <f t="shared" si="8"/>
        <v>2.9427331427966497E-2</v>
      </c>
      <c r="D133" s="4">
        <f t="shared" si="10"/>
        <v>2.0712563034422273</v>
      </c>
      <c r="E133" s="4">
        <f t="shared" si="11"/>
        <v>1.9334834220221038</v>
      </c>
      <c r="G133" s="4">
        <f t="shared" si="9"/>
        <v>1.0294273314279665</v>
      </c>
    </row>
    <row r="134" spans="1:7" x14ac:dyDescent="0.2">
      <c r="A134" s="4">
        <f>IF('True_Odds_Calculator_2-way'!A135="","",'True_Odds_Calculator_2-way'!A135)</f>
        <v>1.83</v>
      </c>
      <c r="B134" s="4">
        <f>IF('True_Odds_Calculator_2-way'!B135="","",'True_Odds_Calculator_2-way'!B135)</f>
        <v>2.0099999999999998</v>
      </c>
      <c r="C134" s="4">
        <f t="shared" si="8"/>
        <v>4.3960525242639381E-2</v>
      </c>
      <c r="D134" s="4">
        <f t="shared" si="10"/>
        <v>1.9066946582691862</v>
      </c>
      <c r="E134" s="4">
        <f t="shared" si="11"/>
        <v>2.1029071263184975</v>
      </c>
      <c r="G134" s="4">
        <f t="shared" si="9"/>
        <v>1.0439605252426394</v>
      </c>
    </row>
    <row r="135" spans="1:7" x14ac:dyDescent="0.2">
      <c r="A135" s="4">
        <f>IF('True_Odds_Calculator_2-way'!A136="","",'True_Odds_Calculator_2-way'!A136)</f>
        <v>1.69</v>
      </c>
      <c r="B135" s="4">
        <f>IF('True_Odds_Calculator_2-way'!B136="","",'True_Odds_Calculator_2-way'!B136)</f>
        <v>2.2000000000000002</v>
      </c>
      <c r="C135" s="4">
        <f t="shared" si="8"/>
        <v>4.6261430876815446E-2</v>
      </c>
      <c r="D135" s="4">
        <f t="shared" si="10"/>
        <v>1.7587511825922422</v>
      </c>
      <c r="E135" s="4">
        <f t="shared" si="11"/>
        <v>2.3179551122194515</v>
      </c>
      <c r="G135" s="4">
        <f t="shared" si="9"/>
        <v>1.0462614308768154</v>
      </c>
    </row>
    <row r="136" spans="1:7" x14ac:dyDescent="0.2">
      <c r="A136" s="4">
        <f>IF('True_Odds_Calculator_2-way'!A137="","",'True_Odds_Calculator_2-way'!A137)</f>
        <v>1.58</v>
      </c>
      <c r="B136" s="4">
        <f>IF('True_Odds_Calculator_2-way'!B137="","",'True_Odds_Calculator_2-way'!B137)</f>
        <v>2.42</v>
      </c>
      <c r="C136" s="4">
        <f t="shared" si="8"/>
        <v>4.6134532900931058E-2</v>
      </c>
      <c r="D136" s="4">
        <f t="shared" si="10"/>
        <v>1.6397632730079768</v>
      </c>
      <c r="E136" s="4">
        <f t="shared" si="11"/>
        <v>2.563078160611342</v>
      </c>
      <c r="G136" s="4">
        <f t="shared" si="9"/>
        <v>1.0461345329009311</v>
      </c>
    </row>
    <row r="137" spans="1:7" x14ac:dyDescent="0.2">
      <c r="A137" s="4">
        <f>IF('True_Odds_Calculator_2-way'!A138="","",'True_Odds_Calculator_2-way'!A138)</f>
        <v>1.72</v>
      </c>
      <c r="B137" s="4">
        <f>IF('True_Odds_Calculator_2-way'!B138="","",'True_Odds_Calculator_2-way'!B138)</f>
        <v>2.15</v>
      </c>
      <c r="C137" s="4">
        <f t="shared" si="8"/>
        <v>4.6511627906976827E-2</v>
      </c>
      <c r="D137" s="4">
        <f t="shared" si="10"/>
        <v>1.7916666666666667</v>
      </c>
      <c r="E137" s="4">
        <f t="shared" si="11"/>
        <v>2.263157894736842</v>
      </c>
      <c r="G137" s="4">
        <f t="shared" si="9"/>
        <v>1.0465116279069768</v>
      </c>
    </row>
    <row r="138" spans="1:7" x14ac:dyDescent="0.2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2.23</v>
      </c>
      <c r="C138" s="4">
        <f t="shared" si="8"/>
        <v>2.982584211075201E-2</v>
      </c>
      <c r="D138" s="4">
        <f t="shared" si="10"/>
        <v>1.7652798232695142</v>
      </c>
      <c r="E138" s="4">
        <f t="shared" si="11"/>
        <v>2.3067115708443593</v>
      </c>
      <c r="G138" s="4">
        <f t="shared" si="9"/>
        <v>1.029825842110752</v>
      </c>
    </row>
    <row r="139" spans="1:7" x14ac:dyDescent="0.2">
      <c r="A139" s="4">
        <f>IF('True_Odds_Calculator_2-way'!A140="","",'True_Odds_Calculator_2-way'!A140)</f>
        <v>1.63</v>
      </c>
      <c r="B139" s="4">
        <f>IF('True_Odds_Calculator_2-way'!B140="","",'True_Odds_Calculator_2-way'!B140)</f>
        <v>2.4</v>
      </c>
      <c r="C139" s="4">
        <f t="shared" si="8"/>
        <v>3.0163599182004175E-2</v>
      </c>
      <c r="D139" s="4">
        <f t="shared" si="10"/>
        <v>1.6710807347287484</v>
      </c>
      <c r="E139" s="4">
        <f t="shared" si="11"/>
        <v>2.49013367281986</v>
      </c>
      <c r="G139" s="4">
        <f t="shared" si="9"/>
        <v>1.0301635991820042</v>
      </c>
    </row>
    <row r="140" spans="1:7" x14ac:dyDescent="0.2">
      <c r="A140" s="4">
        <f>IF('True_Odds_Calculator_2-way'!A141="","",'True_Odds_Calculator_2-way'!A141)</f>
        <v>1.82</v>
      </c>
      <c r="B140" s="4">
        <f>IF('True_Odds_Calculator_2-way'!B141="","",'True_Odds_Calculator_2-way'!B141)</f>
        <v>2.06</v>
      </c>
      <c r="C140" s="4">
        <f t="shared" si="8"/>
        <v>3.4887442654432999E-2</v>
      </c>
      <c r="D140" s="4">
        <f t="shared" si="10"/>
        <v>1.8796751228316457</v>
      </c>
      <c r="E140" s="4">
        <f t="shared" si="11"/>
        <v>2.1367833124358828</v>
      </c>
      <c r="G140" s="4">
        <f t="shared" si="9"/>
        <v>1.034887442654433</v>
      </c>
    </row>
    <row r="141" spans="1:7" x14ac:dyDescent="0.2">
      <c r="A141" s="4">
        <f>IF('True_Odds_Calculator_2-way'!A142="","",'True_Odds_Calculator_2-way'!A142)</f>
        <v>1.77</v>
      </c>
      <c r="B141" s="4">
        <f>IF('True_Odds_Calculator_2-way'!B142="","",'True_Odds_Calculator_2-way'!B142)</f>
        <v>2.14</v>
      </c>
      <c r="C141" s="4">
        <f t="shared" si="8"/>
        <v>3.2261471038597556E-2</v>
      </c>
      <c r="D141" s="4">
        <f t="shared" si="10"/>
        <v>1.822021261243927</v>
      </c>
      <c r="E141" s="4">
        <f t="shared" si="11"/>
        <v>2.216513546725964</v>
      </c>
      <c r="G141" s="4">
        <f t="shared" si="9"/>
        <v>1.0322614710385976</v>
      </c>
    </row>
    <row r="142" spans="1:7" x14ac:dyDescent="0.2">
      <c r="A142" s="4">
        <f>IF('True_Odds_Calculator_2-way'!A143="","",'True_Odds_Calculator_2-way'!A143)</f>
        <v>1.55</v>
      </c>
      <c r="B142" s="4">
        <f>IF('True_Odds_Calculator_2-way'!B143="","",'True_Odds_Calculator_2-way'!B143)</f>
        <v>2.57</v>
      </c>
      <c r="C142" s="4">
        <f t="shared" si="8"/>
        <v>3.4266348688339443E-2</v>
      </c>
      <c r="D142" s="4">
        <f t="shared" si="10"/>
        <v>1.5922854002198461</v>
      </c>
      <c r="E142" s="4">
        <f t="shared" si="11"/>
        <v>2.6883752319892018</v>
      </c>
      <c r="G142" s="4">
        <f t="shared" si="9"/>
        <v>1.0342663486883394</v>
      </c>
    </row>
    <row r="143" spans="1:7" x14ac:dyDescent="0.2">
      <c r="A143" s="4">
        <f>IF('True_Odds_Calculator_2-way'!A144="","",'True_Odds_Calculator_2-way'!A144)</f>
        <v>1.46</v>
      </c>
      <c r="B143" s="4">
        <f>IF('True_Odds_Calculator_2-way'!B144="","",'True_Odds_Calculator_2-way'!B144)</f>
        <v>2.75</v>
      </c>
      <c r="C143" s="4">
        <f t="shared" si="8"/>
        <v>4.8567870485678677E-2</v>
      </c>
      <c r="D143" s="4">
        <f t="shared" si="10"/>
        <v>1.5136663524976437</v>
      </c>
      <c r="E143" s="4">
        <f t="shared" si="11"/>
        <v>2.9467889908256879</v>
      </c>
      <c r="G143" s="4">
        <f t="shared" si="9"/>
        <v>1.0485678704856787</v>
      </c>
    </row>
    <row r="144" spans="1:7" x14ac:dyDescent="0.2">
      <c r="A144" s="4">
        <f>IF('True_Odds_Calculator_2-way'!A145="","",'True_Odds_Calculator_2-way'!A145)</f>
        <v>2.2000000000000002</v>
      </c>
      <c r="B144" s="4">
        <f>IF('True_Odds_Calculator_2-way'!B145="","",'True_Odds_Calculator_2-way'!B145)</f>
        <v>1.71</v>
      </c>
      <c r="C144" s="4">
        <f t="shared" si="8"/>
        <v>3.9340776182881454E-2</v>
      </c>
      <c r="D144" s="4">
        <f t="shared" si="10"/>
        <v>2.2995110024449881</v>
      </c>
      <c r="E144" s="4">
        <f t="shared" si="11"/>
        <v>1.7695202257761053</v>
      </c>
      <c r="G144" s="4">
        <f t="shared" si="9"/>
        <v>1.0393407761828815</v>
      </c>
    </row>
    <row r="145" spans="1:7" x14ac:dyDescent="0.2">
      <c r="A145" s="4">
        <f>IF('True_Odds_Calculator_2-way'!A146="","",'True_Odds_Calculator_2-way'!A146)</f>
        <v>1.63</v>
      </c>
      <c r="B145" s="4">
        <f>IF('True_Odds_Calculator_2-way'!B146="","",'True_Odds_Calculator_2-way'!B146)</f>
        <v>2.35</v>
      </c>
      <c r="C145" s="4">
        <f t="shared" si="8"/>
        <v>3.9028847408954404E-2</v>
      </c>
      <c r="D145" s="4">
        <f t="shared" si="10"/>
        <v>1.6835512581035048</v>
      </c>
      <c r="E145" s="4">
        <f t="shared" si="11"/>
        <v>2.4629480790869636</v>
      </c>
      <c r="G145" s="4">
        <f t="shared" si="9"/>
        <v>1.0390288474089544</v>
      </c>
    </row>
    <row r="146" spans="1:7" x14ac:dyDescent="0.2">
      <c r="A146" s="4">
        <f>IF('True_Odds_Calculator_2-way'!A147="","",'True_Odds_Calculator_2-way'!A147)</f>
        <v>1.6</v>
      </c>
      <c r="B146" s="4">
        <f>IF('True_Odds_Calculator_2-way'!B147="","",'True_Odds_Calculator_2-way'!B147)</f>
        <v>2.29</v>
      </c>
      <c r="C146" s="4">
        <f t="shared" si="8"/>
        <v>6.1681222707423711E-2</v>
      </c>
      <c r="D146" s="4">
        <f t="shared" si="10"/>
        <v>1.6830500689021592</v>
      </c>
      <c r="E146" s="4">
        <f t="shared" si="11"/>
        <v>2.4640215198386017</v>
      </c>
      <c r="G146" s="4">
        <f t="shared" si="9"/>
        <v>1.0616812227074237</v>
      </c>
    </row>
    <row r="147" spans="1:7" x14ac:dyDescent="0.2">
      <c r="A147" s="4">
        <f>IF('True_Odds_Calculator_2-way'!A148="","",'True_Odds_Calculator_2-way'!A148)</f>
        <v>2.23</v>
      </c>
      <c r="B147" s="4">
        <f>IF('True_Odds_Calculator_2-way'!B148="","",'True_Odds_Calculator_2-way'!B148)</f>
        <v>1.65</v>
      </c>
      <c r="C147" s="4">
        <f t="shared" si="8"/>
        <v>5.4491099334148752E-2</v>
      </c>
      <c r="D147" s="4">
        <f t="shared" si="10"/>
        <v>2.374253911921278</v>
      </c>
      <c r="E147" s="4">
        <f t="shared" si="11"/>
        <v>1.7276675666158001</v>
      </c>
      <c r="G147" s="4">
        <f t="shared" si="9"/>
        <v>1.0544910993341488</v>
      </c>
    </row>
    <row r="148" spans="1:7" x14ac:dyDescent="0.2">
      <c r="A148" s="4">
        <f>IF('True_Odds_Calculator_2-way'!A149="","",'True_Odds_Calculator_2-way'!A149)</f>
        <v>2.02</v>
      </c>
      <c r="B148" s="4">
        <f>IF('True_Odds_Calculator_2-way'!B149="","",'True_Odds_Calculator_2-way'!B149)</f>
        <v>1.78</v>
      </c>
      <c r="C148" s="4">
        <f t="shared" si="8"/>
        <v>5.6847257759483849E-2</v>
      </c>
      <c r="D148" s="4">
        <f t="shared" si="10"/>
        <v>2.1430444629872452</v>
      </c>
      <c r="E148" s="4">
        <f t="shared" si="11"/>
        <v>1.8748566065283139</v>
      </c>
      <c r="G148" s="4">
        <f t="shared" si="9"/>
        <v>1.0568472577594838</v>
      </c>
    </row>
    <row r="149" spans="1:7" x14ac:dyDescent="0.2">
      <c r="A149" s="4">
        <f>IF('True_Odds_Calculator_2-way'!A150="","",'True_Odds_Calculator_2-way'!A150)</f>
        <v>1.56</v>
      </c>
      <c r="B149" s="4">
        <f>IF('True_Odds_Calculator_2-way'!B150="","",'True_Odds_Calculator_2-way'!B150)</f>
        <v>2.58</v>
      </c>
      <c r="C149" s="4">
        <f t="shared" si="8"/>
        <v>2.8622540250447193E-2</v>
      </c>
      <c r="D149" s="4">
        <f t="shared" si="10"/>
        <v>1.5956232159847763</v>
      </c>
      <c r="E149" s="4">
        <f t="shared" si="11"/>
        <v>2.678913738019169</v>
      </c>
      <c r="G149" s="4">
        <f t="shared" si="9"/>
        <v>1.0286225402504472</v>
      </c>
    </row>
    <row r="150" spans="1:7" x14ac:dyDescent="0.2">
      <c r="A150" s="4">
        <f>IF('True_Odds_Calculator_2-way'!A151="","",'True_Odds_Calculator_2-way'!A151)</f>
        <v>1.63</v>
      </c>
      <c r="B150" s="4">
        <f>IF('True_Odds_Calculator_2-way'!B151="","",'True_Odds_Calculator_2-way'!B151)</f>
        <v>2.4</v>
      </c>
      <c r="C150" s="4">
        <f t="shared" si="8"/>
        <v>3.0163599182004175E-2</v>
      </c>
      <c r="D150" s="4">
        <f t="shared" si="10"/>
        <v>1.6710807347287484</v>
      </c>
      <c r="E150" s="4">
        <f t="shared" si="11"/>
        <v>2.49013367281986</v>
      </c>
      <c r="G150" s="4">
        <f t="shared" si="9"/>
        <v>1.0301635991820042</v>
      </c>
    </row>
    <row r="151" spans="1:7" x14ac:dyDescent="0.2">
      <c r="A151" s="4">
        <f>IF('True_Odds_Calculator_2-way'!A152="","",'True_Odds_Calculator_2-way'!A152)</f>
        <v>1.82</v>
      </c>
      <c r="B151" s="4">
        <f>IF('True_Odds_Calculator_2-way'!B152="","",'True_Odds_Calculator_2-way'!B152)</f>
        <v>2.08</v>
      </c>
      <c r="C151" s="4">
        <f t="shared" si="8"/>
        <v>3.0219780219780112E-2</v>
      </c>
      <c r="D151" s="4">
        <f t="shared" si="10"/>
        <v>1.8714652956298199</v>
      </c>
      <c r="E151" s="4">
        <f t="shared" si="11"/>
        <v>2.1474926253687316</v>
      </c>
      <c r="G151" s="4">
        <f t="shared" si="9"/>
        <v>1.0302197802197801</v>
      </c>
    </row>
    <row r="152" spans="1:7" x14ac:dyDescent="0.2">
      <c r="A152" s="4">
        <f>IF('True_Odds_Calculator_2-way'!A153="","",'True_Odds_Calculator_2-way'!A153)</f>
        <v>1.94</v>
      </c>
      <c r="B152" s="4">
        <f>IF('True_Odds_Calculator_2-way'!B153="","",'True_Odds_Calculator_2-way'!B153)</f>
        <v>1.96</v>
      </c>
      <c r="C152" s="4">
        <f t="shared" si="8"/>
        <v>2.5667999158426325E-2</v>
      </c>
      <c r="D152" s="4">
        <f t="shared" si="10"/>
        <v>1.9895353704478862</v>
      </c>
      <c r="E152" s="4">
        <f t="shared" si="11"/>
        <v>2.0105752961082914</v>
      </c>
      <c r="G152" s="4">
        <f t="shared" si="9"/>
        <v>1.0256679991584263</v>
      </c>
    </row>
    <row r="153" spans="1:7" x14ac:dyDescent="0.2">
      <c r="A153" s="4">
        <f>IF('True_Odds_Calculator_2-way'!A154="","",'True_Odds_Calculator_2-way'!A154)</f>
        <v>1.81</v>
      </c>
      <c r="B153" s="4">
        <f>IF('True_Odds_Calculator_2-way'!B154="","",'True_Odds_Calculator_2-way'!B154)</f>
        <v>2.09</v>
      </c>
      <c r="C153" s="4">
        <f t="shared" si="8"/>
        <v>3.0955087366835166E-2</v>
      </c>
      <c r="D153" s="4">
        <f t="shared" si="10"/>
        <v>1.8621674173619833</v>
      </c>
      <c r="E153" s="4">
        <f t="shared" si="11"/>
        <v>2.159867538325388</v>
      </c>
      <c r="G153" s="4">
        <f t="shared" si="9"/>
        <v>1.0309550873668352</v>
      </c>
    </row>
    <row r="154" spans="1:7" x14ac:dyDescent="0.2">
      <c r="A154" s="4">
        <f>IF('True_Odds_Calculator_2-way'!A155="","",'True_Odds_Calculator_2-way'!A155)</f>
        <v>2.2799999999999998</v>
      </c>
      <c r="B154" s="4">
        <f>IF('True_Odds_Calculator_2-way'!B155="","",'True_Odds_Calculator_2-way'!B155)</f>
        <v>1.68</v>
      </c>
      <c r="C154" s="4">
        <f t="shared" si="8"/>
        <v>3.383458646616555E-2</v>
      </c>
      <c r="D154" s="4">
        <f t="shared" si="10"/>
        <v>2.3714710252600297</v>
      </c>
      <c r="E154" s="4">
        <f t="shared" si="11"/>
        <v>1.7291440953412784</v>
      </c>
      <c r="G154" s="4">
        <f t="shared" si="9"/>
        <v>1.0338345864661656</v>
      </c>
    </row>
    <row r="155" spans="1:7" x14ac:dyDescent="0.2">
      <c r="A155" s="4">
        <f>IF('True_Odds_Calculator_2-way'!A156="","",'True_Odds_Calculator_2-way'!A156)</f>
        <v>2.1</v>
      </c>
      <c r="B155" s="4">
        <f>IF('True_Odds_Calculator_2-way'!B156="","",'True_Odds_Calculator_2-way'!B156)</f>
        <v>1.79</v>
      </c>
      <c r="C155" s="4">
        <f t="shared" si="8"/>
        <v>3.4849694067571102E-2</v>
      </c>
      <c r="D155" s="4">
        <f t="shared" si="10"/>
        <v>2.1797622499275153</v>
      </c>
      <c r="E155" s="4">
        <f t="shared" si="11"/>
        <v>1.8476284099287292</v>
      </c>
      <c r="G155" s="4">
        <f t="shared" si="9"/>
        <v>1.0348496940675711</v>
      </c>
    </row>
    <row r="156" spans="1:7" x14ac:dyDescent="0.2">
      <c r="A156" s="4">
        <f>IF('True_Odds_Calculator_2-way'!A157="","",'True_Odds_Calculator_2-way'!A157)</f>
        <v>2.11</v>
      </c>
      <c r="B156" s="4">
        <f>IF('True_Odds_Calculator_2-way'!B157="","",'True_Odds_Calculator_2-way'!B157)</f>
        <v>1.78</v>
      </c>
      <c r="C156" s="4">
        <f t="shared" si="8"/>
        <v>3.5731402098088338E-2</v>
      </c>
      <c r="D156" s="4">
        <f t="shared" si="10"/>
        <v>2.1926557300484557</v>
      </c>
      <c r="E156" s="4">
        <f t="shared" si="11"/>
        <v>1.8384649273092173</v>
      </c>
      <c r="G156" s="4">
        <f t="shared" si="9"/>
        <v>1.0357314020980883</v>
      </c>
    </row>
    <row r="157" spans="1:7" x14ac:dyDescent="0.2">
      <c r="A157" s="4">
        <f>IF('True_Odds_Calculator_2-way'!A158="","",'True_Odds_Calculator_2-way'!A158)</f>
        <v>1.97</v>
      </c>
      <c r="B157" s="4">
        <f>IF('True_Odds_Calculator_2-way'!B158="","",'True_Odds_Calculator_2-way'!B158)</f>
        <v>1.92</v>
      </c>
      <c r="C157" s="4">
        <f t="shared" si="8"/>
        <v>2.844754653130277E-2</v>
      </c>
      <c r="D157" s="4">
        <f t="shared" si="10"/>
        <v>2.0267924123888115</v>
      </c>
      <c r="E157" s="4">
        <f t="shared" si="11"/>
        <v>1.9739066903246005</v>
      </c>
      <c r="G157" s="4">
        <f t="shared" si="9"/>
        <v>1.0284475465313028</v>
      </c>
    </row>
    <row r="158" spans="1:7" x14ac:dyDescent="0.2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2.37</v>
      </c>
      <c r="C158" s="4">
        <f t="shared" si="8"/>
        <v>3.1697025831017633E-2</v>
      </c>
      <c r="D158" s="4">
        <f t="shared" si="10"/>
        <v>1.6837636458152829</v>
      </c>
      <c r="E158" s="4">
        <f t="shared" si="11"/>
        <v>2.4624936644703492</v>
      </c>
      <c r="G158" s="4">
        <f t="shared" si="9"/>
        <v>1.0316970258310176</v>
      </c>
    </row>
    <row r="159" spans="1:7" x14ac:dyDescent="0.2">
      <c r="A159" s="4">
        <f>IF('True_Odds_Calculator_2-way'!A160="","",'True_Odds_Calculator_2-way'!A160)</f>
        <v>1.58</v>
      </c>
      <c r="B159" s="4">
        <f>IF('True_Odds_Calculator_2-way'!B160="","",'True_Odds_Calculator_2-way'!B160)</f>
        <v>2.5</v>
      </c>
      <c r="C159" s="4">
        <f t="shared" si="8"/>
        <v>3.2911392405063244E-2</v>
      </c>
      <c r="D159" s="4">
        <f t="shared" si="10"/>
        <v>1.62217659137577</v>
      </c>
      <c r="E159" s="4">
        <f t="shared" si="11"/>
        <v>2.6072607260726071</v>
      </c>
      <c r="G159" s="4">
        <f t="shared" si="9"/>
        <v>1.0329113924050632</v>
      </c>
    </row>
    <row r="160" spans="1:7" x14ac:dyDescent="0.2">
      <c r="A160" s="4">
        <f>IF('True_Odds_Calculator_2-way'!A161="","",'True_Odds_Calculator_2-way'!A161)</f>
        <v>1.87</v>
      </c>
      <c r="B160" s="4">
        <f>IF('True_Odds_Calculator_2-way'!B161="","",'True_Odds_Calculator_2-way'!B161)</f>
        <v>2.02</v>
      </c>
      <c r="C160" s="4">
        <f t="shared" si="8"/>
        <v>2.9808863239265015E-2</v>
      </c>
      <c r="D160" s="4">
        <f t="shared" si="10"/>
        <v>1.9236135865967305</v>
      </c>
      <c r="E160" s="4">
        <f t="shared" si="11"/>
        <v>2.082703865027292</v>
      </c>
      <c r="G160" s="4">
        <f t="shared" si="9"/>
        <v>1.029808863239265</v>
      </c>
    </row>
    <row r="161" spans="1:7" x14ac:dyDescent="0.2">
      <c r="A161" s="4">
        <f>IF('True_Odds_Calculator_2-way'!A162="","",'True_Odds_Calculator_2-way'!A162)</f>
        <v>1.48</v>
      </c>
      <c r="B161" s="4">
        <f>IF('True_Odds_Calculator_2-way'!B162="","",'True_Odds_Calculator_2-way'!B162)</f>
        <v>2.71</v>
      </c>
      <c r="C161" s="4">
        <f t="shared" si="8"/>
        <v>4.4679365712576136E-2</v>
      </c>
      <c r="D161" s="4">
        <f t="shared" si="10"/>
        <v>1.5306060143489544</v>
      </c>
      <c r="E161" s="4">
        <f t="shared" si="11"/>
        <v>2.8846375143843503</v>
      </c>
      <c r="G161" s="4">
        <f t="shared" si="9"/>
        <v>1.0446793657125761</v>
      </c>
    </row>
    <row r="162" spans="1:7" x14ac:dyDescent="0.2">
      <c r="A162" s="4">
        <f>IF('True_Odds_Calculator_2-way'!A163="","",'True_Odds_Calculator_2-way'!A163)</f>
        <v>1.51</v>
      </c>
      <c r="B162" s="4">
        <f>IF('True_Odds_Calculator_2-way'!B163="","",'True_Odds_Calculator_2-way'!B163)</f>
        <v>2.65</v>
      </c>
      <c r="C162" s="4">
        <f t="shared" si="8"/>
        <v>3.9610146195176998E-2</v>
      </c>
      <c r="D162" s="4">
        <f t="shared" si="10"/>
        <v>1.5565496450452205</v>
      </c>
      <c r="E162" s="4">
        <f t="shared" si="11"/>
        <v>2.7967849030228904</v>
      </c>
      <c r="G162" s="4">
        <f t="shared" si="9"/>
        <v>1.039610146195177</v>
      </c>
    </row>
    <row r="163" spans="1:7" x14ac:dyDescent="0.2">
      <c r="A163" s="4">
        <f>IF('True_Odds_Calculator_2-way'!A164="","",'True_Odds_Calculator_2-way'!A164)</f>
        <v>2.3199999999999998</v>
      </c>
      <c r="B163" s="4">
        <f>IF('True_Odds_Calculator_2-way'!B164="","",'True_Odds_Calculator_2-way'!B164)</f>
        <v>1.66</v>
      </c>
      <c r="C163" s="4">
        <f t="shared" si="8"/>
        <v>3.3444121312837582E-2</v>
      </c>
      <c r="D163" s="4">
        <f t="shared" si="10"/>
        <v>2.4136375031336175</v>
      </c>
      <c r="E163" s="4">
        <f t="shared" si="11"/>
        <v>1.707394928178755</v>
      </c>
      <c r="G163" s="4">
        <f t="shared" si="9"/>
        <v>1.0334441213128376</v>
      </c>
    </row>
    <row r="164" spans="1:7" x14ac:dyDescent="0.2">
      <c r="A164" s="4">
        <f>IF('True_Odds_Calculator_2-way'!A165="","",'True_Odds_Calculator_2-way'!A165)</f>
        <v>1.69</v>
      </c>
      <c r="B164" s="4">
        <f>IF('True_Odds_Calculator_2-way'!B165="","",'True_Odds_Calculator_2-way'!B165)</f>
        <v>2.2599999999999998</v>
      </c>
      <c r="C164" s="4">
        <f t="shared" si="8"/>
        <v>3.4193852437555794E-2</v>
      </c>
      <c r="D164" s="4">
        <f t="shared" si="10"/>
        <v>1.740283410033262</v>
      </c>
      <c r="E164" s="4">
        <f t="shared" si="11"/>
        <v>2.3508340001231001</v>
      </c>
      <c r="G164" s="4">
        <f t="shared" si="9"/>
        <v>1.0341938524375558</v>
      </c>
    </row>
    <row r="165" spans="1:7" x14ac:dyDescent="0.2">
      <c r="A165" s="4">
        <f>IF('True_Odds_Calculator_2-way'!A166="","",'True_Odds_Calculator_2-way'!A166)</f>
        <v>1.61</v>
      </c>
      <c r="B165" s="4">
        <f>IF('True_Odds_Calculator_2-way'!B166="","",'True_Odds_Calculator_2-way'!B166)</f>
        <v>2.41</v>
      </c>
      <c r="C165" s="4">
        <f t="shared" si="8"/>
        <v>3.6055771758459754E-2</v>
      </c>
      <c r="D165" s="4">
        <f t="shared" si="10"/>
        <v>1.6581269630990791</v>
      </c>
      <c r="E165" s="4">
        <f t="shared" si="11"/>
        <v>2.5194636537774748</v>
      </c>
      <c r="G165" s="4">
        <f t="shared" si="9"/>
        <v>1.0360557717584598</v>
      </c>
    </row>
    <row r="166" spans="1:7" x14ac:dyDescent="0.2">
      <c r="A166" s="4">
        <f>IF('True_Odds_Calculator_2-way'!A167="","",'True_Odds_Calculator_2-way'!A167)</f>
        <v>2.5099999999999998</v>
      </c>
      <c r="B166" s="4">
        <f>IF('True_Odds_Calculator_2-way'!B167="","",'True_Odds_Calculator_2-way'!B167)</f>
        <v>1.59</v>
      </c>
      <c r="C166" s="4">
        <f t="shared" si="8"/>
        <v>2.7337192112054876E-2</v>
      </c>
      <c r="D166" s="4">
        <f t="shared" si="10"/>
        <v>2.5991728809143897</v>
      </c>
      <c r="E166" s="4">
        <f t="shared" si="11"/>
        <v>1.6253232605021484</v>
      </c>
      <c r="G166" s="4">
        <f t="shared" si="9"/>
        <v>1.0273371921120549</v>
      </c>
    </row>
    <row r="167" spans="1:7" x14ac:dyDescent="0.2">
      <c r="A167" s="4">
        <f>IF('True_Odds_Calculator_2-way'!A168="","",'True_Odds_Calculator_2-way'!A168)</f>
        <v>2.21</v>
      </c>
      <c r="B167" s="4">
        <f>IF('True_Odds_Calculator_2-way'!B168="","",'True_Odds_Calculator_2-way'!B168)</f>
        <v>1.74</v>
      </c>
      <c r="C167" s="4">
        <f t="shared" si="8"/>
        <v>2.720133146096626E-2</v>
      </c>
      <c r="D167" s="4">
        <f t="shared" si="10"/>
        <v>2.2784855128281092</v>
      </c>
      <c r="E167" s="4">
        <f t="shared" si="11"/>
        <v>1.7821754646150993</v>
      </c>
      <c r="G167" s="4">
        <f t="shared" si="9"/>
        <v>1.0272013314609663</v>
      </c>
    </row>
    <row r="168" spans="1:7" x14ac:dyDescent="0.2">
      <c r="A168" s="4">
        <f>IF('True_Odds_Calculator_2-way'!A169="","",'True_Odds_Calculator_2-way'!A169)</f>
        <v>3.05</v>
      </c>
      <c r="B168" s="4">
        <f>IF('True_Odds_Calculator_2-way'!B169="","",'True_Odds_Calculator_2-way'!B169)</f>
        <v>1.41</v>
      </c>
      <c r="C168" s="4">
        <f t="shared" si="8"/>
        <v>3.7088710615044818E-2</v>
      </c>
      <c r="D168" s="4">
        <f t="shared" si="10"/>
        <v>3.2328509678631834</v>
      </c>
      <c r="E168" s="4">
        <f t="shared" si="11"/>
        <v>1.4478579244171366</v>
      </c>
      <c r="G168" s="4">
        <f t="shared" si="9"/>
        <v>1.0370887106150448</v>
      </c>
    </row>
    <row r="169" spans="1:7" x14ac:dyDescent="0.2">
      <c r="A169" s="4">
        <f>IF('True_Odds_Calculator_2-way'!A170="","",'True_Odds_Calculator_2-way'!A170)</f>
        <v>1.45</v>
      </c>
      <c r="B169" s="4">
        <f>IF('True_Odds_Calculator_2-way'!B170="","",'True_Odds_Calculator_2-way'!B170)</f>
        <v>2.88</v>
      </c>
      <c r="C169" s="4">
        <f t="shared" si="8"/>
        <v>3.687739463601547E-2</v>
      </c>
      <c r="D169" s="4">
        <f t="shared" si="10"/>
        <v>1.4898323225115948</v>
      </c>
      <c r="E169" s="4">
        <f t="shared" si="11"/>
        <v>3.0415149308084493</v>
      </c>
      <c r="G169" s="4">
        <f t="shared" si="9"/>
        <v>1.0368773946360155</v>
      </c>
    </row>
    <row r="170" spans="1:7" x14ac:dyDescent="0.2">
      <c r="A170" s="4">
        <f>IF('True_Odds_Calculator_2-way'!A171="","",'True_Odds_Calculator_2-way'!A171)</f>
        <v>2.6</v>
      </c>
      <c r="B170" s="4">
        <f>IF('True_Odds_Calculator_2-way'!B171="","",'True_Odds_Calculator_2-way'!B171)</f>
        <v>1.52</v>
      </c>
      <c r="C170" s="4">
        <f t="shared" si="8"/>
        <v>4.2510121457489891E-2</v>
      </c>
      <c r="D170" s="4">
        <f t="shared" si="10"/>
        <v>2.7520891364902509</v>
      </c>
      <c r="E170" s="4">
        <f t="shared" si="11"/>
        <v>1.5707472178060415</v>
      </c>
      <c r="G170" s="4">
        <f t="shared" si="9"/>
        <v>1.0425101214574899</v>
      </c>
    </row>
    <row r="171" spans="1:7" x14ac:dyDescent="0.2">
      <c r="A171" s="4">
        <f>IF('True_Odds_Calculator_2-way'!A172="","",'True_Odds_Calculator_2-way'!A172)</f>
        <v>2.42</v>
      </c>
      <c r="B171" s="4">
        <f>IF('True_Odds_Calculator_2-way'!B172="","",'True_Odds_Calculator_2-way'!B172)</f>
        <v>1.59</v>
      </c>
      <c r="C171" s="4">
        <f t="shared" si="8"/>
        <v>4.21539581059307E-2</v>
      </c>
      <c r="D171" s="4">
        <f t="shared" si="10"/>
        <v>2.5500695871164427</v>
      </c>
      <c r="E171" s="4">
        <f t="shared" si="11"/>
        <v>1.6451323271623415</v>
      </c>
      <c r="G171" s="4">
        <f t="shared" si="9"/>
        <v>1.0421539581059307</v>
      </c>
    </row>
    <row r="172" spans="1:7" x14ac:dyDescent="0.2">
      <c r="A172" s="4">
        <f>IF('True_Odds_Calculator_2-way'!A173="","",'True_Odds_Calculator_2-way'!A173)</f>
        <v>2.75</v>
      </c>
      <c r="B172" s="4">
        <f>IF('True_Odds_Calculator_2-way'!B173="","",'True_Odds_Calculator_2-way'!B173)</f>
        <v>1.47</v>
      </c>
      <c r="C172" s="4">
        <f t="shared" si="8"/>
        <v>4.390847247990104E-2</v>
      </c>
      <c r="D172" s="4">
        <f t="shared" si="10"/>
        <v>2.9266968325791858</v>
      </c>
      <c r="E172" s="4">
        <f t="shared" si="11"/>
        <v>1.5190230155002347</v>
      </c>
      <c r="G172" s="4">
        <f t="shared" si="9"/>
        <v>1.043908472479901</v>
      </c>
    </row>
    <row r="173" spans="1:7" x14ac:dyDescent="0.2">
      <c r="A173" s="4">
        <f>IF('True_Odds_Calculator_2-way'!A174="","",'True_Odds_Calculator_2-way'!A174)</f>
        <v>2.23</v>
      </c>
      <c r="B173" s="4">
        <f>IF('True_Odds_Calculator_2-way'!B174="","",'True_Odds_Calculator_2-way'!B174)</f>
        <v>1.68</v>
      </c>
      <c r="C173" s="4">
        <f t="shared" si="8"/>
        <v>4.3668588511637907E-2</v>
      </c>
      <c r="D173" s="4">
        <f t="shared" si="10"/>
        <v>2.3441371542985863</v>
      </c>
      <c r="E173" s="4">
        <f t="shared" si="11"/>
        <v>1.7439716972348942</v>
      </c>
      <c r="G173" s="4">
        <f t="shared" si="9"/>
        <v>1.0436685885116379</v>
      </c>
    </row>
    <row r="174" spans="1:7" x14ac:dyDescent="0.2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8"/>
        <v>4.1286079649250906E-2</v>
      </c>
      <c r="D174" s="4">
        <f t="shared" si="10"/>
        <v>2.5029721079103791</v>
      </c>
      <c r="E174" s="4">
        <f t="shared" si="11"/>
        <v>1.6653483419531487</v>
      </c>
      <c r="G174" s="4">
        <f t="shared" si="9"/>
        <v>1.0412860796492509</v>
      </c>
    </row>
    <row r="175" spans="1:7" x14ac:dyDescent="0.2">
      <c r="A175" s="4">
        <f>IF('True_Odds_Calculator_2-way'!A176="","",'True_Odds_Calculator_2-way'!A176)</f>
        <v>2.25</v>
      </c>
      <c r="B175" s="4">
        <f>IF('True_Odds_Calculator_2-way'!B176="","",'True_Odds_Calculator_2-way'!B176)</f>
        <v>1.67</v>
      </c>
      <c r="C175" s="4">
        <f t="shared" si="8"/>
        <v>4.3246839654025315E-2</v>
      </c>
      <c r="D175" s="4">
        <f t="shared" si="10"/>
        <v>2.3650668764752165</v>
      </c>
      <c r="E175" s="4">
        <f t="shared" si="11"/>
        <v>1.732564841498559</v>
      </c>
      <c r="G175" s="4">
        <f t="shared" si="9"/>
        <v>1.0432468396540253</v>
      </c>
    </row>
    <row r="176" spans="1:7" x14ac:dyDescent="0.2">
      <c r="A176" s="4">
        <f>IF('True_Odds_Calculator_2-way'!A177="","",'True_Odds_Calculator_2-way'!A177)</f>
        <v>2.0499999999999998</v>
      </c>
      <c r="B176" s="4">
        <f>IF('True_Odds_Calculator_2-way'!B177="","",'True_Odds_Calculator_2-way'!B177)</f>
        <v>1.85</v>
      </c>
      <c r="C176" s="4">
        <f t="shared" si="8"/>
        <v>2.8345418589321048E-2</v>
      </c>
      <c r="D176" s="4">
        <f t="shared" si="10"/>
        <v>2.1113430758524703</v>
      </c>
      <c r="E176" s="4">
        <f t="shared" si="11"/>
        <v>1.8998121477770822</v>
      </c>
      <c r="G176" s="4">
        <f t="shared" si="9"/>
        <v>1.028345418589321</v>
      </c>
    </row>
    <row r="177" spans="1:7" x14ac:dyDescent="0.2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2</v>
      </c>
      <c r="C177" s="4">
        <f t="shared" si="8"/>
        <v>2.9100529100529293E-2</v>
      </c>
      <c r="D177" s="4">
        <f t="shared" si="10"/>
        <v>1.9434447300771212</v>
      </c>
      <c r="E177" s="4">
        <f t="shared" si="11"/>
        <v>2.0599455040871937</v>
      </c>
      <c r="G177" s="4">
        <f t="shared" si="9"/>
        <v>1.0291005291005293</v>
      </c>
    </row>
    <row r="178" spans="1:7" x14ac:dyDescent="0.2">
      <c r="A178" s="4">
        <f>IF('True_Odds_Calculator_2-way'!A179="","",'True_Odds_Calculator_2-way'!A179)</f>
        <v>2.04</v>
      </c>
      <c r="B178" s="4">
        <f>IF('True_Odds_Calculator_2-way'!B179="","",'True_Odds_Calculator_2-way'!B179)</f>
        <v>1.85</v>
      </c>
      <c r="C178" s="4">
        <f t="shared" si="8"/>
        <v>3.0736618971912932E-2</v>
      </c>
      <c r="D178" s="4">
        <f t="shared" si="10"/>
        <v>2.1060267857142851</v>
      </c>
      <c r="E178" s="4">
        <f t="shared" si="11"/>
        <v>1.9041372351160444</v>
      </c>
      <c r="G178" s="4">
        <f t="shared" si="9"/>
        <v>1.0307366189719129</v>
      </c>
    </row>
    <row r="179" spans="1:7" x14ac:dyDescent="0.2">
      <c r="A179" s="4">
        <f>IF('True_Odds_Calculator_2-way'!A180="","",'True_Odds_Calculator_2-way'!A180)</f>
        <v>1.74</v>
      </c>
      <c r="B179" s="4">
        <f>IF('True_Odds_Calculator_2-way'!B180="","",'True_Odds_Calculator_2-way'!B180)</f>
        <v>2.16</v>
      </c>
      <c r="C179" s="4">
        <f t="shared" si="8"/>
        <v>3.7675606641123682E-2</v>
      </c>
      <c r="D179" s="4">
        <f t="shared" si="10"/>
        <v>1.7989661114302122</v>
      </c>
      <c r="E179" s="4">
        <f t="shared" si="11"/>
        <v>2.2516175413371671</v>
      </c>
      <c r="G179" s="4">
        <f t="shared" si="9"/>
        <v>1.0376756066411237</v>
      </c>
    </row>
    <row r="180" spans="1:7" x14ac:dyDescent="0.2">
      <c r="A180" s="4">
        <f>IF('True_Odds_Calculator_2-way'!A181="","",'True_Odds_Calculator_2-way'!A181)</f>
        <v>1.79</v>
      </c>
      <c r="B180" s="4">
        <f>IF('True_Odds_Calculator_2-way'!B181="","",'True_Odds_Calculator_2-way'!B181)</f>
        <v>2.08</v>
      </c>
      <c r="C180" s="4">
        <f t="shared" si="8"/>
        <v>3.9428448646325664E-2</v>
      </c>
      <c r="D180" s="4">
        <f t="shared" si="10"/>
        <v>1.8554769261437256</v>
      </c>
      <c r="E180" s="4">
        <f t="shared" si="11"/>
        <v>2.1689385995572641</v>
      </c>
      <c r="G180" s="4">
        <f t="shared" si="9"/>
        <v>1.0394284486463257</v>
      </c>
    </row>
    <row r="181" spans="1:7" x14ac:dyDescent="0.2">
      <c r="A181" s="4">
        <f>IF('True_Odds_Calculator_2-way'!A182="","",'True_Odds_Calculator_2-way'!A182)</f>
        <v>1.75</v>
      </c>
      <c r="B181" s="4">
        <f>IF('True_Odds_Calculator_2-way'!B182="","",'True_Odds_Calculator_2-way'!B182)</f>
        <v>2.0699999999999998</v>
      </c>
      <c r="C181" s="4">
        <f t="shared" si="8"/>
        <v>5.452035886818507E-2</v>
      </c>
      <c r="D181" s="4">
        <f t="shared" si="10"/>
        <v>1.8376664552948638</v>
      </c>
      <c r="E181" s="4">
        <f t="shared" si="11"/>
        <v>2.1937925813777439</v>
      </c>
      <c r="G181" s="4">
        <f t="shared" si="9"/>
        <v>1.0545203588681851</v>
      </c>
    </row>
    <row r="182" spans="1:7" x14ac:dyDescent="0.2">
      <c r="A182" s="4">
        <f>IF('True_Odds_Calculator_2-way'!A183="","",'True_Odds_Calculator_2-way'!A183)</f>
        <v>2.15</v>
      </c>
      <c r="B182" s="4">
        <f>IF('True_Odds_Calculator_2-way'!B183="","",'True_Odds_Calculator_2-way'!B183)</f>
        <v>1.69</v>
      </c>
      <c r="C182" s="4">
        <f t="shared" si="8"/>
        <v>5.6832255401128462E-2</v>
      </c>
      <c r="D182" s="4">
        <f t="shared" si="10"/>
        <v>2.2899007405073264</v>
      </c>
      <c r="E182" s="4">
        <f t="shared" si="11"/>
        <v>1.7752534505924025</v>
      </c>
      <c r="G182" s="4">
        <f t="shared" si="9"/>
        <v>1.0568322554011285</v>
      </c>
    </row>
    <row r="183" spans="1:7" x14ac:dyDescent="0.2">
      <c r="A183" s="4">
        <f>IF('True_Odds_Calculator_2-way'!A184="","",'True_Odds_Calculator_2-way'!A184)</f>
        <v>1.86</v>
      </c>
      <c r="B183" s="4">
        <f>IF('True_Odds_Calculator_2-way'!B184="","",'True_Odds_Calculator_2-way'!B184)</f>
        <v>2.0099999999999998</v>
      </c>
      <c r="C183" s="4">
        <f t="shared" si="8"/>
        <v>3.5146846413095734E-2</v>
      </c>
      <c r="D183" s="4">
        <f t="shared" si="10"/>
        <v>1.9228514118191637</v>
      </c>
      <c r="E183" s="4">
        <f t="shared" si="11"/>
        <v>2.0835980605249955</v>
      </c>
      <c r="G183" s="4">
        <f t="shared" si="9"/>
        <v>1.0351468464130957</v>
      </c>
    </row>
    <row r="184" spans="1:7" x14ac:dyDescent="0.2">
      <c r="A184" s="4">
        <f>IF('True_Odds_Calculator_2-way'!A185="","",'True_Odds_Calculator_2-way'!A185)</f>
        <v>2.08</v>
      </c>
      <c r="B184" s="4">
        <f>IF('True_Odds_Calculator_2-way'!B185="","",'True_Odds_Calculator_2-way'!B185)</f>
        <v>1.83</v>
      </c>
      <c r="C184" s="4">
        <f t="shared" si="8"/>
        <v>2.7217318200924545E-2</v>
      </c>
      <c r="D184" s="4">
        <f t="shared" si="10"/>
        <v>2.1405916094927453</v>
      </c>
      <c r="E184" s="4">
        <f t="shared" si="11"/>
        <v>1.8767379942806428</v>
      </c>
      <c r="G184" s="4">
        <f t="shared" si="9"/>
        <v>1.0272173182009245</v>
      </c>
    </row>
    <row r="185" spans="1:7" x14ac:dyDescent="0.2">
      <c r="A185" s="4">
        <f>IF('True_Odds_Calculator_2-way'!A186="","",'True_Odds_Calculator_2-way'!A186)</f>
        <v>2.11</v>
      </c>
      <c r="B185" s="4">
        <f>IF('True_Odds_Calculator_2-way'!B186="","",'True_Odds_Calculator_2-way'!B186)</f>
        <v>1.75</v>
      </c>
      <c r="C185" s="4">
        <f t="shared" si="8"/>
        <v>4.5362220717670931E-2</v>
      </c>
      <c r="D185" s="4">
        <f t="shared" si="10"/>
        <v>2.2160540135033755</v>
      </c>
      <c r="E185" s="4">
        <f t="shared" si="11"/>
        <v>1.8223318938926589</v>
      </c>
      <c r="G185" s="4">
        <f t="shared" si="9"/>
        <v>1.0453622207176709</v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1.56</v>
      </c>
      <c r="B2" s="4">
        <f>IF('True_Odds_Calculator_3-way'!B3="","",'True_Odds_Calculator_3-way'!B3)</f>
        <v>4.3499999999999996</v>
      </c>
      <c r="C2" s="4">
        <f>IF('True_Odds_Calculator_3-way'!C3="","",'True_Odds_Calculator_3-way'!C3)</f>
        <v>5.94</v>
      </c>
      <c r="D2" s="4">
        <f>IF(A2="","",((1/A2)+(1/B2)+(1/C2))-1)</f>
        <v>3.926086684707375E-2</v>
      </c>
      <c r="E2" s="4">
        <f>IF(A2="","",(3*A2)/(3-($D2*A2)))</f>
        <v>1.5925121723423521</v>
      </c>
      <c r="F2" s="4">
        <f>IF(B2="","",(3*B2)/(3-($D2*B2)))</f>
        <v>4.6125865099417771</v>
      </c>
      <c r="G2" s="4">
        <f>IF(C2="","",(3*C2)/(3-($D2*C2)))</f>
        <v>6.4406756912221494</v>
      </c>
      <c r="I2" s="4">
        <f>IF(A2="","",D2+1)</f>
        <v>1.0392608668470737</v>
      </c>
    </row>
    <row r="3" spans="1:9" x14ac:dyDescent="0.2">
      <c r="A3" s="4">
        <f>IF('True_Odds_Calculator_3-way'!A4="","",'True_Odds_Calculator_3-way'!A4)</f>
        <v>1.43</v>
      </c>
      <c r="B3" s="4">
        <f>IF('True_Odds_Calculator_3-way'!B4="","",'True_Odds_Calculator_3-way'!B4)</f>
        <v>4.6500000000000004</v>
      </c>
      <c r="C3" s="4">
        <f>IF('True_Odds_Calculator_3-way'!C4="","",'True_Odds_Calculator_3-way'!C4)</f>
        <v>7.96</v>
      </c>
      <c r="D3" s="4">
        <f t="shared" ref="D3:D66" si="0">IF(A3="","",((1/A3)+(1/B3)+(1/C3))-1)</f>
        <v>3.9982603445077203E-2</v>
      </c>
      <c r="E3" s="4">
        <f t="shared" ref="E3:E66" si="1">IF(A3="","",(3*A3)/(3-($D3*A3)))</f>
        <v>1.4577829735713477</v>
      </c>
      <c r="F3" s="4">
        <f t="shared" ref="F3:F66" si="2">IF(B3="","",(3*B3)/(3-($D3*B3)))</f>
        <v>4.9572135718772294</v>
      </c>
      <c r="G3" s="4">
        <f t="shared" ref="G3:G66" si="3">IF(C3="","",(3*C3)/(3-($D3*C3)))</f>
        <v>8.9046714318239708</v>
      </c>
      <c r="I3" s="4">
        <f t="shared" ref="I3:I66" si="4">IF(A3="","",D3+1)</f>
        <v>1.0399826034450772</v>
      </c>
    </row>
    <row r="4" spans="1:9" x14ac:dyDescent="0.2">
      <c r="A4" s="4">
        <f>IF('True_Odds_Calculator_3-way'!A5="","",'True_Odds_Calculator_3-way'!A5)</f>
        <v>2.4700000000000002</v>
      </c>
      <c r="B4" s="4">
        <f>IF('True_Odds_Calculator_3-way'!B5="","",'True_Odds_Calculator_3-way'!B5)</f>
        <v>3.71</v>
      </c>
      <c r="C4" s="4">
        <f>IF('True_Odds_Calculator_3-way'!C5="","",'True_Odds_Calculator_3-way'!C5)</f>
        <v>2.79</v>
      </c>
      <c r="D4" s="4">
        <f t="shared" si="0"/>
        <v>3.282301763898321E-2</v>
      </c>
      <c r="E4" s="4">
        <f t="shared" si="1"/>
        <v>2.5386039555863777</v>
      </c>
      <c r="F4" s="4">
        <f t="shared" si="2"/>
        <v>3.8669644642882077</v>
      </c>
      <c r="G4" s="4">
        <f t="shared" si="3"/>
        <v>2.8778474633894149</v>
      </c>
      <c r="I4" s="4">
        <f t="shared" si="4"/>
        <v>1.0328230176389832</v>
      </c>
    </row>
    <row r="5" spans="1:9" x14ac:dyDescent="0.2">
      <c r="A5" s="4">
        <f>IF('True_Odds_Calculator_3-way'!A6="","",'True_Odds_Calculator_3-way'!A6)</f>
        <v>9.74</v>
      </c>
      <c r="B5" s="4">
        <f>IF('True_Odds_Calculator_3-way'!B6="","",'True_Odds_Calculator_3-way'!B6)</f>
        <v>6.72</v>
      </c>
      <c r="C5" s="4">
        <f>IF('True_Odds_Calculator_3-way'!C6="","",'True_Odds_Calculator_3-way'!C6)</f>
        <v>1.29</v>
      </c>
      <c r="D5" s="4">
        <f t="shared" si="0"/>
        <v>2.667272677659005E-2</v>
      </c>
      <c r="E5" s="4">
        <f t="shared" si="1"/>
        <v>10.663425486707425</v>
      </c>
      <c r="F5" s="4">
        <f t="shared" si="2"/>
        <v>7.1470118599236976</v>
      </c>
      <c r="G5" s="4">
        <f t="shared" si="3"/>
        <v>1.304967022401621</v>
      </c>
      <c r="I5" s="4">
        <f t="shared" si="4"/>
        <v>1.02667272677659</v>
      </c>
    </row>
    <row r="6" spans="1: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3.39</v>
      </c>
      <c r="C6" s="4">
        <f>IF('True_Odds_Calculator_3-way'!C7="","",'True_Odds_Calculator_3-way'!C7)</f>
        <v>3.3</v>
      </c>
      <c r="D6" s="4">
        <f t="shared" si="0"/>
        <v>2.1744367327088288E-2</v>
      </c>
      <c r="E6" s="4">
        <f t="shared" si="1"/>
        <v>2.4010716975091948</v>
      </c>
      <c r="F6" s="4">
        <f t="shared" si="2"/>
        <v>3.4753943848859499</v>
      </c>
      <c r="G6" s="4">
        <f t="shared" si="3"/>
        <v>3.3808662780572258</v>
      </c>
      <c r="I6" s="4">
        <f t="shared" si="4"/>
        <v>1.0217443673270883</v>
      </c>
    </row>
    <row r="7" spans="1:9" x14ac:dyDescent="0.2">
      <c r="A7" s="4">
        <f>IF('True_Odds_Calculator_3-way'!A8="","",'True_Odds_Calculator_3-way'!A8)</f>
        <v>1.96</v>
      </c>
      <c r="B7" s="4">
        <f>IF('True_Odds_Calculator_3-way'!B8="","",'True_Odds_Calculator_3-way'!B8)</f>
        <v>3.51</v>
      </c>
      <c r="C7" s="4">
        <f>IF('True_Odds_Calculator_3-way'!C8="","",'True_Odds_Calculator_3-way'!C8)</f>
        <v>4.37</v>
      </c>
      <c r="D7" s="4">
        <f t="shared" si="0"/>
        <v>2.3937318478018055E-2</v>
      </c>
      <c r="E7" s="4">
        <f t="shared" si="1"/>
        <v>1.9911395267779473</v>
      </c>
      <c r="F7" s="4">
        <f t="shared" si="2"/>
        <v>3.6111358638101159</v>
      </c>
      <c r="G7" s="4">
        <f t="shared" si="3"/>
        <v>4.5278813073970214</v>
      </c>
      <c r="I7" s="4">
        <f t="shared" si="4"/>
        <v>1.0239373184780181</v>
      </c>
    </row>
    <row r="8" spans="1:9" x14ac:dyDescent="0.2">
      <c r="A8" s="4">
        <f>IF('True_Odds_Calculator_3-way'!A9="","",'True_Odds_Calculator_3-way'!A9)</f>
        <v>2.23</v>
      </c>
      <c r="B8" s="4">
        <f>IF('True_Odds_Calculator_3-way'!B9="","",'True_Odds_Calculator_3-way'!B9)</f>
        <v>3.51</v>
      </c>
      <c r="C8" s="4">
        <f>IF('True_Odds_Calculator_3-way'!C9="","",'True_Odds_Calculator_3-way'!C9)</f>
        <v>3.45</v>
      </c>
      <c r="D8" s="4">
        <f t="shared" si="0"/>
        <v>2.3185850637595706E-2</v>
      </c>
      <c r="E8" s="4">
        <f t="shared" si="1"/>
        <v>2.269107652051817</v>
      </c>
      <c r="F8" s="4">
        <f t="shared" si="2"/>
        <v>3.607872359897633</v>
      </c>
      <c r="G8" s="4">
        <f t="shared" si="3"/>
        <v>3.5445098472881162</v>
      </c>
      <c r="I8" s="4">
        <f t="shared" si="4"/>
        <v>1.0231858506375957</v>
      </c>
    </row>
    <row r="9" spans="1:9" x14ac:dyDescent="0.2">
      <c r="A9" s="4">
        <f>IF('True_Odds_Calculator_3-way'!A10="","",'True_Odds_Calculator_3-way'!A10)</f>
        <v>3.45</v>
      </c>
      <c r="B9" s="4">
        <f>IF('True_Odds_Calculator_3-way'!B10="","",'True_Odds_Calculator_3-way'!B10)</f>
        <v>3.3</v>
      </c>
      <c r="C9" s="4">
        <f>IF('True_Odds_Calculator_3-way'!C10="","",'True_Odds_Calculator_3-way'!C10)</f>
        <v>2.33</v>
      </c>
      <c r="D9" s="4">
        <f t="shared" si="0"/>
        <v>2.2069924850294242E-2</v>
      </c>
      <c r="E9" s="4">
        <f t="shared" si="1"/>
        <v>3.539842670990212</v>
      </c>
      <c r="F9" s="4">
        <f t="shared" si="2"/>
        <v>3.3821071353439529</v>
      </c>
      <c r="G9" s="4">
        <f t="shared" si="3"/>
        <v>2.370634995107173</v>
      </c>
      <c r="I9" s="4">
        <f t="shared" si="4"/>
        <v>1.0220699248502942</v>
      </c>
    </row>
    <row r="10" spans="1:9" x14ac:dyDescent="0.2">
      <c r="A10" s="4">
        <f>IF('True_Odds_Calculator_3-way'!A11="","",'True_Odds_Calculator_3-way'!A11)</f>
        <v>1.1599999999999999</v>
      </c>
      <c r="B10" s="4">
        <f>IF('True_Odds_Calculator_3-way'!B11="","",'True_Odds_Calculator_3-way'!B11)</f>
        <v>9</v>
      </c>
      <c r="C10" s="4">
        <f>IF('True_Odds_Calculator_3-way'!C11="","",'True_Odds_Calculator_3-way'!C11)</f>
        <v>19.75</v>
      </c>
      <c r="D10" s="4">
        <f t="shared" si="0"/>
        <v>2.3812988020757597E-2</v>
      </c>
      <c r="E10" s="4">
        <f t="shared" si="1"/>
        <v>1.1707801794299124</v>
      </c>
      <c r="F10" s="4">
        <f t="shared" si="2"/>
        <v>9.6924161704794756</v>
      </c>
      <c r="G10" s="4">
        <f t="shared" si="3"/>
        <v>23.421809920484673</v>
      </c>
      <c r="I10" s="4">
        <f t="shared" si="4"/>
        <v>1.0238129880207576</v>
      </c>
    </row>
    <row r="11" spans="1:9" x14ac:dyDescent="0.2">
      <c r="A11" s="4">
        <f>IF('True_Odds_Calculator_3-way'!A12="","",'True_Odds_Calculator_3-way'!A12)</f>
        <v>2.5499999999999998</v>
      </c>
      <c r="B11" s="4">
        <f>IF('True_Odds_Calculator_3-way'!B12="","",'True_Odds_Calculator_3-way'!B12)</f>
        <v>3.2</v>
      </c>
      <c r="C11" s="4">
        <f>IF('True_Odds_Calculator_3-way'!C12="","",'True_Odds_Calculator_3-way'!C12)</f>
        <v>2.96</v>
      </c>
      <c r="D11" s="4">
        <f t="shared" si="0"/>
        <v>4.2494700582935918E-2</v>
      </c>
      <c r="E11" s="4">
        <f t="shared" si="1"/>
        <v>2.6455588982679554</v>
      </c>
      <c r="F11" s="4">
        <f t="shared" si="2"/>
        <v>3.35193545999556</v>
      </c>
      <c r="G11" s="4">
        <f t="shared" si="3"/>
        <v>3.0895384930245249</v>
      </c>
      <c r="I11" s="4">
        <f t="shared" si="4"/>
        <v>1.0424947005829359</v>
      </c>
    </row>
    <row r="12" spans="1:9" x14ac:dyDescent="0.2">
      <c r="A12" s="4">
        <f>IF('True_Odds_Calculator_3-way'!A13="","",'True_Odds_Calculator_3-way'!A13)</f>
        <v>1.33</v>
      </c>
      <c r="B12" s="4">
        <f>IF('True_Odds_Calculator_3-way'!B13="","",'True_Odds_Calculator_3-way'!B13)</f>
        <v>5.56</v>
      </c>
      <c r="C12" s="4">
        <f>IF('True_Odds_Calculator_3-way'!C13="","",'True_Odds_Calculator_3-way'!C13)</f>
        <v>8.23</v>
      </c>
      <c r="D12" s="4">
        <f t="shared" si="0"/>
        <v>5.3242497223591645E-2</v>
      </c>
      <c r="E12" s="4">
        <f t="shared" si="1"/>
        <v>1.3621524839307475</v>
      </c>
      <c r="F12" s="4">
        <f t="shared" si="2"/>
        <v>6.1687035795436653</v>
      </c>
      <c r="G12" s="4">
        <f t="shared" si="3"/>
        <v>9.6377011021476644</v>
      </c>
      <c r="I12" s="4">
        <f t="shared" si="4"/>
        <v>1.0532424972235916</v>
      </c>
    </row>
    <row r="13" spans="1:9" x14ac:dyDescent="0.2">
      <c r="A13" s="4">
        <f>IF('True_Odds_Calculator_3-way'!A14="","",'True_Odds_Calculator_3-way'!A14)</f>
        <v>1.56</v>
      </c>
      <c r="B13" s="4">
        <f>IF('True_Odds_Calculator_3-way'!B14="","",'True_Odds_Calculator_3-way'!B14)</f>
        <v>3.76</v>
      </c>
      <c r="C13" s="4">
        <f>IF('True_Odds_Calculator_3-way'!C14="","",'True_Odds_Calculator_3-way'!C14)</f>
        <v>6.97</v>
      </c>
      <c r="D13" s="4">
        <f t="shared" si="0"/>
        <v>5.045511078967535E-2</v>
      </c>
      <c r="E13" s="4">
        <f t="shared" si="1"/>
        <v>1.6020319641240086</v>
      </c>
      <c r="F13" s="4">
        <f t="shared" si="2"/>
        <v>4.0138223753038274</v>
      </c>
      <c r="G13" s="4">
        <f t="shared" si="3"/>
        <v>7.8955480457359695</v>
      </c>
      <c r="I13" s="4">
        <f t="shared" si="4"/>
        <v>1.0504551107896754</v>
      </c>
    </row>
    <row r="14" spans="1:9" x14ac:dyDescent="0.2">
      <c r="A14" s="4">
        <f>IF('True_Odds_Calculator_3-way'!A15="","",'True_Odds_Calculator_3-way'!A15)</f>
        <v>1.72</v>
      </c>
      <c r="B14" s="4">
        <f>IF('True_Odds_Calculator_3-way'!B15="","",'True_Odds_Calculator_3-way'!B15)</f>
        <v>3.83</v>
      </c>
      <c r="C14" s="4">
        <f>IF('True_Odds_Calculator_3-way'!C15="","",'True_Odds_Calculator_3-way'!C15)</f>
        <v>5.27</v>
      </c>
      <c r="D14" s="4">
        <f t="shared" si="0"/>
        <v>3.2245275264446649E-2</v>
      </c>
      <c r="E14" s="4">
        <f t="shared" si="1"/>
        <v>1.7523970749376121</v>
      </c>
      <c r="F14" s="4">
        <f t="shared" si="2"/>
        <v>3.9944368574189095</v>
      </c>
      <c r="G14" s="4">
        <f t="shared" si="3"/>
        <v>5.5864393913712513</v>
      </c>
      <c r="I14" s="4">
        <f t="shared" si="4"/>
        <v>1.0322452752644466</v>
      </c>
    </row>
    <row r="15" spans="1:9" x14ac:dyDescent="0.2">
      <c r="A15" s="4">
        <f>IF('True_Odds_Calculator_3-way'!A16="","",'True_Odds_Calculator_3-way'!A16)</f>
        <v>3.95</v>
      </c>
      <c r="B15" s="4">
        <f>IF('True_Odds_Calculator_3-way'!B16="","",'True_Odds_Calculator_3-way'!B16)</f>
        <v>3.86</v>
      </c>
      <c r="C15" s="4">
        <f>IF('True_Odds_Calculator_3-way'!C16="","",'True_Odds_Calculator_3-way'!C16)</f>
        <v>1.87</v>
      </c>
      <c r="D15" s="4">
        <f t="shared" si="0"/>
        <v>4.6991272763748704E-2</v>
      </c>
      <c r="E15" s="4">
        <f t="shared" si="1"/>
        <v>4.210512144107815</v>
      </c>
      <c r="F15" s="4">
        <f t="shared" si="2"/>
        <v>4.1084026707410146</v>
      </c>
      <c r="G15" s="4">
        <f t="shared" si="3"/>
        <v>1.9264274223280955</v>
      </c>
      <c r="I15" s="4">
        <f t="shared" si="4"/>
        <v>1.0469912727637487</v>
      </c>
    </row>
    <row r="16" spans="1:9" x14ac:dyDescent="0.2">
      <c r="A16" s="4">
        <f>IF('True_Odds_Calculator_3-way'!A17="","",'True_Odds_Calculator_3-way'!A17)</f>
        <v>6.77</v>
      </c>
      <c r="B16" s="4">
        <f>IF('True_Odds_Calculator_3-way'!B17="","",'True_Odds_Calculator_3-way'!B17)</f>
        <v>5.09</v>
      </c>
      <c r="C16" s="4">
        <f>IF('True_Odds_Calculator_3-way'!C17="","",'True_Odds_Calculator_3-way'!C17)</f>
        <v>1.41</v>
      </c>
      <c r="D16" s="4">
        <f t="shared" si="0"/>
        <v>5.3393999824605576E-2</v>
      </c>
      <c r="E16" s="4">
        <f t="shared" si="1"/>
        <v>7.697489434773102</v>
      </c>
      <c r="F16" s="4">
        <f t="shared" si="2"/>
        <v>5.5970466400845416</v>
      </c>
      <c r="G16" s="4">
        <f t="shared" si="3"/>
        <v>1.4462950340944811</v>
      </c>
      <c r="I16" s="4">
        <f t="shared" si="4"/>
        <v>1.0533939998246056</v>
      </c>
    </row>
    <row r="17" spans="1:9" x14ac:dyDescent="0.2">
      <c r="A17" s="4">
        <f>IF('True_Odds_Calculator_3-way'!A18="","",'True_Odds_Calculator_3-way'!A18)</f>
        <v>5.52</v>
      </c>
      <c r="B17" s="4">
        <f>IF('True_Odds_Calculator_3-way'!B18="","",'True_Odds_Calculator_3-way'!B18)</f>
        <v>4.3899999999999997</v>
      </c>
      <c r="C17" s="4">
        <f>IF('True_Odds_Calculator_3-way'!C18="","",'True_Odds_Calculator_3-way'!C18)</f>
        <v>1.56</v>
      </c>
      <c r="D17" s="4">
        <f t="shared" si="0"/>
        <v>4.9975494117318497E-2</v>
      </c>
      <c r="E17" s="4">
        <f t="shared" si="1"/>
        <v>6.0789932744310029</v>
      </c>
      <c r="F17" s="4">
        <f t="shared" si="2"/>
        <v>4.7363749170577396</v>
      </c>
      <c r="G17" s="4">
        <f t="shared" si="3"/>
        <v>1.6016217560980237</v>
      </c>
      <c r="I17" s="4">
        <f t="shared" si="4"/>
        <v>1.0499754941173185</v>
      </c>
    </row>
    <row r="18" spans="1:9" x14ac:dyDescent="0.2">
      <c r="A18" s="4">
        <f>IF('True_Odds_Calculator_3-way'!A19="","",'True_Odds_Calculator_3-way'!A19)</f>
        <v>1.73</v>
      </c>
      <c r="B18" s="4">
        <f>IF('True_Odds_Calculator_3-way'!B19="","",'True_Odds_Calculator_3-way'!B19)</f>
        <v>4.17</v>
      </c>
      <c r="C18" s="4">
        <f>IF('True_Odds_Calculator_3-way'!C19="","",'True_Odds_Calculator_3-way'!C19)</f>
        <v>4.33</v>
      </c>
      <c r="D18" s="4">
        <f t="shared" si="0"/>
        <v>4.8789717775233221E-2</v>
      </c>
      <c r="E18" s="4">
        <f t="shared" si="1"/>
        <v>1.7800833644652532</v>
      </c>
      <c r="F18" s="4">
        <f t="shared" si="2"/>
        <v>4.4733739682451183</v>
      </c>
      <c r="G18" s="4">
        <f t="shared" si="3"/>
        <v>4.6580167273967588</v>
      </c>
      <c r="I18" s="4">
        <f t="shared" si="4"/>
        <v>1.0487897177752332</v>
      </c>
    </row>
    <row r="19" spans="1:9" x14ac:dyDescent="0.2">
      <c r="A19" s="4">
        <f>IF('True_Odds_Calculator_3-way'!A20="","",'True_Odds_Calculator_3-way'!A20)</f>
        <v>2.0299999999999998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3.7</v>
      </c>
      <c r="D19" s="4">
        <f t="shared" si="0"/>
        <v>2.3977713452819183E-2</v>
      </c>
      <c r="E19" s="4">
        <f t="shared" si="1"/>
        <v>2.0634797934066786</v>
      </c>
      <c r="F19" s="4">
        <f t="shared" si="2"/>
        <v>3.9509445260613925</v>
      </c>
      <c r="G19" s="4">
        <f t="shared" si="3"/>
        <v>3.8127526791556239</v>
      </c>
      <c r="I19" s="4">
        <f t="shared" si="4"/>
        <v>1.0239777134528192</v>
      </c>
    </row>
    <row r="20" spans="1:9" x14ac:dyDescent="0.2">
      <c r="A20" s="4">
        <f>IF('True_Odds_Calculator_3-way'!A21="","",'True_Odds_Calculator_3-way'!A21)</f>
        <v>6.4</v>
      </c>
      <c r="B20" s="4">
        <f>IF('True_Odds_Calculator_3-way'!B21="","",'True_Odds_Calculator_3-way'!B21)</f>
        <v>4.8</v>
      </c>
      <c r="C20" s="4">
        <f>IF('True_Odds_Calculator_3-way'!C21="","",'True_Odds_Calculator_3-way'!C21)</f>
        <v>1.51</v>
      </c>
      <c r="D20" s="4">
        <f t="shared" si="0"/>
        <v>2.6834988962472384E-2</v>
      </c>
      <c r="E20" s="4">
        <f t="shared" si="1"/>
        <v>6.7886356540743051</v>
      </c>
      <c r="F20" s="4">
        <f t="shared" si="2"/>
        <v>5.0153384846038511</v>
      </c>
      <c r="G20" s="4">
        <f t="shared" si="3"/>
        <v>1.5306747386575623</v>
      </c>
      <c r="I20" s="4">
        <f t="shared" si="4"/>
        <v>1.0268349889624724</v>
      </c>
    </row>
    <row r="21" spans="1:9" x14ac:dyDescent="0.2">
      <c r="A21" s="4">
        <f>IF('True_Odds_Calculator_3-way'!A22="","",'True_Odds_Calculator_3-way'!A22)</f>
        <v>1.1399999999999999</v>
      </c>
      <c r="B21" s="4">
        <f>IF('True_Odds_Calculator_3-way'!B22="","",'True_Odds_Calculator_3-way'!B22)</f>
        <v>9.77</v>
      </c>
      <c r="C21" s="4">
        <f>IF('True_Odds_Calculator_3-way'!C22="","",'True_Odds_Calculator_3-way'!C22)</f>
        <v>22.3</v>
      </c>
      <c r="D21" s="4">
        <f t="shared" si="0"/>
        <v>2.439017712638103E-2</v>
      </c>
      <c r="E21" s="4">
        <f t="shared" si="1"/>
        <v>1.1506646677223502</v>
      </c>
      <c r="F21" s="4">
        <f t="shared" si="2"/>
        <v>10.612997581192154</v>
      </c>
      <c r="G21" s="4">
        <f t="shared" si="3"/>
        <v>27.238315163948517</v>
      </c>
      <c r="I21" s="4">
        <f t="shared" si="4"/>
        <v>1.024390177126381</v>
      </c>
    </row>
    <row r="22" spans="1:9" x14ac:dyDescent="0.2">
      <c r="A22" s="4">
        <f>IF('True_Odds_Calculator_3-way'!A23="","",'True_Odds_Calculator_3-way'!A23)</f>
        <v>1.88</v>
      </c>
      <c r="B22" s="4">
        <f>IF('True_Odds_Calculator_3-way'!B23="","",'True_Odds_Calculator_3-way'!B23)</f>
        <v>4.2</v>
      </c>
      <c r="C22" s="4">
        <f>IF('True_Odds_Calculator_3-way'!C23="","",'True_Odds_Calculator_3-way'!C23)</f>
        <v>3.97</v>
      </c>
      <c r="D22" s="4">
        <f t="shared" si="0"/>
        <v>2.189930047800237E-2</v>
      </c>
      <c r="E22" s="4">
        <f t="shared" si="1"/>
        <v>1.9061592945609978</v>
      </c>
      <c r="F22" s="4">
        <f t="shared" si="2"/>
        <v>4.332840651077758</v>
      </c>
      <c r="G22" s="4">
        <f t="shared" si="3"/>
        <v>4.0884845871055475</v>
      </c>
      <c r="I22" s="4">
        <f t="shared" si="4"/>
        <v>1.0218993004780024</v>
      </c>
    </row>
    <row r="23" spans="1:9" x14ac:dyDescent="0.2">
      <c r="A23" s="4">
        <f>IF('True_Odds_Calculator_3-way'!A24="","",'True_Odds_Calculator_3-way'!A24)</f>
        <v>2.52</v>
      </c>
      <c r="B23" s="4">
        <f>IF('True_Odds_Calculator_3-way'!B24="","",'True_Odds_Calculator_3-way'!B24)</f>
        <v>3.29</v>
      </c>
      <c r="C23" s="4">
        <f>IF('True_Odds_Calculator_3-way'!C24="","",'True_Odds_Calculator_3-way'!C24)</f>
        <v>3.11</v>
      </c>
      <c r="D23" s="4">
        <f t="shared" si="0"/>
        <v>2.2320172966680429E-2</v>
      </c>
      <c r="E23" s="4">
        <f t="shared" si="1"/>
        <v>2.568150105835993</v>
      </c>
      <c r="F23" s="4">
        <f t="shared" si="2"/>
        <v>3.3725526340847667</v>
      </c>
      <c r="G23" s="4">
        <f t="shared" si="3"/>
        <v>3.1836654965854065</v>
      </c>
      <c r="I23" s="4">
        <f t="shared" si="4"/>
        <v>1.0223201729666804</v>
      </c>
    </row>
    <row r="24" spans="1:9" x14ac:dyDescent="0.2">
      <c r="A24" s="4">
        <f>IF('True_Odds_Calculator_3-way'!A25="","",'True_Odds_Calculator_3-way'!A25)</f>
        <v>2.37</v>
      </c>
      <c r="B24" s="4">
        <f>IF('True_Odds_Calculator_3-way'!B25="","",'True_Odds_Calculator_3-way'!B25)</f>
        <v>3.05</v>
      </c>
      <c r="C24" s="4">
        <f>IF('True_Odds_Calculator_3-way'!C25="","",'True_Odds_Calculator_3-way'!C25)</f>
        <v>3.66</v>
      </c>
      <c r="D24" s="4">
        <f t="shared" si="0"/>
        <v>2.3033824444905537E-2</v>
      </c>
      <c r="E24" s="4">
        <f t="shared" si="1"/>
        <v>2.4139255301385876</v>
      </c>
      <c r="F24" s="4">
        <f t="shared" si="2"/>
        <v>3.1231367465975368</v>
      </c>
      <c r="G24" s="4">
        <f t="shared" si="3"/>
        <v>3.7658244334462099</v>
      </c>
      <c r="I24" s="4">
        <f t="shared" si="4"/>
        <v>1.0230338244449055</v>
      </c>
    </row>
    <row r="25" spans="1:9" x14ac:dyDescent="0.2">
      <c r="A25" s="4">
        <f>IF('True_Odds_Calculator_3-way'!A26="","",'True_Odds_Calculator_3-way'!A26)</f>
        <v>2.17</v>
      </c>
      <c r="B25" s="4">
        <f>IF('True_Odds_Calculator_3-way'!B26="","",'True_Odds_Calculator_3-way'!B26)</f>
        <v>3.46</v>
      </c>
      <c r="C25" s="4">
        <f>IF('True_Odds_Calculator_3-way'!C26="","",'True_Odds_Calculator_3-way'!C26)</f>
        <v>3.66</v>
      </c>
      <c r="D25" s="4">
        <f t="shared" si="0"/>
        <v>2.3070877843867077E-2</v>
      </c>
      <c r="E25" s="4">
        <f t="shared" si="1"/>
        <v>2.2068273920162138</v>
      </c>
      <c r="F25" s="4">
        <f t="shared" si="2"/>
        <v>3.5545817780248297</v>
      </c>
      <c r="G25" s="4">
        <f t="shared" si="3"/>
        <v>3.7659995983666423</v>
      </c>
      <c r="I25" s="4">
        <f t="shared" si="4"/>
        <v>1.0230708778438671</v>
      </c>
    </row>
    <row r="26" spans="1:9" x14ac:dyDescent="0.2">
      <c r="A26" s="4">
        <f>IF('True_Odds_Calculator_3-way'!A27="","",'True_Odds_Calculator_3-way'!A27)</f>
        <v>2.17</v>
      </c>
      <c r="B26" s="4">
        <f>IF('True_Odds_Calculator_3-way'!B27="","",'True_Odds_Calculator_3-way'!B27)</f>
        <v>3.41</v>
      </c>
      <c r="C26" s="4">
        <f>IF('True_Odds_Calculator_3-way'!C27="","",'True_Odds_Calculator_3-way'!C27)</f>
        <v>3.71</v>
      </c>
      <c r="D26" s="4">
        <f t="shared" si="0"/>
        <v>2.3626404028108228E-2</v>
      </c>
      <c r="E26" s="4">
        <f t="shared" si="1"/>
        <v>2.207729581004124</v>
      </c>
      <c r="F26" s="4">
        <f t="shared" si="2"/>
        <v>3.5041039229625803</v>
      </c>
      <c r="G26" s="4">
        <f t="shared" si="3"/>
        <v>3.8216612459848354</v>
      </c>
      <c r="I26" s="4">
        <f t="shared" si="4"/>
        <v>1.0236264040281082</v>
      </c>
    </row>
    <row r="27" spans="1:9" x14ac:dyDescent="0.2">
      <c r="A27" s="4">
        <f>IF('True_Odds_Calculator_3-way'!A28="","",'True_Odds_Calculator_3-way'!A28)</f>
        <v>2.27</v>
      </c>
      <c r="B27" s="4">
        <f>IF('True_Odds_Calculator_3-way'!B28="","",'True_Odds_Calculator_3-way'!B28)</f>
        <v>3.58</v>
      </c>
      <c r="C27" s="4">
        <f>IF('True_Odds_Calculator_3-way'!C28="","",'True_Odds_Calculator_3-way'!C28)</f>
        <v>3.32</v>
      </c>
      <c r="D27" s="4">
        <f t="shared" si="0"/>
        <v>2.106306257688928E-2</v>
      </c>
      <c r="E27" s="4">
        <f t="shared" si="1"/>
        <v>2.306764561575025</v>
      </c>
      <c r="F27" s="4">
        <f t="shared" si="2"/>
        <v>3.6723043039235392</v>
      </c>
      <c r="G27" s="4">
        <f t="shared" si="3"/>
        <v>3.3992354622419603</v>
      </c>
      <c r="I27" s="4">
        <f t="shared" si="4"/>
        <v>1.0210630625768893</v>
      </c>
    </row>
    <row r="28" spans="1:9" x14ac:dyDescent="0.2">
      <c r="A28" s="4">
        <f>IF('True_Odds_Calculator_3-way'!A29="","",'True_Odds_Calculator_3-way'!A29)</f>
        <v>4.1100000000000003</v>
      </c>
      <c r="B28" s="4">
        <f>IF('True_Odds_Calculator_3-way'!B29="","",'True_Odds_Calculator_3-way'!B29)</f>
        <v>3.51</v>
      </c>
      <c r="C28" s="4">
        <f>IF('True_Odds_Calculator_3-way'!C29="","",'True_Odds_Calculator_3-way'!C29)</f>
        <v>1.88</v>
      </c>
      <c r="D28" s="4">
        <f t="shared" si="0"/>
        <v>6.0124180950396067E-2</v>
      </c>
      <c r="E28" s="4">
        <f t="shared" si="1"/>
        <v>4.4789300402823597</v>
      </c>
      <c r="F28" s="4">
        <f t="shared" si="2"/>
        <v>3.7755953567574361</v>
      </c>
      <c r="G28" s="4">
        <f t="shared" si="3"/>
        <v>1.953607678585989</v>
      </c>
      <c r="I28" s="4">
        <f t="shared" si="4"/>
        <v>1.0601241809503961</v>
      </c>
    </row>
    <row r="29" spans="1:9" x14ac:dyDescent="0.2">
      <c r="A29" s="4">
        <f>IF('True_Odds_Calculator_3-way'!A30="","",'True_Odds_Calculator_3-way'!A30)</f>
        <v>2.5499999999999998</v>
      </c>
      <c r="B29" s="4">
        <f>IF('True_Odds_Calculator_3-way'!B30="","",'True_Odds_Calculator_3-way'!B30)</f>
        <v>3.06</v>
      </c>
      <c r="C29" s="4">
        <f>IF('True_Odds_Calculator_3-way'!C30="","",'True_Odds_Calculator_3-way'!C30)</f>
        <v>2.98</v>
      </c>
      <c r="D29" s="4">
        <f t="shared" si="0"/>
        <v>5.452471816467086E-2</v>
      </c>
      <c r="E29" s="4">
        <f t="shared" si="1"/>
        <v>2.6739257927043831</v>
      </c>
      <c r="F29" s="4">
        <f t="shared" si="2"/>
        <v>3.2402046714360164</v>
      </c>
      <c r="G29" s="4">
        <f t="shared" si="3"/>
        <v>3.1506426498364584</v>
      </c>
      <c r="I29" s="4">
        <f t="shared" si="4"/>
        <v>1.0545247181646709</v>
      </c>
    </row>
    <row r="30" spans="1:9" x14ac:dyDescent="0.2">
      <c r="A30" s="4">
        <f>IF('True_Odds_Calculator_3-way'!A31="","",'True_Odds_Calculator_3-way'!A31)</f>
        <v>5.48</v>
      </c>
      <c r="B30" s="4">
        <f>IF('True_Odds_Calculator_3-way'!B31="","",'True_Odds_Calculator_3-way'!B31)</f>
        <v>3.63</v>
      </c>
      <c r="C30" s="4">
        <f>IF('True_Odds_Calculator_3-way'!C31="","",'True_Odds_Calculator_3-way'!C31)</f>
        <v>1.66</v>
      </c>
      <c r="D30" s="4">
        <f t="shared" si="0"/>
        <v>6.0373484042946401E-2</v>
      </c>
      <c r="E30" s="4">
        <f t="shared" si="1"/>
        <v>6.1592565530599046</v>
      </c>
      <c r="F30" s="4">
        <f t="shared" si="2"/>
        <v>3.9160769210821438</v>
      </c>
      <c r="G30" s="4">
        <f t="shared" si="3"/>
        <v>1.7173716529125513</v>
      </c>
      <c r="I30" s="4">
        <f t="shared" si="4"/>
        <v>1.0603734840429464</v>
      </c>
    </row>
    <row r="31" spans="1:9" x14ac:dyDescent="0.2">
      <c r="A31" s="4">
        <f>IF('True_Odds_Calculator_3-way'!A32="","",'True_Odds_Calculator_3-way'!A32)</f>
        <v>7.18</v>
      </c>
      <c r="B31" s="4">
        <f>IF('True_Odds_Calculator_3-way'!B32="","",'True_Odds_Calculator_3-way'!B32)</f>
        <v>4.42</v>
      </c>
      <c r="C31" s="4">
        <f>IF('True_Odds_Calculator_3-way'!C32="","",'True_Odds_Calculator_3-way'!C32)</f>
        <v>1.43</v>
      </c>
      <c r="D31" s="4">
        <f t="shared" si="0"/>
        <v>6.4820809208815167E-2</v>
      </c>
      <c r="E31" s="4">
        <f t="shared" si="1"/>
        <v>8.4984273514260966</v>
      </c>
      <c r="F31" s="4">
        <f t="shared" si="2"/>
        <v>4.8866920875958195</v>
      </c>
      <c r="G31" s="4">
        <f t="shared" si="3"/>
        <v>1.4755927452011437</v>
      </c>
      <c r="I31" s="4">
        <f t="shared" si="4"/>
        <v>1.0648208092088152</v>
      </c>
    </row>
    <row r="32" spans="1:9" x14ac:dyDescent="0.2">
      <c r="A32" s="4">
        <f>IF('True_Odds_Calculator_3-way'!A33="","",'True_Odds_Calculator_3-way'!A33)</f>
        <v>1.1399999999999999</v>
      </c>
      <c r="B32" s="4">
        <f>IF('True_Odds_Calculator_3-way'!B33="","",'True_Odds_Calculator_3-way'!B33)</f>
        <v>8.56</v>
      </c>
      <c r="C32" s="4">
        <f>IF('True_Odds_Calculator_3-way'!C33="","",'True_Odds_Calculator_3-way'!C33)</f>
        <v>22.95</v>
      </c>
      <c r="D32" s="4">
        <f t="shared" si="0"/>
        <v>3.7588397112137795E-2</v>
      </c>
      <c r="E32" s="4">
        <f t="shared" si="1"/>
        <v>1.1565192478066673</v>
      </c>
      <c r="F32" s="4">
        <f t="shared" si="2"/>
        <v>9.5883745144916137</v>
      </c>
      <c r="G32" s="4">
        <f t="shared" si="3"/>
        <v>32.21284283322499</v>
      </c>
      <c r="I32" s="4">
        <f t="shared" si="4"/>
        <v>1.0375883971121378</v>
      </c>
    </row>
    <row r="33" spans="1:9" x14ac:dyDescent="0.2">
      <c r="A33" s="4">
        <f>IF('True_Odds_Calculator_3-way'!A34="","",'True_Odds_Calculator_3-way'!A34)</f>
        <v>9.3000000000000007</v>
      </c>
      <c r="B33" s="4">
        <f>IF('True_Odds_Calculator_3-way'!B34="","",'True_Odds_Calculator_3-way'!B34)</f>
        <v>5.77</v>
      </c>
      <c r="C33" s="4">
        <f>IF('True_Odds_Calculator_3-way'!C34="","",'True_Odds_Calculator_3-way'!C34)</f>
        <v>1.33</v>
      </c>
      <c r="D33" s="4">
        <f t="shared" si="0"/>
        <v>3.2716806271843257E-2</v>
      </c>
      <c r="E33" s="4">
        <f t="shared" si="1"/>
        <v>10.34968698232203</v>
      </c>
      <c r="F33" s="4">
        <f t="shared" si="2"/>
        <v>6.1574601770445945</v>
      </c>
      <c r="G33" s="4">
        <f t="shared" si="3"/>
        <v>1.3495748418685061</v>
      </c>
      <c r="I33" s="4">
        <f t="shared" si="4"/>
        <v>1.0327168062718433</v>
      </c>
    </row>
    <row r="34" spans="1:9" x14ac:dyDescent="0.2">
      <c r="A34" s="4">
        <f>IF('True_Odds_Calculator_3-way'!A35="","",'True_Odds_Calculator_3-way'!A35)</f>
        <v>1.59</v>
      </c>
      <c r="B34" s="4">
        <f>IF('True_Odds_Calculator_3-way'!B35="","",'True_Odds_Calculator_3-way'!B35)</f>
        <v>4.3600000000000003</v>
      </c>
      <c r="C34" s="4">
        <f>IF('True_Odds_Calculator_3-way'!C35="","",'True_Odds_Calculator_3-way'!C35)</f>
        <v>5.26</v>
      </c>
      <c r="D34" s="4">
        <f t="shared" si="0"/>
        <v>4.8402684216265035E-2</v>
      </c>
      <c r="E34" s="4">
        <f t="shared" si="1"/>
        <v>1.6318628678301919</v>
      </c>
      <c r="F34" s="4">
        <f t="shared" si="2"/>
        <v>4.6899130314890014</v>
      </c>
      <c r="G34" s="4">
        <f t="shared" si="3"/>
        <v>5.747792375709742</v>
      </c>
      <c r="I34" s="4">
        <f t="shared" si="4"/>
        <v>1.048402684216265</v>
      </c>
    </row>
    <row r="35" spans="1:9" x14ac:dyDescent="0.2">
      <c r="A35" s="4">
        <f>IF('True_Odds_Calculator_3-way'!A36="","",'True_Odds_Calculator_3-way'!A36)</f>
        <v>1.91</v>
      </c>
      <c r="B35" s="4">
        <f>IF('True_Odds_Calculator_3-way'!B36="","",'True_Odds_Calculator_3-way'!B36)</f>
        <v>3.69</v>
      </c>
      <c r="C35" s="4">
        <f>IF('True_Odds_Calculator_3-way'!C36="","",'True_Odds_Calculator_3-way'!C36)</f>
        <v>3.96</v>
      </c>
      <c r="D35" s="4">
        <f t="shared" si="0"/>
        <v>4.7088171976436666E-2</v>
      </c>
      <c r="E35" s="4">
        <f t="shared" si="1"/>
        <v>1.9690304894877555</v>
      </c>
      <c r="F35" s="4">
        <f t="shared" si="2"/>
        <v>3.9168583717585563</v>
      </c>
      <c r="G35" s="4">
        <f t="shared" si="3"/>
        <v>4.2224523845401123</v>
      </c>
      <c r="I35" s="4">
        <f t="shared" si="4"/>
        <v>1.0470881719764367</v>
      </c>
    </row>
    <row r="36" spans="1:9" x14ac:dyDescent="0.2">
      <c r="A36" s="4">
        <f>IF('True_Odds_Calculator_3-way'!A37="","",'True_Odds_Calculator_3-way'!A37)</f>
        <v>2.12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3.3</v>
      </c>
      <c r="D36" s="4">
        <f t="shared" si="0"/>
        <v>3.3795773750803448E-2</v>
      </c>
      <c r="E36" s="4">
        <f t="shared" si="1"/>
        <v>2.1718693366676174</v>
      </c>
      <c r="F36" s="4">
        <f t="shared" si="2"/>
        <v>4.0354783176989102</v>
      </c>
      <c r="G36" s="4">
        <f t="shared" si="3"/>
        <v>3.4274153698275907</v>
      </c>
      <c r="I36" s="4">
        <f t="shared" si="4"/>
        <v>1.0337957737508034</v>
      </c>
    </row>
    <row r="37" spans="1:9" x14ac:dyDescent="0.2">
      <c r="A37" s="4">
        <f>IF('True_Odds_Calculator_3-way'!A38="","",'True_Odds_Calculator_3-way'!A38)</f>
        <v>1.24</v>
      </c>
      <c r="B37" s="4">
        <f>IF('True_Odds_Calculator_3-way'!B38="","",'True_Odds_Calculator_3-way'!B38)</f>
        <v>6.36</v>
      </c>
      <c r="C37" s="4">
        <f>IF('True_Odds_Calculator_3-way'!C38="","",'True_Odds_Calculator_3-way'!C38)</f>
        <v>14.4</v>
      </c>
      <c r="D37" s="4">
        <f t="shared" si="0"/>
        <v>3.3128761750186086E-2</v>
      </c>
      <c r="E37" s="4">
        <f t="shared" si="1"/>
        <v>1.257215327988777</v>
      </c>
      <c r="F37" s="4">
        <f t="shared" si="2"/>
        <v>6.8404232763439436</v>
      </c>
      <c r="G37" s="4">
        <f t="shared" si="3"/>
        <v>17.122840876194164</v>
      </c>
      <c r="I37" s="4">
        <f t="shared" si="4"/>
        <v>1.0331287617501861</v>
      </c>
    </row>
    <row r="38" spans="1:9" x14ac:dyDescent="0.2">
      <c r="A38" s="4">
        <f>IF('True_Odds_Calculator_3-way'!A39="","",'True_Odds_Calculator_3-way'!A39)</f>
        <v>1.1299999999999999</v>
      </c>
      <c r="B38" s="4">
        <f>IF('True_Odds_Calculator_3-way'!B39="","",'True_Odds_Calculator_3-way'!B39)</f>
        <v>9.7200000000000006</v>
      </c>
      <c r="C38" s="4">
        <f>IF('True_Odds_Calculator_3-way'!C39="","",'True_Odds_Calculator_3-way'!C39)</f>
        <v>24.98</v>
      </c>
      <c r="D38" s="4">
        <f t="shared" si="0"/>
        <v>2.7868436269099739E-2</v>
      </c>
      <c r="E38" s="4">
        <f t="shared" si="1"/>
        <v>1.1419875702797881</v>
      </c>
      <c r="F38" s="4">
        <f t="shared" si="2"/>
        <v>10.684767554172906</v>
      </c>
      <c r="G38" s="4">
        <f t="shared" si="3"/>
        <v>32.528209338660645</v>
      </c>
      <c r="I38" s="4">
        <f t="shared" si="4"/>
        <v>1.0278684362690997</v>
      </c>
    </row>
    <row r="39" spans="1:9" x14ac:dyDescent="0.2">
      <c r="A39" s="4">
        <f>IF('True_Odds_Calculator_3-way'!A40="","",'True_Odds_Calculator_3-way'!A40)</f>
        <v>2.96</v>
      </c>
      <c r="B39" s="4">
        <f>IF('True_Odds_Calculator_3-way'!B40="","",'True_Odds_Calculator_3-way'!B40)</f>
        <v>3.29</v>
      </c>
      <c r="C39" s="4">
        <f>IF('True_Odds_Calculator_3-way'!C40="","",'True_Odds_Calculator_3-way'!C40)</f>
        <v>2.42</v>
      </c>
      <c r="D39" s="4">
        <f t="shared" si="0"/>
        <v>5.5012346114860611E-2</v>
      </c>
      <c r="E39" s="4">
        <f t="shared" si="1"/>
        <v>3.1298866418096507</v>
      </c>
      <c r="F39" s="4">
        <f t="shared" si="2"/>
        <v>3.50122992336799</v>
      </c>
      <c r="G39" s="4">
        <f t="shared" si="3"/>
        <v>2.5323784092169239</v>
      </c>
      <c r="I39" s="4">
        <f t="shared" si="4"/>
        <v>1.0550123461148606</v>
      </c>
    </row>
    <row r="40" spans="1:9" x14ac:dyDescent="0.2">
      <c r="A40" s="4">
        <f>IF('True_Odds_Calculator_3-way'!A41="","",'True_Odds_Calculator_3-way'!A41)</f>
        <v>6.58</v>
      </c>
      <c r="B40" s="4">
        <f>IF('True_Odds_Calculator_3-way'!B41="","",'True_Odds_Calculator_3-way'!B41)</f>
        <v>4.03</v>
      </c>
      <c r="C40" s="4">
        <f>IF('True_Odds_Calculator_3-way'!C41="","",'True_Odds_Calculator_3-way'!C41)</f>
        <v>1.51</v>
      </c>
      <c r="D40" s="4">
        <f t="shared" si="0"/>
        <v>6.236629733609389E-2</v>
      </c>
      <c r="E40" s="4">
        <f t="shared" si="1"/>
        <v>7.6227112763421632</v>
      </c>
      <c r="F40" s="4">
        <f t="shared" si="2"/>
        <v>4.3985007931476394</v>
      </c>
      <c r="G40" s="4">
        <f t="shared" si="3"/>
        <v>1.5589366365888335</v>
      </c>
      <c r="I40" s="4">
        <f t="shared" si="4"/>
        <v>1.0623662973360939</v>
      </c>
    </row>
    <row r="41" spans="1:9" x14ac:dyDescent="0.2">
      <c r="A41" s="4">
        <f>IF('True_Odds_Calculator_3-way'!A42="","",'True_Odds_Calculator_3-way'!A42)</f>
        <v>2.63</v>
      </c>
      <c r="B41" s="4">
        <f>IF('True_Odds_Calculator_3-way'!B42="","",'True_Odds_Calculator_3-way'!B42)</f>
        <v>3.6</v>
      </c>
      <c r="C41" s="4">
        <f>IF('True_Odds_Calculator_3-way'!C42="","",'True_Odds_Calculator_3-way'!C42)</f>
        <v>2.67</v>
      </c>
      <c r="D41" s="4">
        <f t="shared" si="0"/>
        <v>3.2537749865899634E-2</v>
      </c>
      <c r="E41" s="4">
        <f t="shared" si="1"/>
        <v>2.707222884998854</v>
      </c>
      <c r="F41" s="4">
        <f t="shared" si="2"/>
        <v>3.7462744075211329</v>
      </c>
      <c r="G41" s="4">
        <f t="shared" si="3"/>
        <v>2.749625291772082</v>
      </c>
      <c r="I41" s="4">
        <f t="shared" si="4"/>
        <v>1.0325377498658996</v>
      </c>
    </row>
    <row r="42" spans="1:9" x14ac:dyDescent="0.2">
      <c r="A42" s="4">
        <f>IF('True_Odds_Calculator_3-way'!A43="","",'True_Odds_Calculator_3-way'!A43)</f>
        <v>1.2</v>
      </c>
      <c r="B42" s="4">
        <f>IF('True_Odds_Calculator_3-way'!B43="","",'True_Odds_Calculator_3-way'!B43)</f>
        <v>8</v>
      </c>
      <c r="C42" s="4">
        <f>IF('True_Odds_Calculator_3-way'!C43="","",'True_Odds_Calculator_3-way'!C43)</f>
        <v>14</v>
      </c>
      <c r="D42" s="4">
        <f t="shared" si="0"/>
        <v>2.9761904761904878E-2</v>
      </c>
      <c r="E42" s="4">
        <f t="shared" si="1"/>
        <v>1.2144578313253012</v>
      </c>
      <c r="F42" s="4">
        <f t="shared" si="2"/>
        <v>8.6896551724137954</v>
      </c>
      <c r="G42" s="4">
        <f t="shared" si="3"/>
        <v>16.258064516129043</v>
      </c>
      <c r="I42" s="4">
        <f t="shared" si="4"/>
        <v>1.0297619047619049</v>
      </c>
    </row>
    <row r="43" spans="1:9" x14ac:dyDescent="0.2">
      <c r="A43" s="4">
        <f>IF('True_Odds_Calculator_3-way'!A44="","",'True_Odds_Calculator_3-way'!A44)</f>
        <v>1.63</v>
      </c>
      <c r="B43" s="4">
        <f>IF('True_Odds_Calculator_3-way'!B44="","",'True_Odds_Calculator_3-way'!B44)</f>
        <v>4.1500000000000004</v>
      </c>
      <c r="C43" s="4">
        <f>IF('True_Odds_Calculator_3-way'!C44="","",'True_Odds_Calculator_3-way'!C44)</f>
        <v>5.64</v>
      </c>
      <c r="D43" s="4">
        <f t="shared" si="0"/>
        <v>3.1765752476031306E-2</v>
      </c>
      <c r="E43" s="4">
        <f t="shared" si="1"/>
        <v>1.6586268920071969</v>
      </c>
      <c r="F43" s="4">
        <f t="shared" si="2"/>
        <v>4.3407436680056808</v>
      </c>
      <c r="G43" s="4">
        <f t="shared" si="3"/>
        <v>5.9982108399828524</v>
      </c>
      <c r="I43" s="4">
        <f t="shared" si="4"/>
        <v>1.0317657524760313</v>
      </c>
    </row>
    <row r="44" spans="1:9" x14ac:dyDescent="0.2">
      <c r="A44" s="4">
        <f>IF('True_Odds_Calculator_3-way'!A45="","",'True_Odds_Calculator_3-way'!A45)</f>
        <v>2.86</v>
      </c>
      <c r="B44" s="4">
        <f>IF('True_Odds_Calculator_3-way'!B45="","",'True_Odds_Calculator_3-way'!B45)</f>
        <v>3.8</v>
      </c>
      <c r="C44" s="4">
        <f>IF('True_Odds_Calculator_3-way'!C45="","",'True_Odds_Calculator_3-way'!C45)</f>
        <v>2.41</v>
      </c>
      <c r="D44" s="4">
        <f t="shared" si="0"/>
        <v>2.7746003723291501E-2</v>
      </c>
      <c r="E44" s="4">
        <f t="shared" si="1"/>
        <v>2.9377058153202871</v>
      </c>
      <c r="F44" s="4">
        <f t="shared" si="2"/>
        <v>3.9384153639802957</v>
      </c>
      <c r="G44" s="4">
        <f t="shared" si="3"/>
        <v>2.4649418018099416</v>
      </c>
      <c r="I44" s="4">
        <f t="shared" si="4"/>
        <v>1.0277460037232915</v>
      </c>
    </row>
    <row r="45" spans="1:9" x14ac:dyDescent="0.2">
      <c r="A45" s="4">
        <f>IF('True_Odds_Calculator_3-way'!A46="","",'True_Odds_Calculator_3-way'!A46)</f>
        <v>5.71</v>
      </c>
      <c r="B45" s="4">
        <f>IF('True_Odds_Calculator_3-way'!B46="","",'True_Odds_Calculator_3-way'!B46)</f>
        <v>3.91</v>
      </c>
      <c r="C45" s="4">
        <f>IF('True_Odds_Calculator_3-way'!C46="","",'True_Odds_Calculator_3-way'!C46)</f>
        <v>1.67</v>
      </c>
      <c r="D45" s="4">
        <f t="shared" si="0"/>
        <v>2.968821942428912E-2</v>
      </c>
      <c r="E45" s="4">
        <f t="shared" si="1"/>
        <v>6.0519764787576262</v>
      </c>
      <c r="F45" s="4">
        <f t="shared" si="2"/>
        <v>4.0673818327126288</v>
      </c>
      <c r="G45" s="4">
        <f t="shared" si="3"/>
        <v>1.6980629389206574</v>
      </c>
      <c r="I45" s="4">
        <f t="shared" si="4"/>
        <v>1.0296882194242891</v>
      </c>
    </row>
    <row r="46" spans="1:9" x14ac:dyDescent="0.2">
      <c r="A46" s="4">
        <f>IF('True_Odds_Calculator_3-way'!A47="","",'True_Odds_Calculator_3-way'!A47)</f>
        <v>1.54</v>
      </c>
      <c r="B46" s="4">
        <f>IF('True_Odds_Calculator_3-way'!B47="","",'True_Odds_Calculator_3-way'!B47)</f>
        <v>4.3099999999999996</v>
      </c>
      <c r="C46" s="4">
        <f>IF('True_Odds_Calculator_3-way'!C47="","",'True_Odds_Calculator_3-way'!C47)</f>
        <v>6.89</v>
      </c>
      <c r="D46" s="4">
        <f t="shared" si="0"/>
        <v>2.6507091822505657E-2</v>
      </c>
      <c r="E46" s="4">
        <f t="shared" si="1"/>
        <v>1.5612438035335587</v>
      </c>
      <c r="F46" s="4">
        <f t="shared" si="2"/>
        <v>4.4806307309315017</v>
      </c>
      <c r="G46" s="4">
        <f t="shared" si="3"/>
        <v>7.3366396103184233</v>
      </c>
      <c r="I46" s="4">
        <f t="shared" si="4"/>
        <v>1.0265070918225057</v>
      </c>
    </row>
    <row r="47" spans="1:9" x14ac:dyDescent="0.2">
      <c r="A47" s="4">
        <f>IF('True_Odds_Calculator_3-way'!A48="","",'True_Odds_Calculator_3-way'!A48)</f>
        <v>17.5</v>
      </c>
      <c r="B47" s="4">
        <f>IF('True_Odds_Calculator_3-way'!B48="","",'True_Odds_Calculator_3-way'!B48)</f>
        <v>8.6</v>
      </c>
      <c r="C47" s="4">
        <f>IF('True_Odds_Calculator_3-way'!C48="","",'True_Odds_Calculator_3-way'!C48)</f>
        <v>1.17</v>
      </c>
      <c r="D47" s="4">
        <f t="shared" si="0"/>
        <v>2.812278161115378E-2</v>
      </c>
      <c r="E47" s="4">
        <f t="shared" si="1"/>
        <v>20.934255369739251</v>
      </c>
      <c r="F47" s="4">
        <f t="shared" si="2"/>
        <v>9.3541161262904406</v>
      </c>
      <c r="G47" s="4">
        <f t="shared" si="3"/>
        <v>1.1829747306000697</v>
      </c>
      <c r="I47" s="4">
        <f t="shared" si="4"/>
        <v>1.0281227816111538</v>
      </c>
    </row>
    <row r="48" spans="1:9" x14ac:dyDescent="0.2">
      <c r="A48" s="4">
        <f>IF('True_Odds_Calculator_3-way'!A49="","",'True_Odds_Calculator_3-way'!A49)</f>
        <v>3.27</v>
      </c>
      <c r="B48" s="4">
        <f>IF('True_Odds_Calculator_3-way'!B49="","",'True_Odds_Calculator_3-way'!B49)</f>
        <v>3.27</v>
      </c>
      <c r="C48" s="4">
        <f>IF('True_Odds_Calculator_3-way'!C49="","",'True_Odds_Calculator_3-way'!C49)</f>
        <v>2.41</v>
      </c>
      <c r="D48" s="4">
        <f t="shared" si="0"/>
        <v>2.6558554443133264E-2</v>
      </c>
      <c r="E48" s="4">
        <f t="shared" si="1"/>
        <v>3.3674847237454957</v>
      </c>
      <c r="F48" s="4">
        <f t="shared" si="2"/>
        <v>3.3674847237454957</v>
      </c>
      <c r="G48" s="4">
        <f t="shared" si="3"/>
        <v>2.4625391898507405</v>
      </c>
      <c r="I48" s="4">
        <f t="shared" si="4"/>
        <v>1.0265585544431333</v>
      </c>
    </row>
    <row r="49" spans="1:9" x14ac:dyDescent="0.2">
      <c r="A49" s="4">
        <f>IF('True_Odds_Calculator_3-way'!A50="","",'True_Odds_Calculator_3-way'!A50)</f>
        <v>2.35</v>
      </c>
      <c r="B49" s="4">
        <f>IF('True_Odds_Calculator_3-way'!B50="","",'True_Odds_Calculator_3-way'!B50)</f>
        <v>3.53</v>
      </c>
      <c r="C49" s="4">
        <f>IF('True_Odds_Calculator_3-way'!C50="","",'True_Odds_Calculator_3-way'!C50)</f>
        <v>3.14</v>
      </c>
      <c r="D49" s="4">
        <f t="shared" si="0"/>
        <v>2.728937145340482E-2</v>
      </c>
      <c r="E49" s="4">
        <f t="shared" si="1"/>
        <v>2.4013325028110031</v>
      </c>
      <c r="F49" s="4">
        <f t="shared" si="2"/>
        <v>3.6471105195188875</v>
      </c>
      <c r="G49" s="4">
        <f t="shared" si="3"/>
        <v>3.2323244815965806</v>
      </c>
      <c r="I49" s="4">
        <f t="shared" si="4"/>
        <v>1.0272893714534048</v>
      </c>
    </row>
    <row r="50" spans="1:9" x14ac:dyDescent="0.2">
      <c r="A50" s="4">
        <f>IF('True_Odds_Calculator_3-way'!A51="","",'True_Odds_Calculator_3-way'!A51)</f>
        <v>3.85</v>
      </c>
      <c r="B50" s="4">
        <f>IF('True_Odds_Calculator_3-way'!B51="","",'True_Odds_Calculator_3-way'!B51)</f>
        <v>3.32</v>
      </c>
      <c r="C50" s="4">
        <f>IF('True_Odds_Calculator_3-way'!C51="","",'True_Odds_Calculator_3-way'!C51)</f>
        <v>1.98</v>
      </c>
      <c r="D50" s="4">
        <f t="shared" si="0"/>
        <v>6.5995584067873203E-2</v>
      </c>
      <c r="E50" s="4">
        <f t="shared" si="1"/>
        <v>4.2062451248049921</v>
      </c>
      <c r="F50" s="4">
        <f t="shared" si="2"/>
        <v>3.5815811868241347</v>
      </c>
      <c r="G50" s="4">
        <f t="shared" si="3"/>
        <v>2.0701705976917721</v>
      </c>
      <c r="I50" s="4">
        <f t="shared" si="4"/>
        <v>1.0659955840678732</v>
      </c>
    </row>
    <row r="51" spans="1:9" x14ac:dyDescent="0.2">
      <c r="A51" s="4">
        <f>IF('True_Odds_Calculator_3-way'!A52="","",'True_Odds_Calculator_3-way'!A52)</f>
        <v>1.99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4.2300000000000004</v>
      </c>
      <c r="D51" s="4">
        <f t="shared" si="0"/>
        <v>2.3010091290322165E-2</v>
      </c>
      <c r="E51" s="4">
        <f t="shared" si="1"/>
        <v>2.0208448840934925</v>
      </c>
      <c r="F51" s="4">
        <f t="shared" si="2"/>
        <v>3.6176717361032202</v>
      </c>
      <c r="G51" s="4">
        <f t="shared" si="3"/>
        <v>4.3718410096414599</v>
      </c>
      <c r="I51" s="4">
        <f t="shared" si="4"/>
        <v>1.0230100912903222</v>
      </c>
    </row>
    <row r="52" spans="1:9" x14ac:dyDescent="0.2">
      <c r="A52" s="4">
        <f>IF('True_Odds_Calculator_3-way'!A53="","",'True_Odds_Calculator_3-way'!A53)</f>
        <v>1.53</v>
      </c>
      <c r="B52" s="4">
        <f>IF('True_Odds_Calculator_3-way'!B53="","",'True_Odds_Calculator_3-way'!B53)</f>
        <v>3.97</v>
      </c>
      <c r="C52" s="4">
        <f>IF('True_Odds_Calculator_3-way'!C53="","",'True_Odds_Calculator_3-way'!C53)</f>
        <v>8.07</v>
      </c>
      <c r="D52" s="4">
        <f t="shared" si="0"/>
        <v>2.9399677306209959E-2</v>
      </c>
      <c r="E52" s="4">
        <f t="shared" si="1"/>
        <v>1.553289771198499</v>
      </c>
      <c r="F52" s="4">
        <f t="shared" si="2"/>
        <v>4.1307075437553173</v>
      </c>
      <c r="G52" s="4">
        <f t="shared" si="3"/>
        <v>8.7630249874457604</v>
      </c>
      <c r="I52" s="4">
        <f t="shared" si="4"/>
        <v>1.02939967730621</v>
      </c>
    </row>
    <row r="53" spans="1:9" x14ac:dyDescent="0.2">
      <c r="A53" s="4">
        <f>IF('True_Odds_Calculator_3-way'!A54="","",'True_Odds_Calculator_3-way'!A54)</f>
        <v>1.93</v>
      </c>
      <c r="B53" s="4">
        <f>IF('True_Odds_Calculator_3-way'!B54="","",'True_Odds_Calculator_3-way'!B54)</f>
        <v>3.69</v>
      </c>
      <c r="C53" s="4">
        <f>IF('True_Odds_Calculator_3-way'!C54="","",'True_Odds_Calculator_3-way'!C54)</f>
        <v>4.13</v>
      </c>
      <c r="D53" s="4">
        <f t="shared" si="0"/>
        <v>3.1268175658333952E-2</v>
      </c>
      <c r="E53" s="4">
        <f t="shared" si="1"/>
        <v>1.9696206118378183</v>
      </c>
      <c r="F53" s="4">
        <f t="shared" si="2"/>
        <v>3.8375932853712444</v>
      </c>
      <c r="G53" s="4">
        <f t="shared" si="3"/>
        <v>4.3157762806645072</v>
      </c>
      <c r="I53" s="4">
        <f t="shared" si="4"/>
        <v>1.031268175658334</v>
      </c>
    </row>
    <row r="54" spans="1:9" x14ac:dyDescent="0.2">
      <c r="A54" s="4">
        <f>IF('True_Odds_Calculator_3-way'!A55="","",'True_Odds_Calculator_3-way'!A55)</f>
        <v>2.33</v>
      </c>
      <c r="B54" s="4">
        <f>IF('True_Odds_Calculator_3-way'!B55="","",'True_Odds_Calculator_3-way'!B55)</f>
        <v>3.72</v>
      </c>
      <c r="C54" s="4">
        <f>IF('True_Odds_Calculator_3-way'!C55="","",'True_Odds_Calculator_3-way'!C55)</f>
        <v>2.88</v>
      </c>
      <c r="D54" s="4">
        <f t="shared" si="0"/>
        <v>4.5223975879520761E-2</v>
      </c>
      <c r="E54" s="4">
        <f t="shared" si="1"/>
        <v>2.4148179562624503</v>
      </c>
      <c r="F54" s="4">
        <f t="shared" si="2"/>
        <v>3.9410024729653612</v>
      </c>
      <c r="G54" s="4">
        <f t="shared" si="3"/>
        <v>3.0107100265145528</v>
      </c>
      <c r="I54" s="4">
        <f t="shared" si="4"/>
        <v>1.0452239758795208</v>
      </c>
    </row>
    <row r="55" spans="1:9" x14ac:dyDescent="0.2">
      <c r="A55" s="4">
        <f>IF('True_Odds_Calculator_3-way'!A56="","",'True_Odds_Calculator_3-way'!A56)</f>
        <v>1.6</v>
      </c>
      <c r="B55" s="4">
        <f>IF('True_Odds_Calculator_3-way'!B56="","",'True_Odds_Calculator_3-way'!B56)</f>
        <v>4.37</v>
      </c>
      <c r="C55" s="4">
        <f>IF('True_Odds_Calculator_3-way'!C56="","",'True_Odds_Calculator_3-way'!C56)</f>
        <v>5.17</v>
      </c>
      <c r="D55" s="4">
        <f t="shared" si="0"/>
        <v>4.7256549623996946E-2</v>
      </c>
      <c r="E55" s="4">
        <f t="shared" si="1"/>
        <v>1.6413682124714171</v>
      </c>
      <c r="F55" s="4">
        <f t="shared" si="2"/>
        <v>4.6930560928935501</v>
      </c>
      <c r="G55" s="4">
        <f t="shared" si="3"/>
        <v>5.6283674162096853</v>
      </c>
      <c r="I55" s="4">
        <f t="shared" si="4"/>
        <v>1.0472565496239969</v>
      </c>
    </row>
    <row r="56" spans="1:9" x14ac:dyDescent="0.2">
      <c r="A56" s="4">
        <f>IF('True_Odds_Calculator_3-way'!A57="","",'True_Odds_Calculator_3-way'!A57)</f>
        <v>3.45</v>
      </c>
      <c r="B56" s="4">
        <f>IF('True_Odds_Calculator_3-way'!B57="","",'True_Odds_Calculator_3-way'!B57)</f>
        <v>4.0599999999999996</v>
      </c>
      <c r="C56" s="4">
        <f>IF('True_Odds_Calculator_3-way'!C57="","",'True_Odds_Calculator_3-way'!C57)</f>
        <v>1.96</v>
      </c>
      <c r="D56" s="4">
        <f t="shared" si="0"/>
        <v>4.636457281563322E-2</v>
      </c>
      <c r="E56" s="4">
        <f t="shared" si="1"/>
        <v>3.6443120152637727</v>
      </c>
      <c r="F56" s="4">
        <f t="shared" si="2"/>
        <v>4.3318066682375127</v>
      </c>
      <c r="G56" s="4">
        <f t="shared" si="3"/>
        <v>2.0212260099361639</v>
      </c>
      <c r="I56" s="4">
        <f t="shared" si="4"/>
        <v>1.0463645728156332</v>
      </c>
    </row>
    <row r="57" spans="1:9" x14ac:dyDescent="0.2">
      <c r="A57" s="4">
        <f>IF('True_Odds_Calculator_3-way'!A58="","",'True_Odds_Calculator_3-way'!A58)</f>
        <v>1.35</v>
      </c>
      <c r="B57" s="4">
        <f>IF('True_Odds_Calculator_3-way'!B58="","",'True_Odds_Calculator_3-way'!B58)</f>
        <v>4.87</v>
      </c>
      <c r="C57" s="4">
        <f>IF('True_Odds_Calculator_3-way'!C58="","",'True_Odds_Calculator_3-way'!C58)</f>
        <v>9.3800000000000008</v>
      </c>
      <c r="D57" s="4">
        <f t="shared" si="0"/>
        <v>5.268935787799367E-2</v>
      </c>
      <c r="E57" s="4">
        <f t="shared" si="1"/>
        <v>1.3827861514818731</v>
      </c>
      <c r="F57" s="4">
        <f t="shared" si="2"/>
        <v>5.3255030050625054</v>
      </c>
      <c r="G57" s="4">
        <f t="shared" si="3"/>
        <v>11.230063839176504</v>
      </c>
      <c r="I57" s="4">
        <f t="shared" si="4"/>
        <v>1.0526893578779937</v>
      </c>
    </row>
    <row r="58" spans="1:9" x14ac:dyDescent="0.2">
      <c r="A58" s="4">
        <f>IF('True_Odds_Calculator_3-way'!A59="","",'True_Odds_Calculator_3-way'!A59)</f>
        <v>3.15</v>
      </c>
      <c r="B58" s="4">
        <f>IF('True_Odds_Calculator_3-way'!B59="","",'True_Odds_Calculator_3-way'!B59)</f>
        <v>3.36</v>
      </c>
      <c r="C58" s="4">
        <f>IF('True_Odds_Calculator_3-way'!C59="","",'True_Odds_Calculator_3-way'!C59)</f>
        <v>2.46</v>
      </c>
      <c r="D58" s="4">
        <f t="shared" si="0"/>
        <v>2.1583430120015512E-2</v>
      </c>
      <c r="E58" s="4">
        <f t="shared" si="1"/>
        <v>3.2230425288551521</v>
      </c>
      <c r="F58" s="4">
        <f t="shared" si="2"/>
        <v>3.4432348367029553</v>
      </c>
      <c r="G58" s="4">
        <f t="shared" si="3"/>
        <v>2.5043225337319219</v>
      </c>
      <c r="I58" s="4">
        <f t="shared" si="4"/>
        <v>1.0215834301200155</v>
      </c>
    </row>
    <row r="59" spans="1:9" x14ac:dyDescent="0.2">
      <c r="A59" s="4">
        <f>IF('True_Odds_Calculator_3-way'!A60="","",'True_Odds_Calculator_3-way'!A60)</f>
        <v>2.46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3.05</v>
      </c>
      <c r="D59" s="4">
        <f t="shared" si="0"/>
        <v>2.1729239338747153E-2</v>
      </c>
      <c r="E59" s="4">
        <f t="shared" si="1"/>
        <v>2.504627391394433</v>
      </c>
      <c r="F59" s="4">
        <f t="shared" si="2"/>
        <v>3.5699847413411203</v>
      </c>
      <c r="G59" s="4">
        <f t="shared" si="3"/>
        <v>3.1189008657760442</v>
      </c>
      <c r="I59" s="4">
        <f t="shared" si="4"/>
        <v>1.0217292393387472</v>
      </c>
    </row>
    <row r="60" spans="1:9" x14ac:dyDescent="0.2">
      <c r="A60" s="4">
        <f>IF('True_Odds_Calculator_3-way'!A61="","",'True_Odds_Calculator_3-way'!A61)</f>
        <v>3.07</v>
      </c>
      <c r="B60" s="4">
        <f>IF('True_Odds_Calculator_3-way'!B61="","",'True_Odds_Calculator_3-way'!B61)</f>
        <v>3.48</v>
      </c>
      <c r="C60" s="4">
        <f>IF('True_Odds_Calculator_3-way'!C61="","",'True_Odds_Calculator_3-way'!C61)</f>
        <v>2.4500000000000002</v>
      </c>
      <c r="D60" s="4">
        <f t="shared" si="0"/>
        <v>2.1252486168004125E-2</v>
      </c>
      <c r="E60" s="4">
        <f t="shared" si="1"/>
        <v>3.1382518867607816</v>
      </c>
      <c r="F60" s="4">
        <f t="shared" si="2"/>
        <v>3.5679605165706265</v>
      </c>
      <c r="G60" s="4">
        <f t="shared" si="3"/>
        <v>2.4932737504810363</v>
      </c>
      <c r="I60" s="4">
        <f t="shared" si="4"/>
        <v>1.0212524861680041</v>
      </c>
    </row>
    <row r="61" spans="1:9" x14ac:dyDescent="0.2">
      <c r="A61" s="4">
        <f>IF('True_Odds_Calculator_3-way'!A62="","",'True_Odds_Calculator_3-way'!A62)</f>
        <v>2.0499999999999998</v>
      </c>
      <c r="B61" s="4">
        <f>IF('True_Odds_Calculator_3-way'!B62="","",'True_Odds_Calculator_3-way'!B62)</f>
        <v>4.08</v>
      </c>
      <c r="C61" s="4">
        <f>IF('True_Odds_Calculator_3-way'!C62="","",'True_Odds_Calculator_3-way'!C62)</f>
        <v>3.46</v>
      </c>
      <c r="D61" s="4">
        <f t="shared" si="0"/>
        <v>2.1920258304929163E-2</v>
      </c>
      <c r="E61" s="4">
        <f t="shared" si="1"/>
        <v>2.081173572563455</v>
      </c>
      <c r="F61" s="4">
        <f t="shared" si="2"/>
        <v>4.2053685605561544</v>
      </c>
      <c r="G61" s="4">
        <f t="shared" si="3"/>
        <v>3.5497423300040389</v>
      </c>
      <c r="I61" s="4">
        <f t="shared" si="4"/>
        <v>1.0219202583049292</v>
      </c>
    </row>
    <row r="62" spans="1:9" x14ac:dyDescent="0.2">
      <c r="A62" s="4">
        <f>IF('True_Odds_Calculator_3-way'!A63="","",'True_Odds_Calculator_3-way'!A63)</f>
        <v>1.21</v>
      </c>
      <c r="B62" s="4">
        <f>IF('True_Odds_Calculator_3-way'!B63="","",'True_Odds_Calculator_3-way'!B63)</f>
        <v>6.91</v>
      </c>
      <c r="C62" s="4">
        <f>IF('True_Odds_Calculator_3-way'!C63="","",'True_Odds_Calculator_3-way'!C63)</f>
        <v>16.02</v>
      </c>
      <c r="D62" s="4">
        <f t="shared" si="0"/>
        <v>3.3586053815503281E-2</v>
      </c>
      <c r="E62" s="4">
        <f t="shared" si="1"/>
        <v>1.226616203116228</v>
      </c>
      <c r="F62" s="4">
        <f t="shared" si="2"/>
        <v>7.4893773096401048</v>
      </c>
      <c r="G62" s="4">
        <f t="shared" si="3"/>
        <v>19.521100071694306</v>
      </c>
      <c r="I62" s="4">
        <f t="shared" si="4"/>
        <v>1.0335860538155033</v>
      </c>
    </row>
    <row r="63" spans="1:9" x14ac:dyDescent="0.2">
      <c r="A63" s="4">
        <f>IF('True_Odds_Calculator_3-way'!A64="","",'True_Odds_Calculator_3-way'!A64)</f>
        <v>5.54</v>
      </c>
      <c r="B63" s="4">
        <f>IF('True_Odds_Calculator_3-way'!B64="","",'True_Odds_Calculator_3-way'!B64)</f>
        <v>4.46</v>
      </c>
      <c r="C63" s="4">
        <f>IF('True_Odds_Calculator_3-way'!C64="","",'True_Odds_Calculator_3-way'!C64)</f>
        <v>1.61</v>
      </c>
      <c r="D63" s="4">
        <f t="shared" si="0"/>
        <v>2.5838674221586366E-2</v>
      </c>
      <c r="E63" s="4">
        <f t="shared" si="1"/>
        <v>5.8175886778170769</v>
      </c>
      <c r="F63" s="4">
        <f t="shared" si="2"/>
        <v>4.6381682562567024</v>
      </c>
      <c r="G63" s="4">
        <f t="shared" si="3"/>
        <v>1.6326394109858249</v>
      </c>
      <c r="I63" s="4">
        <f t="shared" si="4"/>
        <v>1.0258386742215864</v>
      </c>
    </row>
    <row r="64" spans="1:9" x14ac:dyDescent="0.2">
      <c r="A64" s="4">
        <f>IF('True_Odds_Calculator_3-way'!A65="","",'True_Odds_Calculator_3-way'!A65)</f>
        <v>3.42</v>
      </c>
      <c r="B64" s="4">
        <f>IF('True_Odds_Calculator_3-way'!B65="","",'True_Odds_Calculator_3-way'!B65)</f>
        <v>3.57</v>
      </c>
      <c r="C64" s="4">
        <f>IF('True_Odds_Calculator_3-way'!C65="","",'True_Odds_Calculator_3-way'!C65)</f>
        <v>2.2000000000000002</v>
      </c>
      <c r="D64" s="4">
        <f t="shared" si="0"/>
        <v>2.7055160182095195E-2</v>
      </c>
      <c r="E64" s="4">
        <f t="shared" si="1"/>
        <v>3.5288395850631127</v>
      </c>
      <c r="F64" s="4">
        <f t="shared" si="2"/>
        <v>3.6887620575245541</v>
      </c>
      <c r="G64" s="4">
        <f t="shared" si="3"/>
        <v>2.2445325373772893</v>
      </c>
      <c r="I64" s="4">
        <f t="shared" si="4"/>
        <v>1.0270551601820952</v>
      </c>
    </row>
    <row r="65" spans="1:9" x14ac:dyDescent="0.2">
      <c r="A65" s="4">
        <f>IF('True_Odds_Calculator_3-way'!A66="","",'True_Odds_Calculator_3-way'!A66)</f>
        <v>2.96</v>
      </c>
      <c r="B65" s="4">
        <f>IF('True_Odds_Calculator_3-way'!B66="","",'True_Odds_Calculator_3-way'!B66)</f>
        <v>3.27</v>
      </c>
      <c r="C65" s="4">
        <f>IF('True_Odds_Calculator_3-way'!C66="","",'True_Odds_Calculator_3-way'!C66)</f>
        <v>2.6</v>
      </c>
      <c r="D65" s="4">
        <f t="shared" si="0"/>
        <v>2.826362000673921E-2</v>
      </c>
      <c r="E65" s="4">
        <f t="shared" si="1"/>
        <v>3.0449127878838715</v>
      </c>
      <c r="F65" s="4">
        <f t="shared" si="2"/>
        <v>3.373942204219385</v>
      </c>
      <c r="G65" s="4">
        <f t="shared" si="3"/>
        <v>2.6652865603438785</v>
      </c>
      <c r="I65" s="4">
        <f t="shared" si="4"/>
        <v>1.0282636200067392</v>
      </c>
    </row>
    <row r="66" spans="1:9" x14ac:dyDescent="0.2">
      <c r="A66" s="4">
        <f>IF('True_Odds_Calculator_3-way'!A67="","",'True_Odds_Calculator_3-way'!A67)</f>
        <v>2.56</v>
      </c>
      <c r="B66" s="4">
        <f>IF('True_Odds_Calculator_3-way'!B67="","",'True_Odds_Calculator_3-way'!B67)</f>
        <v>3.44</v>
      </c>
      <c r="C66" s="4">
        <f>IF('True_Odds_Calculator_3-way'!C67="","",'True_Odds_Calculator_3-way'!C67)</f>
        <v>2.88</v>
      </c>
      <c r="D66" s="4">
        <f t="shared" si="0"/>
        <v>2.8544896640827044E-2</v>
      </c>
      <c r="E66" s="4">
        <f t="shared" si="1"/>
        <v>2.6239141182286887</v>
      </c>
      <c r="F66" s="4">
        <f t="shared" si="2"/>
        <v>3.5564064519216974</v>
      </c>
      <c r="G66" s="4">
        <f t="shared" si="3"/>
        <v>2.9611445423026352</v>
      </c>
      <c r="I66" s="4">
        <f t="shared" si="4"/>
        <v>1.028544896640827</v>
      </c>
    </row>
    <row r="67" spans="1:9" x14ac:dyDescent="0.2">
      <c r="A67" s="4">
        <f>IF('True_Odds_Calculator_3-way'!A68="","",'True_Odds_Calculator_3-way'!A68)</f>
        <v>1.97</v>
      </c>
      <c r="B67" s="4">
        <f>IF('True_Odds_Calculator_3-way'!B68="","",'True_Odds_Calculator_3-way'!B68)</f>
        <v>3.92</v>
      </c>
      <c r="C67" s="4">
        <f>IF('True_Odds_Calculator_3-way'!C68="","",'True_Odds_Calculator_3-way'!C68)</f>
        <v>3.76</v>
      </c>
      <c r="D67" s="4">
        <f t="shared" ref="D67:D130" si="5">IF(A67="","",((1/A67)+(1/B67)+(1/C67))-1)</f>
        <v>2.8673700822806625E-2</v>
      </c>
      <c r="E67" s="4">
        <f t="shared" ref="E67:E130" si="6">IF(A67="","",(3*A67)/(3-($D67*A67)))</f>
        <v>2.0078050896088011</v>
      </c>
      <c r="F67" s="4">
        <f t="shared" ref="F67:F130" si="7">IF(B67="","",(3*B67)/(3-($D67*B67)))</f>
        <v>4.0725875103043503</v>
      </c>
      <c r="G67" s="4">
        <f t="shared" ref="G67:G130" si="8">IF(C67="","",(3*C67)/(3-($D67*C67)))</f>
        <v>3.9001629040184418</v>
      </c>
      <c r="I67" s="4">
        <f t="shared" ref="I67:I130" si="9">IF(A67="","",D67+1)</f>
        <v>1.0286737008228066</v>
      </c>
    </row>
    <row r="68" spans="1:9" x14ac:dyDescent="0.2">
      <c r="A68" s="4">
        <f>IF('True_Odds_Calculator_3-way'!A69="","",'True_Odds_Calculator_3-way'!A69)</f>
        <v>1.7</v>
      </c>
      <c r="B68" s="4">
        <f>IF('True_Odds_Calculator_3-way'!B69="","",'True_Odds_Calculator_3-way'!B69)</f>
        <v>4.08</v>
      </c>
      <c r="C68" s="4">
        <f>IF('True_Odds_Calculator_3-way'!C69="","",'True_Odds_Calculator_3-way'!C69)</f>
        <v>4.87</v>
      </c>
      <c r="D68" s="4">
        <f t="shared" si="5"/>
        <v>3.8672142368241014E-2</v>
      </c>
      <c r="E68" s="4">
        <f t="shared" si="6"/>
        <v>1.738088851047948</v>
      </c>
      <c r="F68" s="4">
        <f t="shared" si="7"/>
        <v>4.306496358802451</v>
      </c>
      <c r="G68" s="4">
        <f t="shared" si="8"/>
        <v>5.1962062833432139</v>
      </c>
      <c r="I68" s="4">
        <f t="shared" si="9"/>
        <v>1.038672142368241</v>
      </c>
    </row>
    <row r="69" spans="1:9" x14ac:dyDescent="0.2">
      <c r="A69" s="4">
        <f>IF('True_Odds_Calculator_3-way'!A70="","",'True_Odds_Calculator_3-way'!A70)</f>
        <v>3.89</v>
      </c>
      <c r="B69" s="4">
        <f>IF('True_Odds_Calculator_3-way'!B70="","",'True_Odds_Calculator_3-way'!B70)</f>
        <v>3.84</v>
      </c>
      <c r="C69" s="4">
        <f>IF('True_Odds_Calculator_3-way'!C70="","",'True_Odds_Calculator_3-way'!C70)</f>
        <v>1.93</v>
      </c>
      <c r="D69" s="4">
        <f t="shared" si="5"/>
        <v>3.5620790432933314E-2</v>
      </c>
      <c r="E69" s="4">
        <f t="shared" si="6"/>
        <v>4.0783730852956248</v>
      </c>
      <c r="F69" s="4">
        <f t="shared" si="7"/>
        <v>4.0234475279500979</v>
      </c>
      <c r="G69" s="4">
        <f t="shared" si="8"/>
        <v>1.9752652613852488</v>
      </c>
      <c r="I69" s="4">
        <f t="shared" si="9"/>
        <v>1.0356207904329333</v>
      </c>
    </row>
    <row r="70" spans="1:9" x14ac:dyDescent="0.2">
      <c r="A70" s="4">
        <f>IF('True_Odds_Calculator_3-way'!A71="","",'True_Odds_Calculator_3-way'!A71)</f>
        <v>2.7</v>
      </c>
      <c r="B70" s="4">
        <f>IF('True_Odds_Calculator_3-way'!B71="","",'True_Odds_Calculator_3-way'!B71)</f>
        <v>3.3</v>
      </c>
      <c r="C70" s="4">
        <f>IF('True_Odds_Calculator_3-way'!C71="","",'True_Odds_Calculator_3-way'!C71)</f>
        <v>2.82</v>
      </c>
      <c r="D70" s="4">
        <f t="shared" si="5"/>
        <v>2.8010602478687696E-2</v>
      </c>
      <c r="E70" s="4">
        <f t="shared" si="6"/>
        <v>2.7698260466962106</v>
      </c>
      <c r="F70" s="4">
        <f t="shared" si="7"/>
        <v>3.4049109683714125</v>
      </c>
      <c r="G70" s="4">
        <f t="shared" si="8"/>
        <v>2.8962583857804827</v>
      </c>
      <c r="I70" s="4">
        <f t="shared" si="9"/>
        <v>1.0280106024786877</v>
      </c>
    </row>
    <row r="71" spans="1:9" x14ac:dyDescent="0.2">
      <c r="A71" s="4">
        <f>IF('True_Odds_Calculator_3-way'!A72="","",'True_Odds_Calculator_3-way'!A72)</f>
        <v>1.93</v>
      </c>
      <c r="B71" s="4">
        <f>IF('True_Odds_Calculator_3-way'!B72="","",'True_Odds_Calculator_3-way'!B72)</f>
        <v>3.7</v>
      </c>
      <c r="C71" s="4">
        <f>IF('True_Odds_Calculator_3-way'!C72="","",'True_Odds_Calculator_3-way'!C72)</f>
        <v>4.13</v>
      </c>
      <c r="D71" s="4">
        <f t="shared" si="5"/>
        <v>3.0535735901503935E-2</v>
      </c>
      <c r="E71" s="4">
        <f t="shared" si="6"/>
        <v>1.968673923506139</v>
      </c>
      <c r="F71" s="4">
        <f t="shared" si="7"/>
        <v>3.844797939173819</v>
      </c>
      <c r="G71" s="4">
        <f t="shared" si="8"/>
        <v>4.3112336112244023</v>
      </c>
      <c r="I71" s="4">
        <f t="shared" si="9"/>
        <v>1.0305357359015039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3.37</v>
      </c>
      <c r="C72" s="4">
        <f>IF('True_Odds_Calculator_3-way'!C73="","",'True_Odds_Calculator_3-way'!C73)</f>
        <v>3.94</v>
      </c>
      <c r="D72" s="4">
        <f t="shared" si="5"/>
        <v>2.9011911165026216E-2</v>
      </c>
      <c r="E72" s="4">
        <f t="shared" si="6"/>
        <v>2.1331137080982923</v>
      </c>
      <c r="F72" s="4">
        <f t="shared" si="7"/>
        <v>3.4835283522929403</v>
      </c>
      <c r="G72" s="4">
        <f t="shared" si="8"/>
        <v>4.0960697181699475</v>
      </c>
      <c r="I72" s="4">
        <f t="shared" si="9"/>
        <v>1.0290119111650262</v>
      </c>
    </row>
    <row r="73" spans="1:9" x14ac:dyDescent="0.2">
      <c r="A73" s="4">
        <f>IF('True_Odds_Calculator_3-way'!A74="","",'True_Odds_Calculator_3-way'!A74)</f>
        <v>2.66</v>
      </c>
      <c r="B73" s="4">
        <f>IF('True_Odds_Calculator_3-way'!B74="","",'True_Odds_Calculator_3-way'!B74)</f>
        <v>3.32</v>
      </c>
      <c r="C73" s="4">
        <f>IF('True_Odds_Calculator_3-way'!C74="","",'True_Odds_Calculator_3-way'!C74)</f>
        <v>2.85</v>
      </c>
      <c r="D73" s="4">
        <f t="shared" si="5"/>
        <v>2.8021861883624766E-2</v>
      </c>
      <c r="E73" s="4">
        <f t="shared" si="6"/>
        <v>2.7277744220526059</v>
      </c>
      <c r="F73" s="4">
        <f t="shared" si="7"/>
        <v>3.4262509914818771</v>
      </c>
      <c r="G73" s="4">
        <f t="shared" si="8"/>
        <v>2.9279441235412005</v>
      </c>
      <c r="I73" s="4">
        <f t="shared" si="9"/>
        <v>1.0280218618836248</v>
      </c>
    </row>
    <row r="74" spans="1:9" x14ac:dyDescent="0.2">
      <c r="A74" s="4">
        <f>IF('True_Odds_Calculator_3-way'!A75="","",'True_Odds_Calculator_3-way'!A75)</f>
        <v>1.89</v>
      </c>
      <c r="B74" s="4">
        <f>IF('True_Odds_Calculator_3-way'!B75="","",'True_Odds_Calculator_3-way'!B75)</f>
        <v>3.59</v>
      </c>
      <c r="C74" s="4">
        <f>IF('True_Odds_Calculator_3-way'!C75="","",'True_Odds_Calculator_3-way'!C75)</f>
        <v>4.4800000000000004</v>
      </c>
      <c r="D74" s="4">
        <f t="shared" si="5"/>
        <v>3.0866346848241077E-2</v>
      </c>
      <c r="E74" s="4">
        <f t="shared" si="6"/>
        <v>1.9274814152410118</v>
      </c>
      <c r="F74" s="4">
        <f t="shared" si="7"/>
        <v>3.7276886221787793</v>
      </c>
      <c r="G74" s="4">
        <f t="shared" si="8"/>
        <v>4.6964782700233325</v>
      </c>
      <c r="I74" s="4">
        <f t="shared" si="9"/>
        <v>1.0308663468482411</v>
      </c>
    </row>
    <row r="75" spans="1:9" x14ac:dyDescent="0.2">
      <c r="A75" s="4">
        <f>IF('True_Odds_Calculator_3-way'!A76="","",'True_Odds_Calculator_3-way'!A76)</f>
        <v>2.78</v>
      </c>
      <c r="B75" s="4">
        <f>IF('True_Odds_Calculator_3-way'!B76="","",'True_Odds_Calculator_3-way'!B76)</f>
        <v>3.53</v>
      </c>
      <c r="C75" s="4">
        <f>IF('True_Odds_Calculator_3-way'!C76="","",'True_Odds_Calculator_3-way'!C76)</f>
        <v>2.4900000000000002</v>
      </c>
      <c r="D75" s="4">
        <f t="shared" si="5"/>
        <v>4.4604774898808541E-2</v>
      </c>
      <c r="E75" s="4">
        <f t="shared" si="6"/>
        <v>2.899862202732479</v>
      </c>
      <c r="F75" s="4">
        <f t="shared" si="7"/>
        <v>3.7255344985781638</v>
      </c>
      <c r="G75" s="4">
        <f t="shared" si="8"/>
        <v>2.5857287547143302</v>
      </c>
      <c r="I75" s="4">
        <f t="shared" si="9"/>
        <v>1.0446047748988085</v>
      </c>
    </row>
    <row r="76" spans="1:9" x14ac:dyDescent="0.2">
      <c r="A76" s="4">
        <f>IF('True_Odds_Calculator_3-way'!A77="","",'True_Odds_Calculator_3-way'!A77)</f>
        <v>5.58</v>
      </c>
      <c r="B76" s="4">
        <f>IF('True_Odds_Calculator_3-way'!B77="","",'True_Odds_Calculator_3-way'!B77)</f>
        <v>4.05</v>
      </c>
      <c r="C76" s="4">
        <f>IF('True_Odds_Calculator_3-way'!C77="","",'True_Odds_Calculator_3-way'!C77)</f>
        <v>1.6</v>
      </c>
      <c r="D76" s="4">
        <f t="shared" si="5"/>
        <v>5.1125049780963661E-2</v>
      </c>
      <c r="E76" s="4">
        <f t="shared" si="6"/>
        <v>6.1663767522766797</v>
      </c>
      <c r="F76" s="4">
        <f t="shared" si="7"/>
        <v>4.3502490435284766</v>
      </c>
      <c r="G76" s="4">
        <f t="shared" si="8"/>
        <v>1.6448496096948526</v>
      </c>
      <c r="I76" s="4">
        <f t="shared" si="9"/>
        <v>1.0511250497809637</v>
      </c>
    </row>
    <row r="77" spans="1:9" x14ac:dyDescent="0.2">
      <c r="A77" s="4">
        <f>IF('True_Odds_Calculator_3-way'!A78="","",'True_Odds_Calculator_3-way'!A78)</f>
        <v>2.79</v>
      </c>
      <c r="B77" s="4">
        <f>IF('True_Odds_Calculator_3-way'!B78="","",'True_Odds_Calculator_3-way'!B78)</f>
        <v>3.41</v>
      </c>
      <c r="C77" s="4">
        <f>IF('True_Odds_Calculator_3-way'!C78="","",'True_Odds_Calculator_3-way'!C78)</f>
        <v>2.5499999999999998</v>
      </c>
      <c r="D77" s="4">
        <f t="shared" si="5"/>
        <v>4.3834933778007734E-2</v>
      </c>
      <c r="E77" s="4">
        <f t="shared" si="6"/>
        <v>2.9085722780740713</v>
      </c>
      <c r="F77" s="4">
        <f t="shared" si="7"/>
        <v>3.588815261504597</v>
      </c>
      <c r="G77" s="4">
        <f t="shared" si="8"/>
        <v>2.6486893540690097</v>
      </c>
      <c r="I77" s="4">
        <f t="shared" si="9"/>
        <v>1.0438349337780077</v>
      </c>
    </row>
    <row r="78" spans="1:9" x14ac:dyDescent="0.2">
      <c r="A78" s="4">
        <f>IF('True_Odds_Calculator_3-way'!A79="","",'True_Odds_Calculator_3-way'!A79)</f>
        <v>2.71</v>
      </c>
      <c r="B78" s="4">
        <f>IF('True_Odds_Calculator_3-way'!B79="","",'True_Odds_Calculator_3-way'!B79)</f>
        <v>3.44</v>
      </c>
      <c r="C78" s="4">
        <f>IF('True_Odds_Calculator_3-way'!C79="","",'True_Odds_Calculator_3-way'!C79)</f>
        <v>2.6</v>
      </c>
      <c r="D78" s="4">
        <f t="shared" si="5"/>
        <v>4.4316749070889561E-2</v>
      </c>
      <c r="E78" s="4">
        <f t="shared" si="6"/>
        <v>2.8230131097949203</v>
      </c>
      <c r="F78" s="4">
        <f t="shared" si="7"/>
        <v>3.6241676568393686</v>
      </c>
      <c r="G78" s="4">
        <f t="shared" si="8"/>
        <v>2.7038490256214991</v>
      </c>
      <c r="I78" s="4">
        <f t="shared" si="9"/>
        <v>1.0443167490708896</v>
      </c>
    </row>
    <row r="79" spans="1:9" x14ac:dyDescent="0.2">
      <c r="A79" s="4">
        <f>IF('True_Odds_Calculator_3-way'!A80="","",'True_Odds_Calculator_3-way'!A80)</f>
        <v>2.4700000000000002</v>
      </c>
      <c r="B79" s="4">
        <f>IF('True_Odds_Calculator_3-way'!B80="","",'True_Odds_Calculator_3-way'!B80)</f>
        <v>3.27</v>
      </c>
      <c r="C79" s="4">
        <f>IF('True_Odds_Calculator_3-way'!C80="","",'True_Odds_Calculator_3-way'!C80)</f>
        <v>2.99</v>
      </c>
      <c r="D79" s="4">
        <f t="shared" si="5"/>
        <v>4.5116857683775491E-2</v>
      </c>
      <c r="E79" s="4">
        <f t="shared" si="6"/>
        <v>2.5652908394848852</v>
      </c>
      <c r="F79" s="4">
        <f t="shared" si="7"/>
        <v>3.4391272500180503</v>
      </c>
      <c r="G79" s="4">
        <f t="shared" si="8"/>
        <v>3.1307801247916536</v>
      </c>
      <c r="I79" s="4">
        <f t="shared" si="9"/>
        <v>1.0451168576837755</v>
      </c>
    </row>
    <row r="80" spans="1:9" x14ac:dyDescent="0.2">
      <c r="A80" s="4">
        <f>IF('True_Odds_Calculator_3-way'!A81="","",'True_Odds_Calculator_3-way'!A81)</f>
        <v>2.4900000000000002</v>
      </c>
      <c r="B80" s="4">
        <f>IF('True_Odds_Calculator_3-way'!B81="","",'True_Odds_Calculator_3-way'!B81)</f>
        <v>3.66</v>
      </c>
      <c r="C80" s="4">
        <f>IF('True_Odds_Calculator_3-way'!C81="","",'True_Odds_Calculator_3-way'!C81)</f>
        <v>2.71</v>
      </c>
      <c r="D80" s="4">
        <f t="shared" si="5"/>
        <v>4.3834159455558463E-2</v>
      </c>
      <c r="E80" s="4">
        <f t="shared" si="6"/>
        <v>2.5840124514817209</v>
      </c>
      <c r="F80" s="4">
        <f t="shared" si="7"/>
        <v>3.8667867640681011</v>
      </c>
      <c r="G80" s="4">
        <f t="shared" si="8"/>
        <v>2.8217317079914412</v>
      </c>
      <c r="I80" s="4">
        <f t="shared" si="9"/>
        <v>1.0438341594555585</v>
      </c>
    </row>
    <row r="81" spans="1:9" x14ac:dyDescent="0.2">
      <c r="A81" s="4">
        <f>IF('True_Odds_Calculator_3-way'!A82="","",'True_Odds_Calculator_3-way'!A82)</f>
        <v>2.41</v>
      </c>
      <c r="B81" s="4">
        <f>IF('True_Odds_Calculator_3-way'!B82="","",'True_Odds_Calculator_3-way'!B82)</f>
        <v>3.42</v>
      </c>
      <c r="C81" s="4">
        <f>IF('True_Odds_Calculator_3-way'!C82="","",'True_Odds_Calculator_3-way'!C82)</f>
        <v>2.96</v>
      </c>
      <c r="D81" s="4">
        <f t="shared" si="5"/>
        <v>4.5173257992650928E-2</v>
      </c>
      <c r="E81" s="4">
        <f t="shared" si="6"/>
        <v>2.5007501833432242</v>
      </c>
      <c r="F81" s="4">
        <f t="shared" si="7"/>
        <v>3.605683749786686</v>
      </c>
      <c r="G81" s="4">
        <f t="shared" si="8"/>
        <v>3.0980845657256326</v>
      </c>
      <c r="I81" s="4">
        <f t="shared" si="9"/>
        <v>1.0451732579926509</v>
      </c>
    </row>
    <row r="82" spans="1:9" x14ac:dyDescent="0.2">
      <c r="A82" s="4">
        <f>IF('True_Odds_Calculator_3-way'!A83="","",'True_Odds_Calculator_3-way'!A83)</f>
        <v>2.5299999999999998</v>
      </c>
      <c r="B82" s="4">
        <f>IF('True_Odds_Calculator_3-way'!B83="","",'True_Odds_Calculator_3-way'!B83)</f>
        <v>3.46</v>
      </c>
      <c r="C82" s="4">
        <f>IF('True_Odds_Calculator_3-way'!C83="","",'True_Odds_Calculator_3-way'!C83)</f>
        <v>2.78</v>
      </c>
      <c r="D82" s="4">
        <f t="shared" si="5"/>
        <v>4.3986488252337308E-2</v>
      </c>
      <c r="E82" s="4">
        <f t="shared" si="6"/>
        <v>2.6274665870869192</v>
      </c>
      <c r="F82" s="4">
        <f t="shared" si="7"/>
        <v>3.6449102445740249</v>
      </c>
      <c r="G82" s="4">
        <f t="shared" si="8"/>
        <v>2.898130139045096</v>
      </c>
      <c r="I82" s="4">
        <f t="shared" si="9"/>
        <v>1.0439864882523373</v>
      </c>
    </row>
    <row r="83" spans="1:9" x14ac:dyDescent="0.2">
      <c r="A83" s="4">
        <f>IF('True_Odds_Calculator_3-way'!A84="","",'True_Odds_Calculator_3-way'!A84)</f>
        <v>2.0299999999999998</v>
      </c>
      <c r="B83" s="4">
        <f>IF('True_Odds_Calculator_3-way'!B84="","",'True_Odds_Calculator_3-way'!B84)</f>
        <v>3.4</v>
      </c>
      <c r="C83" s="4">
        <f>IF('True_Odds_Calculator_3-way'!C84="","",'True_Odds_Calculator_3-way'!C84)</f>
        <v>3.86</v>
      </c>
      <c r="D83" s="4">
        <f t="shared" si="5"/>
        <v>4.5795842010200705E-2</v>
      </c>
      <c r="E83" s="4">
        <f t="shared" si="6"/>
        <v>2.0949184208815703</v>
      </c>
      <c r="F83" s="4">
        <f t="shared" si="7"/>
        <v>3.5861269995674676</v>
      </c>
      <c r="G83" s="4">
        <f t="shared" si="8"/>
        <v>4.1016877827682769</v>
      </c>
      <c r="I83" s="4">
        <f t="shared" si="9"/>
        <v>1.0457958420102007</v>
      </c>
    </row>
    <row r="84" spans="1:9" x14ac:dyDescent="0.2">
      <c r="A84" s="4">
        <f>IF('True_Odds_Calculator_3-way'!A85="","",'True_Odds_Calculator_3-way'!A85)</f>
        <v>3.18</v>
      </c>
      <c r="B84" s="4">
        <f>IF('True_Odds_Calculator_3-way'!B85="","",'True_Odds_Calculator_3-way'!B85)</f>
        <v>3.36</v>
      </c>
      <c r="C84" s="4">
        <f>IF('True_Odds_Calculator_3-way'!C85="","",'True_Odds_Calculator_3-way'!C85)</f>
        <v>2.31</v>
      </c>
      <c r="D84" s="4">
        <f t="shared" si="5"/>
        <v>4.4984889324511945E-2</v>
      </c>
      <c r="E84" s="4">
        <f t="shared" si="6"/>
        <v>3.3392276746141785</v>
      </c>
      <c r="F84" s="4">
        <f t="shared" si="7"/>
        <v>3.538268869514956</v>
      </c>
      <c r="G84" s="4">
        <f t="shared" si="8"/>
        <v>2.3928856458784629</v>
      </c>
      <c r="I84" s="4">
        <f t="shared" si="9"/>
        <v>1.0449848893245119</v>
      </c>
    </row>
    <row r="85" spans="1:9" x14ac:dyDescent="0.2">
      <c r="A85" s="4">
        <f>IF('True_Odds_Calculator_3-way'!A86="","",'True_Odds_Calculator_3-way'!A86)</f>
        <v>2.31</v>
      </c>
      <c r="B85" s="4">
        <f>IF('True_Odds_Calculator_3-way'!B86="","",'True_Odds_Calculator_3-way'!B86)</f>
        <v>3.57</v>
      </c>
      <c r="C85" s="4">
        <f>IF('True_Odds_Calculator_3-way'!C86="","",'True_Odds_Calculator_3-way'!C86)</f>
        <v>3.02</v>
      </c>
      <c r="D85" s="4">
        <f t="shared" si="5"/>
        <v>4.4138305532929634E-2</v>
      </c>
      <c r="E85" s="4">
        <f t="shared" si="6"/>
        <v>2.3912709177110116</v>
      </c>
      <c r="F85" s="4">
        <f t="shared" si="7"/>
        <v>3.7679077875232725</v>
      </c>
      <c r="G85" s="4">
        <f t="shared" si="8"/>
        <v>3.1604258123888522</v>
      </c>
      <c r="I85" s="4">
        <f t="shared" si="9"/>
        <v>1.0441383055329296</v>
      </c>
    </row>
    <row r="86" spans="1:9" x14ac:dyDescent="0.2">
      <c r="A86" s="4">
        <f>IF('True_Odds_Calculator_3-way'!A87="","",'True_Odds_Calculator_3-way'!A87)</f>
        <v>2.9</v>
      </c>
      <c r="B86" s="4">
        <f>IF('True_Odds_Calculator_3-way'!B87="","",'True_Odds_Calculator_3-way'!B87)</f>
        <v>3.11</v>
      </c>
      <c r="C86" s="4">
        <f>IF('True_Odds_Calculator_3-way'!C87="","",'True_Odds_Calculator_3-way'!C87)</f>
        <v>2.66</v>
      </c>
      <c r="D86" s="4">
        <f t="shared" si="5"/>
        <v>4.2310844191085328E-2</v>
      </c>
      <c r="E86" s="4">
        <f t="shared" si="6"/>
        <v>3.0236695439264549</v>
      </c>
      <c r="F86" s="4">
        <f t="shared" si="7"/>
        <v>3.2526693704597203</v>
      </c>
      <c r="G86" s="4">
        <f t="shared" si="8"/>
        <v>2.7636812004021207</v>
      </c>
      <c r="I86" s="4">
        <f t="shared" si="9"/>
        <v>1.0423108441910853</v>
      </c>
    </row>
    <row r="87" spans="1:9" x14ac:dyDescent="0.2">
      <c r="A87" s="4">
        <f>IF('True_Odds_Calculator_3-way'!A88="","",'True_Odds_Calculator_3-way'!A88)</f>
        <v>2.69</v>
      </c>
      <c r="B87" s="4">
        <f>IF('True_Odds_Calculator_3-way'!B88="","",'True_Odds_Calculator_3-way'!B88)</f>
        <v>3.02</v>
      </c>
      <c r="C87" s="4">
        <f>IF('True_Odds_Calculator_3-way'!C88="","",'True_Odds_Calculator_3-way'!C88)</f>
        <v>2.85</v>
      </c>
      <c r="D87" s="4">
        <f t="shared" si="5"/>
        <v>5.3750232692936439E-2</v>
      </c>
      <c r="E87" s="4">
        <f t="shared" si="6"/>
        <v>2.8262122439579551</v>
      </c>
      <c r="F87" s="4">
        <f t="shared" si="7"/>
        <v>3.1927554225390637</v>
      </c>
      <c r="G87" s="4">
        <f t="shared" si="8"/>
        <v>3.0033597195996187</v>
      </c>
      <c r="I87" s="4">
        <f t="shared" si="9"/>
        <v>1.0537502326929364</v>
      </c>
    </row>
    <row r="88" spans="1:9" x14ac:dyDescent="0.2">
      <c r="A88" s="4">
        <f>IF('True_Odds_Calculator_3-way'!A89="","",'True_Odds_Calculator_3-way'!A89)</f>
        <v>1.72</v>
      </c>
      <c r="B88" s="4">
        <f>IF('True_Odds_Calculator_3-way'!B89="","",'True_Odds_Calculator_3-way'!B89)</f>
        <v>4.32</v>
      </c>
      <c r="C88" s="4">
        <f>IF('True_Odds_Calculator_3-way'!C89="","",'True_Odds_Calculator_3-way'!C89)</f>
        <v>4.7</v>
      </c>
      <c r="D88" s="4">
        <f t="shared" si="5"/>
        <v>2.5642787765499442E-2</v>
      </c>
      <c r="E88" s="4">
        <f t="shared" si="6"/>
        <v>1.7456645241440354</v>
      </c>
      <c r="F88" s="4">
        <f t="shared" si="7"/>
        <v>4.4856348216854611</v>
      </c>
      <c r="G88" s="4">
        <f t="shared" si="8"/>
        <v>4.8967193377354699</v>
      </c>
      <c r="I88" s="4">
        <f t="shared" si="9"/>
        <v>1.0256427877654994</v>
      </c>
    </row>
    <row r="89" spans="1:9" x14ac:dyDescent="0.2">
      <c r="A89" s="4">
        <f>IF('True_Odds_Calculator_3-way'!A90="","",'True_Odds_Calculator_3-way'!A90)</f>
        <v>4.3499999999999996</v>
      </c>
      <c r="B89" s="4">
        <f>IF('True_Odds_Calculator_3-way'!B90="","",'True_Odds_Calculator_3-way'!B90)</f>
        <v>3.66</v>
      </c>
      <c r="C89" s="4">
        <f>IF('True_Odds_Calculator_3-way'!C90="","",'True_Odds_Calculator_3-way'!C90)</f>
        <v>1.93</v>
      </c>
      <c r="D89" s="4">
        <f t="shared" si="5"/>
        <v>2.1243816213018185E-2</v>
      </c>
      <c r="E89" s="4">
        <f t="shared" si="6"/>
        <v>4.4882540851069423</v>
      </c>
      <c r="F89" s="4">
        <f t="shared" si="7"/>
        <v>3.7573817760283501</v>
      </c>
      <c r="G89" s="4">
        <f t="shared" si="8"/>
        <v>1.9567425164343286</v>
      </c>
      <c r="I89" s="4">
        <f t="shared" si="9"/>
        <v>1.0212438162130182</v>
      </c>
    </row>
    <row r="90" spans="1:9" x14ac:dyDescent="0.2">
      <c r="A90" s="4">
        <f>IF('True_Odds_Calculator_3-way'!A91="","",'True_Odds_Calculator_3-way'!A91)</f>
        <v>3.14</v>
      </c>
      <c r="B90" s="4">
        <f>IF('True_Odds_Calculator_3-way'!B91="","",'True_Odds_Calculator_3-way'!B91)</f>
        <v>3.24</v>
      </c>
      <c r="C90" s="4">
        <f>IF('True_Odds_Calculator_3-way'!C91="","",'True_Odds_Calculator_3-way'!C91)</f>
        <v>2.5299999999999998</v>
      </c>
      <c r="D90" s="4">
        <f t="shared" si="5"/>
        <v>2.2370229884307147E-2</v>
      </c>
      <c r="E90" s="4">
        <f t="shared" si="6"/>
        <v>3.2152832001321792</v>
      </c>
      <c r="F90" s="4">
        <f t="shared" si="7"/>
        <v>3.3202159126910278</v>
      </c>
      <c r="G90" s="4">
        <f t="shared" si="8"/>
        <v>2.5786476330211698</v>
      </c>
      <c r="I90" s="4">
        <f t="shared" si="9"/>
        <v>1.0223702298843071</v>
      </c>
    </row>
    <row r="91" spans="1:9" x14ac:dyDescent="0.2">
      <c r="A91" s="4">
        <f>IF('True_Odds_Calculator_3-way'!A92="","",'True_Odds_Calculator_3-way'!A92)</f>
        <v>3.12</v>
      </c>
      <c r="B91" s="4">
        <f>IF('True_Odds_Calculator_3-way'!B92="","",'True_Odds_Calculator_3-way'!B92)</f>
        <v>3.31</v>
      </c>
      <c r="C91" s="4">
        <f>IF('True_Odds_Calculator_3-way'!C92="","",'True_Odds_Calculator_3-way'!C92)</f>
        <v>2.4700000000000002</v>
      </c>
      <c r="D91" s="4">
        <f t="shared" si="5"/>
        <v>2.7485923733339801E-2</v>
      </c>
      <c r="E91" s="4">
        <f t="shared" si="6"/>
        <v>3.2118107692844919</v>
      </c>
      <c r="F91" s="4">
        <f t="shared" si="7"/>
        <v>3.4135188359540445</v>
      </c>
      <c r="G91" s="4">
        <f t="shared" si="8"/>
        <v>2.5271905165056148</v>
      </c>
      <c r="I91" s="4">
        <f t="shared" si="9"/>
        <v>1.0274859237333398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3.06</v>
      </c>
      <c r="C92" s="4">
        <f>IF('True_Odds_Calculator_3-way'!C93="","",'True_Odds_Calculator_3-way'!C93)</f>
        <v>3.32</v>
      </c>
      <c r="D92" s="4">
        <f t="shared" si="5"/>
        <v>2.6408579400015508E-2</v>
      </c>
      <c r="E92" s="4">
        <f t="shared" si="6"/>
        <v>2.5667119578346562</v>
      </c>
      <c r="F92" s="4">
        <f t="shared" si="7"/>
        <v>3.14470822231445</v>
      </c>
      <c r="G92" s="4">
        <f t="shared" si="8"/>
        <v>3.4199497219111681</v>
      </c>
      <c r="I92" s="4">
        <f t="shared" si="9"/>
        <v>1.0264085794000155</v>
      </c>
    </row>
    <row r="93" spans="1:9" x14ac:dyDescent="0.2">
      <c r="A93" s="4">
        <f>IF('True_Odds_Calculator_3-way'!A94="","",'True_Odds_Calculator_3-way'!A94)</f>
        <v>3.56</v>
      </c>
      <c r="B93" s="4">
        <f>IF('True_Odds_Calculator_3-way'!B94="","",'True_Odds_Calculator_3-way'!B94)</f>
        <v>3.07</v>
      </c>
      <c r="C93" s="4">
        <f>IF('True_Odds_Calculator_3-way'!C94="","",'True_Odds_Calculator_3-way'!C94)</f>
        <v>2.37</v>
      </c>
      <c r="D93" s="4">
        <f t="shared" si="5"/>
        <v>2.8572703697337776E-2</v>
      </c>
      <c r="E93" s="4">
        <f t="shared" si="6"/>
        <v>3.684942680069295</v>
      </c>
      <c r="F93" s="4">
        <f t="shared" si="7"/>
        <v>3.1624686873054242</v>
      </c>
      <c r="G93" s="4">
        <f t="shared" si="8"/>
        <v>2.424732110182434</v>
      </c>
      <c r="I93" s="4">
        <f t="shared" si="9"/>
        <v>1.0285727036973378</v>
      </c>
    </row>
    <row r="94" spans="1:9" x14ac:dyDescent="0.2">
      <c r="A94" s="4">
        <f>IF('True_Odds_Calculator_3-way'!A95="","",'True_Odds_Calculator_3-way'!A95)</f>
        <v>2.0499999999999998</v>
      </c>
      <c r="B94" s="4">
        <f>IF('True_Odds_Calculator_3-way'!B95="","",'True_Odds_Calculator_3-way'!B95)</f>
        <v>3.31</v>
      </c>
      <c r="C94" s="4">
        <f>IF('True_Odds_Calculator_3-way'!C95="","",'True_Odds_Calculator_3-way'!C95)</f>
        <v>4.2</v>
      </c>
      <c r="D94" s="4">
        <f t="shared" si="5"/>
        <v>2.8014919769396185E-2</v>
      </c>
      <c r="E94" s="4">
        <f t="shared" si="6"/>
        <v>2.0900101692595019</v>
      </c>
      <c r="F94" s="4">
        <f t="shared" si="7"/>
        <v>3.4155747135620573</v>
      </c>
      <c r="G94" s="4">
        <f t="shared" si="8"/>
        <v>4.3714522371805034</v>
      </c>
      <c r="I94" s="4">
        <f t="shared" si="9"/>
        <v>1.0280149197693962</v>
      </c>
    </row>
    <row r="95" spans="1:9" x14ac:dyDescent="0.2">
      <c r="A95" s="4">
        <f>IF('True_Odds_Calculator_3-way'!A96="","",'True_Odds_Calculator_3-way'!A96)</f>
        <v>1.72</v>
      </c>
      <c r="B95" s="4">
        <f>IF('True_Odds_Calculator_3-way'!B96="","",'True_Odds_Calculator_3-way'!B96)</f>
        <v>3.71</v>
      </c>
      <c r="C95" s="4">
        <f>IF('True_Odds_Calculator_3-way'!C96="","",'True_Odds_Calculator_3-way'!C96)</f>
        <v>5.52</v>
      </c>
      <c r="D95" s="4">
        <f t="shared" si="5"/>
        <v>3.2096548102805489E-2</v>
      </c>
      <c r="E95" s="4">
        <f t="shared" si="6"/>
        <v>1.7522448463051337</v>
      </c>
      <c r="F95" s="4">
        <f t="shared" si="7"/>
        <v>3.8633467853029373</v>
      </c>
      <c r="G95" s="4">
        <f t="shared" si="8"/>
        <v>5.8664592907887076</v>
      </c>
      <c r="I95" s="4">
        <f t="shared" si="9"/>
        <v>1.0320965481028055</v>
      </c>
    </row>
    <row r="96" spans="1:9" x14ac:dyDescent="0.2">
      <c r="A96" s="4">
        <f>IF('True_Odds_Calculator_3-way'!A97="","",'True_Odds_Calculator_3-way'!A97)</f>
        <v>5.41</v>
      </c>
      <c r="B96" s="4">
        <f>IF('True_Odds_Calculator_3-way'!B97="","",'True_Odds_Calculator_3-way'!B97)</f>
        <v>4.2699999999999996</v>
      </c>
      <c r="C96" s="4">
        <f>IF('True_Odds_Calculator_3-way'!C97="","",'True_Odds_Calculator_3-way'!C97)</f>
        <v>1.63</v>
      </c>
      <c r="D96" s="4">
        <f t="shared" si="5"/>
        <v>3.2531853535046729E-2</v>
      </c>
      <c r="E96" s="4">
        <f t="shared" si="6"/>
        <v>5.7471617002218371</v>
      </c>
      <c r="F96" s="4">
        <f t="shared" si="7"/>
        <v>4.4773161776319643</v>
      </c>
      <c r="G96" s="4">
        <f t="shared" si="8"/>
        <v>1.6593297153886057</v>
      </c>
      <c r="I96" s="4">
        <f t="shared" si="9"/>
        <v>1.0325318535350467</v>
      </c>
    </row>
    <row r="97" spans="1:9" x14ac:dyDescent="0.2">
      <c r="A97" s="4">
        <f>IF('True_Odds_Calculator_3-way'!A98="","",'True_Odds_Calculator_3-way'!A98)</f>
        <v>3.39</v>
      </c>
      <c r="B97" s="4">
        <f>IF('True_Odds_Calculator_3-way'!B98="","",'True_Odds_Calculator_3-way'!B98)</f>
        <v>3.28</v>
      </c>
      <c r="C97" s="4">
        <f>IF('True_Odds_Calculator_3-way'!C98="","",'True_Odds_Calculator_3-way'!C98)</f>
        <v>2.34</v>
      </c>
      <c r="D97" s="4">
        <f t="shared" si="5"/>
        <v>2.7213726868378307E-2</v>
      </c>
      <c r="E97" s="4">
        <f t="shared" si="6"/>
        <v>3.4975551055654552</v>
      </c>
      <c r="F97" s="4">
        <f t="shared" si="7"/>
        <v>3.3805848210944709</v>
      </c>
      <c r="G97" s="4">
        <f t="shared" si="8"/>
        <v>2.3907477008549707</v>
      </c>
      <c r="I97" s="4">
        <f t="shared" si="9"/>
        <v>1.0272137268683783</v>
      </c>
    </row>
    <row r="98" spans="1:9" x14ac:dyDescent="0.2">
      <c r="A98" s="4">
        <f>IF('True_Odds_Calculator_3-way'!A99="","",'True_Odds_Calculator_3-way'!A99)</f>
        <v>1.33</v>
      </c>
      <c r="B98" s="4">
        <f>IF('True_Odds_Calculator_3-way'!B99="","",'True_Odds_Calculator_3-way'!B99)</f>
        <v>5.57</v>
      </c>
      <c r="C98" s="4">
        <f>IF('True_Odds_Calculator_3-way'!C99="","",'True_Odds_Calculator_3-way'!C99)</f>
        <v>9.7200000000000006</v>
      </c>
      <c r="D98" s="4">
        <f t="shared" si="5"/>
        <v>3.4293571328858574E-2</v>
      </c>
      <c r="E98" s="4">
        <f t="shared" si="6"/>
        <v>1.3505328029003132</v>
      </c>
      <c r="F98" s="4">
        <f t="shared" si="7"/>
        <v>5.9487683785988619</v>
      </c>
      <c r="G98" s="4">
        <f t="shared" si="8"/>
        <v>10.935000738043547</v>
      </c>
      <c r="I98" s="4">
        <f t="shared" si="9"/>
        <v>1.0342935713288586</v>
      </c>
    </row>
    <row r="99" spans="1:9" x14ac:dyDescent="0.2">
      <c r="A99" s="4">
        <f>IF('True_Odds_Calculator_3-way'!A100="","",'True_Odds_Calculator_3-way'!A100)</f>
        <v>2.1</v>
      </c>
      <c r="B99" s="4">
        <f>IF('True_Odds_Calculator_3-way'!B100="","",'True_Odds_Calculator_3-way'!B100)</f>
        <v>3.43</v>
      </c>
      <c r="C99" s="4">
        <f>IF('True_Odds_Calculator_3-way'!C100="","",'True_Odds_Calculator_3-way'!C100)</f>
        <v>3.85</v>
      </c>
      <c r="D99" s="4">
        <f t="shared" si="5"/>
        <v>2.7475925435108906E-2</v>
      </c>
      <c r="E99" s="4">
        <f t="shared" si="6"/>
        <v>2.1411816634087901</v>
      </c>
      <c r="F99" s="4">
        <f t="shared" si="7"/>
        <v>3.5412451767650426</v>
      </c>
      <c r="G99" s="4">
        <f t="shared" si="8"/>
        <v>3.9907157127747084</v>
      </c>
      <c r="I99" s="4">
        <f t="shared" si="9"/>
        <v>1.0274759254351089</v>
      </c>
    </row>
    <row r="100" spans="1:9" x14ac:dyDescent="0.2">
      <c r="A100" s="4">
        <f>IF('True_Odds_Calculator_3-way'!A101="","",'True_Odds_Calculator_3-way'!A101)</f>
        <v>3.73</v>
      </c>
      <c r="B100" s="4">
        <f>IF('True_Odds_Calculator_3-way'!B101="","",'True_Odds_Calculator_3-way'!B101)</f>
        <v>3.32</v>
      </c>
      <c r="C100" s="4">
        <f>IF('True_Odds_Calculator_3-way'!C101="","",'True_Odds_Calculator_3-way'!C101)</f>
        <v>2.1800000000000002</v>
      </c>
      <c r="D100" s="4">
        <f t="shared" si="5"/>
        <v>2.8016930352692038E-2</v>
      </c>
      <c r="E100" s="4">
        <f t="shared" si="6"/>
        <v>3.8646217145195596</v>
      </c>
      <c r="F100" s="4">
        <f t="shared" si="7"/>
        <v>3.4262316941880662</v>
      </c>
      <c r="G100" s="4">
        <f t="shared" si="8"/>
        <v>2.2253049146397279</v>
      </c>
      <c r="I100" s="4">
        <f t="shared" si="9"/>
        <v>1.028016930352692</v>
      </c>
    </row>
    <row r="101" spans="1:9" x14ac:dyDescent="0.2">
      <c r="A101" s="4">
        <f>IF('True_Odds_Calculator_3-way'!A102="","",'True_Odds_Calculator_3-way'!A102)</f>
        <v>2.0699999999999998</v>
      </c>
      <c r="B101" s="4">
        <f>IF('True_Odds_Calculator_3-way'!B102="","",'True_Odds_Calculator_3-way'!B102)</f>
        <v>3.34</v>
      </c>
      <c r="C101" s="4">
        <f>IF('True_Odds_Calculator_3-way'!C102="","",'True_Odds_Calculator_3-way'!C102)</f>
        <v>4.08</v>
      </c>
      <c r="D101" s="4">
        <f t="shared" si="5"/>
        <v>2.7591024260090302E-2</v>
      </c>
      <c r="E101" s="4">
        <f t="shared" si="6"/>
        <v>2.1101730670370697</v>
      </c>
      <c r="F101" s="4">
        <f t="shared" si="7"/>
        <v>3.4458496331861261</v>
      </c>
      <c r="G101" s="4">
        <f t="shared" si="8"/>
        <v>4.239065828640677</v>
      </c>
      <c r="I101" s="4">
        <f t="shared" si="9"/>
        <v>1.0275910242600903</v>
      </c>
    </row>
    <row r="102" spans="1:9" x14ac:dyDescent="0.2">
      <c r="A102" s="4">
        <f>IF('True_Odds_Calculator_3-way'!A103="","",'True_Odds_Calculator_3-way'!A103)</f>
        <v>2.41</v>
      </c>
      <c r="B102" s="4">
        <f>IF('True_Odds_Calculator_3-way'!B103="","",'True_Odds_Calculator_3-way'!B103)</f>
        <v>3.49</v>
      </c>
      <c r="C102" s="4">
        <f>IF('True_Odds_Calculator_3-way'!C103="","",'True_Odds_Calculator_3-way'!C103)</f>
        <v>3.07</v>
      </c>
      <c r="D102" s="4">
        <f t="shared" si="5"/>
        <v>2.7203609648299043E-2</v>
      </c>
      <c r="E102" s="4">
        <f t="shared" si="6"/>
        <v>2.4638437735474823</v>
      </c>
      <c r="F102" s="4">
        <f t="shared" si="7"/>
        <v>3.6040571120892699</v>
      </c>
      <c r="G102" s="4">
        <f t="shared" si="8"/>
        <v>3.1579110668320181</v>
      </c>
      <c r="I102" s="4">
        <f t="shared" si="9"/>
        <v>1.027203609648299</v>
      </c>
    </row>
    <row r="103" spans="1:9" x14ac:dyDescent="0.2">
      <c r="A103" s="4">
        <f>IF('True_Odds_Calculator_3-way'!A104="","",'True_Odds_Calculator_3-way'!A104)</f>
        <v>7.2</v>
      </c>
      <c r="B103" s="4">
        <f>IF('True_Odds_Calculator_3-way'!B104="","",'True_Odds_Calculator_3-way'!B104)</f>
        <v>4.12</v>
      </c>
      <c r="C103" s="4">
        <f>IF('True_Odds_Calculator_3-way'!C104="","",'True_Odds_Calculator_3-way'!C104)</f>
        <v>1.54</v>
      </c>
      <c r="D103" s="4">
        <f t="shared" si="5"/>
        <v>3.0957984841480046E-2</v>
      </c>
      <c r="E103" s="4">
        <f t="shared" si="6"/>
        <v>7.7778907796524006</v>
      </c>
      <c r="F103" s="4">
        <f t="shared" si="7"/>
        <v>4.3029423141650049</v>
      </c>
      <c r="G103" s="4">
        <f t="shared" si="8"/>
        <v>1.564868523698254</v>
      </c>
      <c r="I103" s="4">
        <f t="shared" si="9"/>
        <v>1.03095798484148</v>
      </c>
    </row>
    <row r="104" spans="1:9" x14ac:dyDescent="0.2">
      <c r="A104" s="4">
        <f>IF('True_Odds_Calculator_3-way'!A105="","",'True_Odds_Calculator_3-way'!A105)</f>
        <v>4.2300000000000004</v>
      </c>
      <c r="B104" s="4">
        <f>IF('True_Odds_Calculator_3-way'!B105="","",'True_Odds_Calculator_3-way'!B105)</f>
        <v>3.64</v>
      </c>
      <c r="C104" s="4">
        <f>IF('True_Odds_Calculator_3-way'!C105="","",'True_Odds_Calculator_3-way'!C105)</f>
        <v>1.93</v>
      </c>
      <c r="D104" s="4">
        <f t="shared" si="5"/>
        <v>2.9266609136524124E-2</v>
      </c>
      <c r="E104" s="4">
        <f t="shared" si="6"/>
        <v>4.4120680419220211</v>
      </c>
      <c r="F104" s="4">
        <f t="shared" si="7"/>
        <v>3.7740158790984464</v>
      </c>
      <c r="G104" s="4">
        <f t="shared" si="8"/>
        <v>1.9670357127159903</v>
      </c>
      <c r="I104" s="4">
        <f t="shared" si="9"/>
        <v>1.0292666091365241</v>
      </c>
    </row>
    <row r="105" spans="1:9" x14ac:dyDescent="0.2">
      <c r="A105" s="4">
        <f>IF('True_Odds_Calculator_3-way'!A106="","",'True_Odds_Calculator_3-way'!A106)</f>
        <v>2.38</v>
      </c>
      <c r="B105" s="4">
        <f>IF('True_Odds_Calculator_3-way'!B106="","",'True_Odds_Calculator_3-way'!B106)</f>
        <v>3.49</v>
      </c>
      <c r="C105" s="4">
        <f>IF('True_Odds_Calculator_3-way'!C106="","",'True_Odds_Calculator_3-way'!C106)</f>
        <v>3.11</v>
      </c>
      <c r="D105" s="4">
        <f t="shared" si="5"/>
        <v>2.8244426876417705E-2</v>
      </c>
      <c r="E105" s="4">
        <f t="shared" si="6"/>
        <v>2.434551594834419</v>
      </c>
      <c r="F105" s="4">
        <f t="shared" si="7"/>
        <v>3.6085692246270709</v>
      </c>
      <c r="G105" s="4">
        <f t="shared" si="8"/>
        <v>3.2038076674743898</v>
      </c>
      <c r="I105" s="4">
        <f t="shared" si="9"/>
        <v>1.0282444268764177</v>
      </c>
    </row>
    <row r="106" spans="1:9" x14ac:dyDescent="0.2">
      <c r="A106" s="4">
        <f>IF('True_Odds_Calculator_3-way'!A107="","",'True_Odds_Calculator_3-way'!A107)</f>
        <v>2.4300000000000002</v>
      </c>
      <c r="B106" s="4">
        <f>IF('True_Odds_Calculator_3-way'!B107="","",'True_Odds_Calculator_3-way'!B107)</f>
        <v>3.22</v>
      </c>
      <c r="C106" s="4">
        <f>IF('True_Odds_Calculator_3-way'!C107="","",'True_Odds_Calculator_3-way'!C107)</f>
        <v>3.26</v>
      </c>
      <c r="D106" s="4">
        <f t="shared" si="5"/>
        <v>2.8830106213704632E-2</v>
      </c>
      <c r="E106" s="4">
        <f t="shared" si="6"/>
        <v>2.4881031451353737</v>
      </c>
      <c r="F106" s="4">
        <f t="shared" si="7"/>
        <v>3.3228224616278692</v>
      </c>
      <c r="G106" s="4">
        <f t="shared" si="8"/>
        <v>3.3654347474641564</v>
      </c>
      <c r="I106" s="4">
        <f t="shared" si="9"/>
        <v>1.0288301062137046</v>
      </c>
    </row>
    <row r="107" spans="1:9" x14ac:dyDescent="0.2">
      <c r="A107" s="4">
        <f>IF('True_Odds_Calculator_3-way'!A108="","",'True_Odds_Calculator_3-way'!A108)</f>
        <v>1.1399999999999999</v>
      </c>
      <c r="B107" s="4">
        <f>IF('True_Odds_Calculator_3-way'!B108="","",'True_Odds_Calculator_3-way'!B108)</f>
        <v>8.5500000000000007</v>
      </c>
      <c r="C107" s="4">
        <f>IF('True_Odds_Calculator_3-way'!C108="","",'True_Odds_Calculator_3-way'!C108)</f>
        <v>27.6</v>
      </c>
      <c r="D107" s="4">
        <f t="shared" si="5"/>
        <v>3.038393084159674E-2</v>
      </c>
      <c r="E107" s="4">
        <f t="shared" si="6"/>
        <v>1.1533160647084697</v>
      </c>
      <c r="F107" s="4">
        <f t="shared" si="7"/>
        <v>9.3605712019040066</v>
      </c>
      <c r="G107" s="4">
        <f t="shared" si="8"/>
        <v>38.308441558441565</v>
      </c>
      <c r="I107" s="4">
        <f t="shared" si="9"/>
        <v>1.0303839308415967</v>
      </c>
    </row>
    <row r="108" spans="1:9" x14ac:dyDescent="0.2">
      <c r="A108" s="4">
        <f>IF('True_Odds_Calculator_3-way'!A109="","",'True_Odds_Calculator_3-way'!A109)</f>
        <v>1.65</v>
      </c>
      <c r="B108" s="4">
        <f>IF('True_Odds_Calculator_3-way'!B109="","",'True_Odds_Calculator_3-way'!B109)</f>
        <v>4.01</v>
      </c>
      <c r="C108" s="4">
        <f>IF('True_Odds_Calculator_3-way'!C109="","",'True_Odds_Calculator_3-way'!C109)</f>
        <v>4.9000000000000004</v>
      </c>
      <c r="D108" s="4">
        <f t="shared" si="5"/>
        <v>5.9518797317158478E-2</v>
      </c>
      <c r="E108" s="4">
        <f t="shared" si="6"/>
        <v>1.7058412921680852</v>
      </c>
      <c r="F108" s="4">
        <f t="shared" si="7"/>
        <v>4.3565968730613394</v>
      </c>
      <c r="G108" s="4">
        <f t="shared" si="8"/>
        <v>5.4276430885303171</v>
      </c>
      <c r="I108" s="4">
        <f t="shared" si="9"/>
        <v>1.0595187973171585</v>
      </c>
    </row>
    <row r="109" spans="1:9" x14ac:dyDescent="0.2">
      <c r="A109" s="4">
        <f>IF('True_Odds_Calculator_3-way'!A110="","",'True_Odds_Calculator_3-way'!A110)</f>
        <v>1.68</v>
      </c>
      <c r="B109" s="4">
        <f>IF('True_Odds_Calculator_3-way'!B110="","",'True_Odds_Calculator_3-way'!B110)</f>
        <v>4.04</v>
      </c>
      <c r="C109" s="4">
        <f>IF('True_Odds_Calculator_3-way'!C110="","",'True_Odds_Calculator_3-way'!C110)</f>
        <v>4.5599999999999996</v>
      </c>
      <c r="D109" s="4">
        <f t="shared" si="5"/>
        <v>6.2061093327377748E-2</v>
      </c>
      <c r="E109" s="4">
        <f t="shared" si="6"/>
        <v>1.7404893358191229</v>
      </c>
      <c r="F109" s="4">
        <f t="shared" si="7"/>
        <v>4.4084378646441076</v>
      </c>
      <c r="G109" s="4">
        <f t="shared" si="8"/>
        <v>5.034962413843366</v>
      </c>
      <c r="I109" s="4">
        <f t="shared" si="9"/>
        <v>1.0620610933273777</v>
      </c>
    </row>
    <row r="110" spans="1:9" x14ac:dyDescent="0.2">
      <c r="A110" s="4">
        <f>IF('True_Odds_Calculator_3-way'!A111="","",'True_Odds_Calculator_3-way'!A111)</f>
        <v>1.85</v>
      </c>
      <c r="B110" s="4">
        <f>IF('True_Odds_Calculator_3-way'!B111="","",'True_Odds_Calculator_3-way'!B111)</f>
        <v>3.48</v>
      </c>
      <c r="C110" s="4">
        <f>IF('True_Odds_Calculator_3-way'!C111="","",'True_Odds_Calculator_3-way'!C111)</f>
        <v>4.3099999999999996</v>
      </c>
      <c r="D110" s="4">
        <f t="shared" si="5"/>
        <v>5.991542386453963E-2</v>
      </c>
      <c r="E110" s="4">
        <f t="shared" si="6"/>
        <v>1.9209759199960863</v>
      </c>
      <c r="F110" s="4">
        <f t="shared" si="7"/>
        <v>3.7399323748156834</v>
      </c>
      <c r="G110" s="4">
        <f t="shared" si="8"/>
        <v>4.715941099556523</v>
      </c>
      <c r="I110" s="4">
        <f t="shared" si="9"/>
        <v>1.0599154238645396</v>
      </c>
    </row>
    <row r="111" spans="1:9" x14ac:dyDescent="0.2">
      <c r="A111" s="4">
        <f>IF('True_Odds_Calculator_3-way'!A112="","",'True_Odds_Calculator_3-way'!A112)</f>
        <v>2.46</v>
      </c>
      <c r="B111" s="4">
        <f>IF('True_Odds_Calculator_3-way'!B112="","",'True_Odds_Calculator_3-way'!B112)</f>
        <v>3.26</v>
      </c>
      <c r="C111" s="4">
        <f>IF('True_Odds_Calculator_3-way'!C112="","",'True_Odds_Calculator_3-way'!C112)</f>
        <v>2.93</v>
      </c>
      <c r="D111" s="4">
        <f t="shared" si="5"/>
        <v>5.4549459625964136E-2</v>
      </c>
      <c r="E111" s="4">
        <f t="shared" si="6"/>
        <v>2.5751896679534036</v>
      </c>
      <c r="F111" s="4">
        <f t="shared" si="7"/>
        <v>3.4654199752350201</v>
      </c>
      <c r="G111" s="4">
        <f t="shared" si="8"/>
        <v>3.0948850745584546</v>
      </c>
      <c r="I111" s="4">
        <f t="shared" si="9"/>
        <v>1.0545494596259641</v>
      </c>
    </row>
    <row r="112" spans="1:9" x14ac:dyDescent="0.2">
      <c r="A112" s="4">
        <f>IF('True_Odds_Calculator_3-way'!A113="","",'True_Odds_Calculator_3-way'!A113)</f>
        <v>2.2799999999999998</v>
      </c>
      <c r="B112" s="4">
        <f>IF('True_Odds_Calculator_3-way'!B113="","",'True_Odds_Calculator_3-way'!B113)</f>
        <v>3.39</v>
      </c>
      <c r="C112" s="4">
        <f>IF('True_Odds_Calculator_3-way'!C113="","",'True_Odds_Calculator_3-way'!C113)</f>
        <v>3.12</v>
      </c>
      <c r="D112" s="4">
        <f t="shared" si="5"/>
        <v>5.4094562478353758E-2</v>
      </c>
      <c r="E112" s="4">
        <f t="shared" si="6"/>
        <v>2.3777539033844319</v>
      </c>
      <c r="F112" s="4">
        <f t="shared" si="7"/>
        <v>3.6107114366002828</v>
      </c>
      <c r="G112" s="4">
        <f t="shared" si="8"/>
        <v>3.3059894976507898</v>
      </c>
      <c r="I112" s="4">
        <f t="shared" si="9"/>
        <v>1.0540945624783538</v>
      </c>
    </row>
    <row r="113" spans="1:9" x14ac:dyDescent="0.2">
      <c r="A113" s="4">
        <f>IF('True_Odds_Calculator_3-way'!A114="","",'True_Odds_Calculator_3-way'!A114)</f>
        <v>3.15</v>
      </c>
      <c r="B113" s="4">
        <f>IF('True_Odds_Calculator_3-way'!B114="","",'True_Odds_Calculator_3-way'!B114)</f>
        <v>3.62</v>
      </c>
      <c r="C113" s="4">
        <f>IF('True_Odds_Calculator_3-way'!C114="","",'True_Odds_Calculator_3-way'!C114)</f>
        <v>2.06</v>
      </c>
      <c r="D113" s="4">
        <f t="shared" si="5"/>
        <v>7.9140304586852839E-2</v>
      </c>
      <c r="E113" s="4">
        <f t="shared" si="6"/>
        <v>3.4354791059925169</v>
      </c>
      <c r="F113" s="4">
        <f t="shared" si="7"/>
        <v>4.0021933237089087</v>
      </c>
      <c r="G113" s="4">
        <f t="shared" si="8"/>
        <v>2.1783797084264038</v>
      </c>
      <c r="I113" s="4">
        <f t="shared" si="9"/>
        <v>1.0791403045868528</v>
      </c>
    </row>
    <row r="114" spans="1:9" x14ac:dyDescent="0.2">
      <c r="A114" s="4">
        <f>IF('True_Odds_Calculator_3-way'!A115="","",'True_Odds_Calculator_3-way'!A115)</f>
        <v>1.52</v>
      </c>
      <c r="B114" s="4">
        <f>IF('True_Odds_Calculator_3-way'!B115="","",'True_Odds_Calculator_3-way'!B115)</f>
        <v>4.37</v>
      </c>
      <c r="C114" s="4">
        <f>IF('True_Odds_Calculator_3-way'!C115="","",'True_Odds_Calculator_3-way'!C115)</f>
        <v>5.22</v>
      </c>
      <c r="D114" s="4">
        <f t="shared" si="5"/>
        <v>7.8298570013239033E-2</v>
      </c>
      <c r="E114" s="4">
        <f t="shared" si="6"/>
        <v>1.5827913517314116</v>
      </c>
      <c r="F114" s="4">
        <f t="shared" si="7"/>
        <v>4.9325856464296267</v>
      </c>
      <c r="G114" s="4">
        <f t="shared" si="8"/>
        <v>6.0433419581592913</v>
      </c>
      <c r="I114" s="4">
        <f t="shared" si="9"/>
        <v>1.078298570013239</v>
      </c>
    </row>
    <row r="115" spans="1:9" x14ac:dyDescent="0.2">
      <c r="A115" s="4">
        <f>IF('True_Odds_Calculator_3-way'!A116="","",'True_Odds_Calculator_3-way'!A116)</f>
        <v>2.4300000000000002</v>
      </c>
      <c r="B115" s="4">
        <f>IF('True_Odds_Calculator_3-way'!B116="","",'True_Odds_Calculator_3-way'!B116)</f>
        <v>3.49</v>
      </c>
      <c r="C115" s="4">
        <f>IF('True_Odds_Calculator_3-way'!C116="","",'True_Odds_Calculator_3-way'!C116)</f>
        <v>2.46</v>
      </c>
      <c r="D115" s="4">
        <f t="shared" si="5"/>
        <v>0.10455965007490464</v>
      </c>
      <c r="E115" s="4">
        <f t="shared" si="6"/>
        <v>2.6548478711737467</v>
      </c>
      <c r="F115" s="4">
        <f t="shared" si="7"/>
        <v>3.9733036177831651</v>
      </c>
      <c r="G115" s="4">
        <f t="shared" si="8"/>
        <v>2.6906974770602563</v>
      </c>
      <c r="I115" s="4">
        <f t="shared" si="9"/>
        <v>1.1045596500749046</v>
      </c>
    </row>
    <row r="116" spans="1:9" x14ac:dyDescent="0.2">
      <c r="A116" s="4">
        <f>IF('True_Odds_Calculator_3-way'!A117="","",'True_Odds_Calculator_3-way'!A117)</f>
        <v>3</v>
      </c>
      <c r="B116" s="4">
        <f>IF('True_Odds_Calculator_3-way'!B117="","",'True_Odds_Calculator_3-way'!B117)</f>
        <v>3.47</v>
      </c>
      <c r="C116" s="4">
        <f>IF('True_Odds_Calculator_3-way'!C117="","",'True_Odds_Calculator_3-way'!C117)</f>
        <v>2.19</v>
      </c>
      <c r="D116" s="4">
        <f t="shared" si="5"/>
        <v>7.8138775939889271E-2</v>
      </c>
      <c r="E116" s="4">
        <f t="shared" si="6"/>
        <v>3.2542859182071231</v>
      </c>
      <c r="F116" s="4">
        <f t="shared" si="7"/>
        <v>3.8147819684749509</v>
      </c>
      <c r="G116" s="4">
        <f t="shared" si="8"/>
        <v>2.3224771296428357</v>
      </c>
      <c r="I116" s="4">
        <f t="shared" si="9"/>
        <v>1.0781387759398893</v>
      </c>
    </row>
    <row r="117" spans="1:9" x14ac:dyDescent="0.2">
      <c r="A117" s="4">
        <f>IF('True_Odds_Calculator_3-way'!A118="","",'True_Odds_Calculator_3-way'!A118)</f>
        <v>2.52</v>
      </c>
      <c r="B117" s="4">
        <f>IF('True_Odds_Calculator_3-way'!B118="","",'True_Odds_Calculator_3-way'!B118)</f>
        <v>3.5</v>
      </c>
      <c r="C117" s="4">
        <f>IF('True_Odds_Calculator_3-way'!C118="","",'True_Odds_Calculator_3-way'!C118)</f>
        <v>2.5299999999999998</v>
      </c>
      <c r="D117" s="4">
        <f t="shared" si="5"/>
        <v>7.7796599535730149E-2</v>
      </c>
      <c r="E117" s="4">
        <f t="shared" si="6"/>
        <v>2.6961939667324506</v>
      </c>
      <c r="F117" s="4">
        <f t="shared" si="7"/>
        <v>3.8493801320238292</v>
      </c>
      <c r="G117" s="4">
        <f t="shared" si="8"/>
        <v>2.7076443941109858</v>
      </c>
      <c r="I117" s="4">
        <f t="shared" si="9"/>
        <v>1.0777965995357301</v>
      </c>
    </row>
    <row r="118" spans="1:9" x14ac:dyDescent="0.2">
      <c r="A118" s="4">
        <f>IF('True_Odds_Calculator_3-way'!A119="","",'True_Odds_Calculator_3-way'!A119)</f>
        <v>2.4700000000000002</v>
      </c>
      <c r="B118" s="4">
        <f>IF('True_Odds_Calculator_3-way'!B119="","",'True_Odds_Calculator_3-way'!B119)</f>
        <v>3.35</v>
      </c>
      <c r="C118" s="4">
        <f>IF('True_Odds_Calculator_3-way'!C119="","",'True_Odds_Calculator_3-way'!C119)</f>
        <v>2.58</v>
      </c>
      <c r="D118" s="4">
        <f t="shared" si="5"/>
        <v>9.0962661506515108E-2</v>
      </c>
      <c r="E118" s="4">
        <f t="shared" si="6"/>
        <v>2.6699602411461822</v>
      </c>
      <c r="F118" s="4">
        <f t="shared" si="7"/>
        <v>3.7287474142563632</v>
      </c>
      <c r="G118" s="4">
        <f t="shared" si="8"/>
        <v>2.7989564545501824</v>
      </c>
      <c r="I118" s="4">
        <f t="shared" si="9"/>
        <v>1.0909626615065151</v>
      </c>
    </row>
    <row r="119" spans="1:9" x14ac:dyDescent="0.2">
      <c r="A119" s="4">
        <f>IF('True_Odds_Calculator_3-way'!A120="","",'True_Odds_Calculator_3-way'!A120)</f>
        <v>2.56</v>
      </c>
      <c r="B119" s="4">
        <f>IF('True_Odds_Calculator_3-way'!B120="","",'True_Odds_Calculator_3-way'!B120)</f>
        <v>3.43</v>
      </c>
      <c r="C119" s="4">
        <f>IF('True_Odds_Calculator_3-way'!C120="","",'True_Odds_Calculator_3-way'!C120)</f>
        <v>2.5299999999999998</v>
      </c>
      <c r="D119" s="4">
        <f t="shared" si="5"/>
        <v>7.7427106500420617E-2</v>
      </c>
      <c r="E119" s="4">
        <f t="shared" si="6"/>
        <v>2.7411081128835422</v>
      </c>
      <c r="F119" s="4">
        <f t="shared" si="7"/>
        <v>3.7631311544610933</v>
      </c>
      <c r="G119" s="4">
        <f t="shared" si="8"/>
        <v>2.7067417356704424</v>
      </c>
      <c r="I119" s="4">
        <f t="shared" si="9"/>
        <v>1.0774271065004206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3.21</v>
      </c>
      <c r="C120" s="4">
        <f>IF('True_Odds_Calculator_3-way'!C121="","",'True_Odds_Calculator_3-way'!C121)</f>
        <v>2.98</v>
      </c>
      <c r="D120" s="4">
        <f t="shared" si="5"/>
        <v>0.10581254587971167</v>
      </c>
      <c r="E120" s="4">
        <f t="shared" si="6"/>
        <v>2.3615831945558248</v>
      </c>
      <c r="F120" s="4">
        <f t="shared" si="7"/>
        <v>3.6198357149519476</v>
      </c>
      <c r="G120" s="4">
        <f t="shared" si="8"/>
        <v>3.3300075308018737</v>
      </c>
      <c r="I120" s="4">
        <f t="shared" si="9"/>
        <v>1.1058125458797117</v>
      </c>
    </row>
    <row r="121" spans="1:9" x14ac:dyDescent="0.2">
      <c r="A121" s="4">
        <f>IF('True_Odds_Calculator_3-way'!A122="","",'True_Odds_Calculator_3-way'!A122)</f>
        <v>5.29</v>
      </c>
      <c r="B121" s="4">
        <f>IF('True_Odds_Calculator_3-way'!B122="","",'True_Odds_Calculator_3-way'!B122)</f>
        <v>4</v>
      </c>
      <c r="C121" s="4">
        <f>IF('True_Odds_Calculator_3-way'!C122="","",'True_Odds_Calculator_3-way'!C122)</f>
        <v>1.56</v>
      </c>
      <c r="D121" s="4">
        <f t="shared" si="5"/>
        <v>8.0061557849837595E-2</v>
      </c>
      <c r="E121" s="4">
        <f t="shared" si="6"/>
        <v>6.1595800263727511</v>
      </c>
      <c r="F121" s="4">
        <f t="shared" si="7"/>
        <v>4.4780233693882714</v>
      </c>
      <c r="G121" s="4">
        <f t="shared" si="8"/>
        <v>1.6277672213711345</v>
      </c>
      <c r="I121" s="4">
        <f t="shared" si="9"/>
        <v>1.0800615578498376</v>
      </c>
    </row>
    <row r="122" spans="1:9" x14ac:dyDescent="0.2">
      <c r="A122" s="4">
        <f>IF('True_Odds_Calculator_3-way'!A123="","",'True_Odds_Calculator_3-way'!A123)</f>
        <v>1.82</v>
      </c>
      <c r="B122" s="4">
        <f>IF('True_Odds_Calculator_3-way'!B123="","",'True_Odds_Calculator_3-way'!B123)</f>
        <v>3.5</v>
      </c>
      <c r="C122" s="4">
        <f>IF('True_Odds_Calculator_3-way'!C123="","",'True_Odds_Calculator_3-way'!C123)</f>
        <v>5.3</v>
      </c>
      <c r="D122" s="4">
        <f t="shared" si="5"/>
        <v>2.384408044785391E-2</v>
      </c>
      <c r="E122" s="4">
        <f t="shared" si="6"/>
        <v>1.8467134652201658</v>
      </c>
      <c r="F122" s="4">
        <f t="shared" si="7"/>
        <v>3.6001492908683748</v>
      </c>
      <c r="G122" s="4">
        <f t="shared" si="8"/>
        <v>5.5330783938814516</v>
      </c>
      <c r="I122" s="4">
        <f t="shared" si="9"/>
        <v>1.0238440804478539</v>
      </c>
    </row>
    <row r="123" spans="1:9" x14ac:dyDescent="0.2">
      <c r="A123" s="4">
        <f>IF('True_Odds_Calculator_3-way'!A124="","",'True_Odds_Calculator_3-way'!A124)</f>
        <v>2.31</v>
      </c>
      <c r="B123" s="4">
        <f>IF('True_Odds_Calculator_3-way'!B124="","",'True_Odds_Calculator_3-way'!B124)</f>
        <v>3.24</v>
      </c>
      <c r="C123" s="4">
        <f>IF('True_Odds_Calculator_3-way'!C124="","",'True_Odds_Calculator_3-way'!C124)</f>
        <v>3.57</v>
      </c>
      <c r="D123" s="4">
        <f t="shared" si="5"/>
        <v>2.1654453027001974E-2</v>
      </c>
      <c r="E123" s="4">
        <f t="shared" si="6"/>
        <v>2.3491698915837049</v>
      </c>
      <c r="F123" s="4">
        <f t="shared" si="7"/>
        <v>3.3175877929473607</v>
      </c>
      <c r="G123" s="4">
        <f t="shared" si="8"/>
        <v>3.6644279065480849</v>
      </c>
      <c r="I123" s="4">
        <f t="shared" si="9"/>
        <v>1.021654453027002</v>
      </c>
    </row>
    <row r="124" spans="1:9" x14ac:dyDescent="0.2">
      <c r="A124" s="4">
        <f>IF('True_Odds_Calculator_3-way'!A125="","",'True_Odds_Calculator_3-way'!A125)</f>
        <v>1.36</v>
      </c>
      <c r="B124" s="4">
        <f>IF('True_Odds_Calculator_3-way'!B125="","",'True_Odds_Calculator_3-way'!B125)</f>
        <v>5.25</v>
      </c>
      <c r="C124" s="4">
        <f>IF('True_Odds_Calculator_3-way'!C125="","",'True_Odds_Calculator_3-way'!C125)</f>
        <v>10.02</v>
      </c>
      <c r="D124" s="4">
        <f t="shared" si="5"/>
        <v>2.557070732484612E-2</v>
      </c>
      <c r="E124" s="4">
        <f t="shared" si="6"/>
        <v>1.3759500877004032</v>
      </c>
      <c r="F124" s="4">
        <f t="shared" si="7"/>
        <v>5.4959362084594474</v>
      </c>
      <c r="G124" s="4">
        <f t="shared" si="8"/>
        <v>10.955682827478485</v>
      </c>
      <c r="I124" s="4">
        <f t="shared" si="9"/>
        <v>1.0255707073248461</v>
      </c>
    </row>
    <row r="125" spans="1:9" x14ac:dyDescent="0.2">
      <c r="A125" s="4">
        <f>IF('True_Odds_Calculator_3-way'!A126="","",'True_Odds_Calculator_3-way'!A126)</f>
        <v>2.89</v>
      </c>
      <c r="B125" s="4">
        <f>IF('True_Odds_Calculator_3-way'!B126="","",'True_Odds_Calculator_3-way'!B126)</f>
        <v>3</v>
      </c>
      <c r="C125" s="4">
        <f>IF('True_Odds_Calculator_3-way'!C126="","",'True_Odds_Calculator_3-way'!C126)</f>
        <v>2.92</v>
      </c>
      <c r="D125" s="4">
        <f t="shared" si="5"/>
        <v>2.1819848003665543E-2</v>
      </c>
      <c r="E125" s="4">
        <f t="shared" si="6"/>
        <v>2.9520514933378936</v>
      </c>
      <c r="F125" s="4">
        <f t="shared" si="7"/>
        <v>3.0669197221773543</v>
      </c>
      <c r="G125" s="4">
        <f t="shared" si="8"/>
        <v>2.9833605681603919</v>
      </c>
      <c r="I125" s="4">
        <f t="shared" si="9"/>
        <v>1.0218198480036655</v>
      </c>
    </row>
    <row r="126" spans="1:9" x14ac:dyDescent="0.2">
      <c r="A126" s="4">
        <f>IF('True_Odds_Calculator_3-way'!A127="","",'True_Odds_Calculator_3-way'!A127)</f>
        <v>2.4300000000000002</v>
      </c>
      <c r="B126" s="4">
        <f>IF('True_Odds_Calculator_3-way'!B127="","",'True_Odds_Calculator_3-way'!B127)</f>
        <v>2.91</v>
      </c>
      <c r="C126" s="4">
        <f>IF('True_Odds_Calculator_3-way'!C127="","",'True_Odds_Calculator_3-way'!C127)</f>
        <v>3.53</v>
      </c>
      <c r="D126" s="4">
        <f t="shared" si="5"/>
        <v>3.8451364408874866E-2</v>
      </c>
      <c r="E126" s="4">
        <f t="shared" si="6"/>
        <v>2.5081168160767455</v>
      </c>
      <c r="F126" s="4">
        <f t="shared" si="7"/>
        <v>3.0227416858128335</v>
      </c>
      <c r="G126" s="4">
        <f t="shared" si="8"/>
        <v>3.6972814230252471</v>
      </c>
      <c r="I126" s="4">
        <f t="shared" si="9"/>
        <v>1.0384513644088749</v>
      </c>
    </row>
    <row r="127" spans="1:9" x14ac:dyDescent="0.2">
      <c r="A127" s="4">
        <f>IF('True_Odds_Calculator_3-way'!A128="","",'True_Odds_Calculator_3-way'!A128)</f>
        <v>2.88</v>
      </c>
      <c r="B127" s="4">
        <f>IF('True_Odds_Calculator_3-way'!B128="","",'True_Odds_Calculator_3-way'!B128)</f>
        <v>2.96</v>
      </c>
      <c r="C127" s="4">
        <f>IF('True_Odds_Calculator_3-way'!C128="","",'True_Odds_Calculator_3-way'!C128)</f>
        <v>2.83</v>
      </c>
      <c r="D127" s="4">
        <f t="shared" si="5"/>
        <v>3.8416950519424065E-2</v>
      </c>
      <c r="E127" s="4">
        <f t="shared" si="6"/>
        <v>2.99028243089949</v>
      </c>
      <c r="F127" s="4">
        <f t="shared" si="7"/>
        <v>3.076618371813689</v>
      </c>
      <c r="G127" s="4">
        <f t="shared" si="8"/>
        <v>2.9364156746559824</v>
      </c>
      <c r="I127" s="4">
        <f t="shared" si="9"/>
        <v>1.0384169505194241</v>
      </c>
    </row>
    <row r="128" spans="1:9" x14ac:dyDescent="0.2">
      <c r="A128" s="4">
        <f>IF('True_Odds_Calculator_3-way'!A129="","",'True_Odds_Calculator_3-way'!A129)</f>
        <v>2.15</v>
      </c>
      <c r="B128" s="4">
        <f>IF('True_Odds_Calculator_3-way'!B129="","",'True_Odds_Calculator_3-way'!B129)</f>
        <v>3.12</v>
      </c>
      <c r="C128" s="4">
        <f>IF('True_Odds_Calculator_3-way'!C129="","",'True_Odds_Calculator_3-way'!C129)</f>
        <v>3.95</v>
      </c>
      <c r="D128" s="4">
        <f t="shared" si="5"/>
        <v>3.8793656544613198E-2</v>
      </c>
      <c r="E128" s="4">
        <f t="shared" si="6"/>
        <v>2.2114839431227931</v>
      </c>
      <c r="F128" s="4">
        <f t="shared" si="7"/>
        <v>3.251169753288397</v>
      </c>
      <c r="G128" s="4">
        <f t="shared" si="8"/>
        <v>4.1626195924822351</v>
      </c>
      <c r="I128" s="4">
        <f t="shared" si="9"/>
        <v>1.0387936565446132</v>
      </c>
    </row>
    <row r="129" spans="1:9" x14ac:dyDescent="0.2">
      <c r="A129" s="4">
        <f>IF('True_Odds_Calculator_3-way'!A130="","",'True_Odds_Calculator_3-way'!A130)</f>
        <v>2.95</v>
      </c>
      <c r="B129" s="4">
        <f>IF('True_Odds_Calculator_3-way'!B130="","",'True_Odds_Calculator_3-way'!B130)</f>
        <v>3.38</v>
      </c>
      <c r="C129" s="4">
        <f>IF('True_Odds_Calculator_3-way'!C130="","",'True_Odds_Calculator_3-way'!C130)</f>
        <v>2.5499999999999998</v>
      </c>
      <c r="D129" s="4">
        <f t="shared" si="5"/>
        <v>2.6997901758236242E-2</v>
      </c>
      <c r="E129" s="4">
        <f t="shared" si="6"/>
        <v>3.0304522547183126</v>
      </c>
      <c r="F129" s="4">
        <f t="shared" si="7"/>
        <v>3.4860370046227223</v>
      </c>
      <c r="G129" s="4">
        <f t="shared" si="8"/>
        <v>2.6098923752546916</v>
      </c>
      <c r="I129" s="4">
        <f t="shared" si="9"/>
        <v>1.0269979017582362</v>
      </c>
    </row>
    <row r="130" spans="1:9" x14ac:dyDescent="0.2">
      <c r="A130" s="4">
        <f>IF('True_Odds_Calculator_3-way'!A131="","",'True_Odds_Calculator_3-way'!A131)</f>
        <v>2.0499999999999998</v>
      </c>
      <c r="B130" s="4">
        <f>IF('True_Odds_Calculator_3-way'!B131="","",'True_Odds_Calculator_3-way'!B131)</f>
        <v>3.54</v>
      </c>
      <c r="C130" s="4">
        <f>IF('True_Odds_Calculator_3-way'!C131="","",'True_Odds_Calculator_3-way'!C131)</f>
        <v>3.88</v>
      </c>
      <c r="D130" s="4">
        <f t="shared" si="5"/>
        <v>2.8022712517881798E-2</v>
      </c>
      <c r="E130" s="4">
        <f t="shared" si="6"/>
        <v>2.0900215159330728</v>
      </c>
      <c r="F130" s="4">
        <f t="shared" si="7"/>
        <v>3.6610595259559244</v>
      </c>
      <c r="G130" s="4">
        <f t="shared" si="8"/>
        <v>4.0259098768656507</v>
      </c>
      <c r="I130" s="4">
        <f t="shared" si="9"/>
        <v>1.0280227125178818</v>
      </c>
    </row>
    <row r="131" spans="1:9" x14ac:dyDescent="0.2">
      <c r="A131" s="4">
        <f>IF('True_Odds_Calculator_3-way'!A132="","",'True_Odds_Calculator_3-way'!A132)</f>
        <v>1.83</v>
      </c>
      <c r="B131" s="4">
        <f>IF('True_Odds_Calculator_3-way'!B132="","",'True_Odds_Calculator_3-way'!B132)</f>
        <v>3.88</v>
      </c>
      <c r="C131" s="4">
        <f>IF('True_Odds_Calculator_3-way'!C132="","",'True_Odds_Calculator_3-way'!C132)</f>
        <v>4.43</v>
      </c>
      <c r="D131" s="4">
        <f t="shared" ref="D131:D194" si="10">IF(A131="","",((1/A131)+(1/B131)+(1/C131))-1)</f>
        <v>2.9913680506092888E-2</v>
      </c>
      <c r="E131" s="4">
        <f t="shared" ref="E131:E194" si="11">IF(A131="","",(3*A131)/(3-($D131*A131)))</f>
        <v>1.8640132938603049</v>
      </c>
      <c r="F131" s="4">
        <f t="shared" ref="F131:F194" si="12">IF(B131="","",(3*B131)/(3-($D131*B131)))</f>
        <v>4.0361521061882035</v>
      </c>
      <c r="G131" s="4">
        <f t="shared" ref="G131:G194" si="13">IF(C131="","",(3*C131)/(3-($D131*C131)))</f>
        <v>4.6347276696499922</v>
      </c>
      <c r="I131" s="4">
        <f t="shared" ref="I131:I194" si="14">IF(A131="","",D131+1)</f>
        <v>1.0299136805060929</v>
      </c>
    </row>
    <row r="132" spans="1:9" x14ac:dyDescent="0.2">
      <c r="A132" s="4">
        <f>IF('True_Odds_Calculator_3-way'!A133="","",'True_Odds_Calculator_3-way'!A133)</f>
        <v>2.3199999999999998</v>
      </c>
      <c r="B132" s="4">
        <f>IF('True_Odds_Calculator_3-way'!B133="","",'True_Odds_Calculator_3-way'!B133)</f>
        <v>3.63</v>
      </c>
      <c r="C132" s="4">
        <f>IF('True_Odds_Calculator_3-way'!C133="","",'True_Odds_Calculator_3-way'!C133)</f>
        <v>3.12</v>
      </c>
      <c r="D132" s="4">
        <f t="shared" si="10"/>
        <v>2.7029396935353001E-2</v>
      </c>
      <c r="E132" s="4">
        <f t="shared" si="11"/>
        <v>2.3695296470404901</v>
      </c>
      <c r="F132" s="4">
        <f t="shared" si="12"/>
        <v>3.752735349768284</v>
      </c>
      <c r="G132" s="4">
        <f t="shared" si="13"/>
        <v>3.2102417340104856</v>
      </c>
      <c r="I132" s="4">
        <f t="shared" si="14"/>
        <v>1.027029396935353</v>
      </c>
    </row>
    <row r="133" spans="1:9" x14ac:dyDescent="0.2">
      <c r="A133" s="4">
        <f>IF('True_Odds_Calculator_3-way'!A134="","",'True_Odds_Calculator_3-way'!A134)</f>
        <v>2.15</v>
      </c>
      <c r="B133" s="4">
        <f>IF('True_Odds_Calculator_3-way'!B134="","",'True_Odds_Calculator_3-way'!B134)</f>
        <v>3.74</v>
      </c>
      <c r="C133" s="4">
        <f>IF('True_Odds_Calculator_3-way'!C134="","",'True_Odds_Calculator_3-way'!C134)</f>
        <v>3.39</v>
      </c>
      <c r="D133" s="4">
        <f t="shared" si="10"/>
        <v>2.7481208951615432E-2</v>
      </c>
      <c r="E133" s="4">
        <f t="shared" si="11"/>
        <v>2.1931946761699681</v>
      </c>
      <c r="F133" s="4">
        <f t="shared" si="12"/>
        <v>3.8726775741497477</v>
      </c>
      <c r="G133" s="4">
        <f t="shared" si="13"/>
        <v>3.4986461389182537</v>
      </c>
      <c r="I133" s="4">
        <f t="shared" si="14"/>
        <v>1.0274812089516154</v>
      </c>
    </row>
    <row r="134" spans="1:9" x14ac:dyDescent="0.2">
      <c r="A134" s="4">
        <f>IF('True_Odds_Calculator_3-way'!A135="","",'True_Odds_Calculator_3-way'!A135)</f>
        <v>2.02</v>
      </c>
      <c r="B134" s="4">
        <f>IF('True_Odds_Calculator_3-way'!B135="","",'True_Odds_Calculator_3-way'!B135)</f>
        <v>3.68</v>
      </c>
      <c r="C134" s="4">
        <f>IF('True_Odds_Calculator_3-way'!C135="","",'True_Odds_Calculator_3-way'!C135)</f>
        <v>3.6</v>
      </c>
      <c r="D134" s="4">
        <f t="shared" si="10"/>
        <v>4.4566413163055429E-2</v>
      </c>
      <c r="E134" s="4">
        <f t="shared" si="11"/>
        <v>2.0824915126210857</v>
      </c>
      <c r="F134" s="4">
        <f t="shared" si="12"/>
        <v>3.8928128103277064</v>
      </c>
      <c r="G134" s="4">
        <f t="shared" si="13"/>
        <v>3.8034049391325442</v>
      </c>
      <c r="I134" s="4">
        <f t="shared" si="14"/>
        <v>1.0445664131630554</v>
      </c>
    </row>
    <row r="135" spans="1:9" x14ac:dyDescent="0.2">
      <c r="A135" s="4">
        <f>IF('True_Odds_Calculator_3-way'!A136="","",'True_Odds_Calculator_3-way'!A136)</f>
        <v>3.01</v>
      </c>
      <c r="B135" s="4">
        <f>IF('True_Odds_Calculator_3-way'!B136="","",'True_Odds_Calculator_3-way'!B136)</f>
        <v>3.5</v>
      </c>
      <c r="C135" s="4">
        <f>IF('True_Odds_Calculator_3-way'!C136="","",'True_Odds_Calculator_3-way'!C136)</f>
        <v>2.34</v>
      </c>
      <c r="D135" s="4">
        <f t="shared" si="10"/>
        <v>4.529062668597561E-2</v>
      </c>
      <c r="E135" s="4">
        <f t="shared" si="11"/>
        <v>3.1532905536487092</v>
      </c>
      <c r="F135" s="4">
        <f t="shared" si="12"/>
        <v>3.695253751180442</v>
      </c>
      <c r="G135" s="4">
        <f t="shared" si="13"/>
        <v>2.4256916542302833</v>
      </c>
      <c r="I135" s="4">
        <f t="shared" si="14"/>
        <v>1.0452906266859756</v>
      </c>
    </row>
    <row r="136" spans="1:9" x14ac:dyDescent="0.2">
      <c r="A136" s="4">
        <f>IF('True_Odds_Calculator_3-way'!A137="","",'True_Odds_Calculator_3-way'!A137)</f>
        <v>1.93</v>
      </c>
      <c r="B136" s="4">
        <f>IF('True_Odds_Calculator_3-way'!B137="","",'True_Odds_Calculator_3-way'!B137)</f>
        <v>3.82</v>
      </c>
      <c r="C136" s="4">
        <f>IF('True_Odds_Calculator_3-way'!C137="","",'True_Odds_Calculator_3-way'!C137)</f>
        <v>3.76</v>
      </c>
      <c r="D136" s="4">
        <f t="shared" si="10"/>
        <v>4.5872266546459262E-2</v>
      </c>
      <c r="E136" s="4">
        <f t="shared" si="11"/>
        <v>1.988688500849491</v>
      </c>
      <c r="F136" s="4">
        <f t="shared" si="12"/>
        <v>4.0569704259415289</v>
      </c>
      <c r="G136" s="4">
        <f t="shared" si="13"/>
        <v>3.9893613101990502</v>
      </c>
      <c r="I136" s="4">
        <f t="shared" si="14"/>
        <v>1.0458722665464593</v>
      </c>
    </row>
    <row r="137" spans="1:9" x14ac:dyDescent="0.2">
      <c r="A137" s="4">
        <f>IF('True_Odds_Calculator_3-way'!A138="","",'True_Odds_Calculator_3-way'!A138)</f>
        <v>2.41</v>
      </c>
      <c r="B137" s="4">
        <f>IF('True_Odds_Calculator_3-way'!B138="","",'True_Odds_Calculator_3-way'!B138)</f>
        <v>3.62</v>
      </c>
      <c r="C137" s="4">
        <f>IF('True_Odds_Calculator_3-way'!C138="","",'True_Odds_Calculator_3-way'!C138)</f>
        <v>2.83</v>
      </c>
      <c r="D137" s="4">
        <f t="shared" si="10"/>
        <v>4.4537743718115586E-2</v>
      </c>
      <c r="E137" s="4">
        <f t="shared" si="11"/>
        <v>2.4994261020025998</v>
      </c>
      <c r="F137" s="4">
        <f t="shared" si="12"/>
        <v>3.825595985721197</v>
      </c>
      <c r="G137" s="4">
        <f t="shared" si="13"/>
        <v>2.9541139615361334</v>
      </c>
      <c r="I137" s="4">
        <f t="shared" si="14"/>
        <v>1.0445377437181156</v>
      </c>
    </row>
    <row r="138" spans="1:9" x14ac:dyDescent="0.2">
      <c r="A138" s="4">
        <f>IF('True_Odds_Calculator_3-way'!A139="","",'True_Odds_Calculator_3-way'!A139)</f>
        <v>2.69</v>
      </c>
      <c r="B138" s="4">
        <f>IF('True_Odds_Calculator_3-way'!B139="","",'True_Odds_Calculator_3-way'!B139)</f>
        <v>3.7</v>
      </c>
      <c r="C138" s="4">
        <f>IF('True_Odds_Calculator_3-way'!C139="","",'True_Odds_Calculator_3-way'!C139)</f>
        <v>2.63</v>
      </c>
      <c r="D138" s="4">
        <f t="shared" si="10"/>
        <v>2.2245619048310239E-2</v>
      </c>
      <c r="E138" s="4">
        <f t="shared" si="11"/>
        <v>2.7447492528142452</v>
      </c>
      <c r="F138" s="4">
        <f t="shared" si="12"/>
        <v>3.8043779148998222</v>
      </c>
      <c r="G138" s="4">
        <f t="shared" si="13"/>
        <v>2.6823103977942861</v>
      </c>
      <c r="I138" s="4">
        <f t="shared" si="14"/>
        <v>1.0222456190483102</v>
      </c>
    </row>
    <row r="139" spans="1:9" x14ac:dyDescent="0.2">
      <c r="A139" s="4">
        <f>IF('True_Odds_Calculator_3-way'!A140="","",'True_Odds_Calculator_3-way'!A140)</f>
        <v>1.97</v>
      </c>
      <c r="B139" s="4">
        <f>IF('True_Odds_Calculator_3-way'!B140="","",'True_Odds_Calculator_3-way'!B140)</f>
        <v>4.09</v>
      </c>
      <c r="C139" s="4">
        <f>IF('True_Odds_Calculator_3-way'!C140="","",'True_Odds_Calculator_3-way'!C140)</f>
        <v>3.69</v>
      </c>
      <c r="D139" s="4">
        <f t="shared" si="10"/>
        <v>2.3115700731182187E-2</v>
      </c>
      <c r="E139" s="4">
        <f t="shared" si="11"/>
        <v>2.0003641478061076</v>
      </c>
      <c r="F139" s="4">
        <f t="shared" si="12"/>
        <v>4.2230881104580309</v>
      </c>
      <c r="G139" s="4">
        <f t="shared" si="13"/>
        <v>3.7979855085688565</v>
      </c>
      <c r="I139" s="4">
        <f t="shared" si="14"/>
        <v>1.0231157007311822</v>
      </c>
    </row>
    <row r="140" spans="1:9" x14ac:dyDescent="0.2">
      <c r="A140" s="4">
        <f>IF('True_Odds_Calculator_3-way'!A141="","",'True_Odds_Calculator_3-way'!A141)</f>
        <v>3.7</v>
      </c>
      <c r="B140" s="4">
        <f>IF('True_Odds_Calculator_3-way'!B141="","",'True_Odds_Calculator_3-way'!B141)</f>
        <v>3.73</v>
      </c>
      <c r="C140" s="4">
        <f>IF('True_Odds_Calculator_3-way'!C141="","",'True_Odds_Calculator_3-way'!C141)</f>
        <v>2.04</v>
      </c>
      <c r="D140" s="4">
        <f t="shared" si="10"/>
        <v>2.8562863446951026E-2</v>
      </c>
      <c r="E140" s="4">
        <f t="shared" si="11"/>
        <v>3.8351011467781602</v>
      </c>
      <c r="F140" s="4">
        <f t="shared" si="12"/>
        <v>3.8673415189854863</v>
      </c>
      <c r="G140" s="4">
        <f t="shared" si="13"/>
        <v>2.0804072234576156</v>
      </c>
      <c r="I140" s="4">
        <f t="shared" si="14"/>
        <v>1.028562863446951</v>
      </c>
    </row>
    <row r="141" spans="1:9" x14ac:dyDescent="0.2">
      <c r="A141" s="4">
        <f>IF('True_Odds_Calculator_3-way'!A142="","",'True_Odds_Calculator_3-way'!A142)</f>
        <v>2.04</v>
      </c>
      <c r="B141" s="4">
        <f>IF('True_Odds_Calculator_3-way'!B142="","",'True_Odds_Calculator_3-way'!B142)</f>
        <v>3.94</v>
      </c>
      <c r="C141" s="4">
        <f>IF('True_Odds_Calculator_3-way'!C142="","",'True_Odds_Calculator_3-way'!C142)</f>
        <v>3.52</v>
      </c>
      <c r="D141" s="4">
        <f t="shared" si="10"/>
        <v>2.80940941212664E-2</v>
      </c>
      <c r="E141" s="4">
        <f t="shared" si="11"/>
        <v>2.0797311506310763</v>
      </c>
      <c r="F141" s="4">
        <f t="shared" si="12"/>
        <v>4.0909431628367532</v>
      </c>
      <c r="G141" s="4">
        <f t="shared" si="13"/>
        <v>3.6399875941077502</v>
      </c>
      <c r="I141" s="4">
        <f t="shared" si="14"/>
        <v>1.0280940941212664</v>
      </c>
    </row>
    <row r="142" spans="1:9" x14ac:dyDescent="0.2">
      <c r="A142" s="4">
        <f>IF('True_Odds_Calculator_3-way'!A143="","",'True_Odds_Calculator_3-way'!A143)</f>
        <v>2.9</v>
      </c>
      <c r="B142" s="4">
        <f>IF('True_Odds_Calculator_3-way'!B143="","",'True_Odds_Calculator_3-way'!B143)</f>
        <v>3.89</v>
      </c>
      <c r="C142" s="4">
        <f>IF('True_Odds_Calculator_3-way'!C143="","",'True_Odds_Calculator_3-way'!C143)</f>
        <v>2.35</v>
      </c>
      <c r="D142" s="4">
        <f t="shared" si="10"/>
        <v>2.7428909840873539E-2</v>
      </c>
      <c r="E142" s="4">
        <f t="shared" si="11"/>
        <v>2.9789866784531052</v>
      </c>
      <c r="F142" s="4">
        <f t="shared" si="12"/>
        <v>4.0334544587771992</v>
      </c>
      <c r="G142" s="4">
        <f t="shared" si="13"/>
        <v>2.4016007440545843</v>
      </c>
      <c r="I142" s="4">
        <f t="shared" si="14"/>
        <v>1.0274289098408735</v>
      </c>
    </row>
    <row r="143" spans="1:9" x14ac:dyDescent="0.2">
      <c r="A143" s="4">
        <f>IF('True_Odds_Calculator_3-way'!A144="","",'True_Odds_Calculator_3-way'!A144)</f>
        <v>16.21</v>
      </c>
      <c r="B143" s="4">
        <f>IF('True_Odds_Calculator_3-way'!B144="","",'True_Odds_Calculator_3-way'!B144)</f>
        <v>7.42</v>
      </c>
      <c r="C143" s="4">
        <f>IF('True_Odds_Calculator_3-way'!C144="","",'True_Odds_Calculator_3-way'!C144)</f>
        <v>1.18</v>
      </c>
      <c r="D143" s="4">
        <f t="shared" si="10"/>
        <v>4.3918831227119259E-2</v>
      </c>
      <c r="E143" s="4">
        <f t="shared" si="11"/>
        <v>21.253667012155056</v>
      </c>
      <c r="F143" s="4">
        <f t="shared" si="12"/>
        <v>8.3242266932311093</v>
      </c>
      <c r="G143" s="4">
        <f t="shared" si="13"/>
        <v>1.2007425150946158</v>
      </c>
      <c r="I143" s="4">
        <f t="shared" si="14"/>
        <v>1.0439188312271193</v>
      </c>
    </row>
    <row r="144" spans="1:9" x14ac:dyDescent="0.2">
      <c r="A144" s="4">
        <f>IF('True_Odds_Calculator_3-way'!A145="","",'True_Odds_Calculator_3-way'!A145)</f>
        <v>6.52</v>
      </c>
      <c r="B144" s="4">
        <f>IF('True_Odds_Calculator_3-way'!B145="","",'True_Odds_Calculator_3-way'!B145)</f>
        <v>3.92</v>
      </c>
      <c r="C144" s="4">
        <f>IF('True_Odds_Calculator_3-way'!C145="","",'True_Odds_Calculator_3-way'!C145)</f>
        <v>1.59</v>
      </c>
      <c r="D144" s="4">
        <f t="shared" si="10"/>
        <v>3.7407091555223815E-2</v>
      </c>
      <c r="E144" s="4">
        <f t="shared" si="11"/>
        <v>7.096970030019345</v>
      </c>
      <c r="F144" s="4">
        <f t="shared" si="12"/>
        <v>4.1214507406561998</v>
      </c>
      <c r="G144" s="4">
        <f t="shared" si="13"/>
        <v>1.6221605636219605</v>
      </c>
      <c r="I144" s="4">
        <f t="shared" si="14"/>
        <v>1.0374070915552238</v>
      </c>
    </row>
    <row r="145" spans="1:9" x14ac:dyDescent="0.2">
      <c r="A145" s="4">
        <f>IF('True_Odds_Calculator_3-way'!A146="","",'True_Odds_Calculator_3-way'!A146)</f>
        <v>5.19</v>
      </c>
      <c r="B145" s="4">
        <f>IF('True_Odds_Calculator_3-way'!B146="","",'True_Odds_Calculator_3-way'!B146)</f>
        <v>4.78</v>
      </c>
      <c r="C145" s="4">
        <f>IF('True_Odds_Calculator_3-way'!C146="","",'True_Odds_Calculator_3-way'!C146)</f>
        <v>1.57</v>
      </c>
      <c r="D145" s="4">
        <f t="shared" si="10"/>
        <v>3.8825923440045873E-2</v>
      </c>
      <c r="E145" s="4">
        <f t="shared" si="11"/>
        <v>5.5637078439930248</v>
      </c>
      <c r="F145" s="4">
        <f t="shared" si="12"/>
        <v>5.0952026789374827</v>
      </c>
      <c r="G145" s="4">
        <f t="shared" si="13"/>
        <v>1.6025623030735494</v>
      </c>
      <c r="I145" s="4">
        <f t="shared" si="14"/>
        <v>1.0388259234400459</v>
      </c>
    </row>
    <row r="146" spans="1:9" x14ac:dyDescent="0.2">
      <c r="A146" s="4">
        <f>IF('True_Odds_Calculator_3-way'!A147="","",'True_Odds_Calculator_3-way'!A147)</f>
        <v>1.1299999999999999</v>
      </c>
      <c r="B146" s="4">
        <f>IF('True_Odds_Calculator_3-way'!B147="","",'True_Odds_Calculator_3-way'!B147)</f>
        <v>7.99</v>
      </c>
      <c r="C146" s="4">
        <f>IF('True_Odds_Calculator_3-way'!C147="","",'True_Odds_Calculator_3-way'!C147)</f>
        <v>19.309999999999999</v>
      </c>
      <c r="D146" s="4">
        <f t="shared" si="10"/>
        <v>6.1898836816461467E-2</v>
      </c>
      <c r="E146" s="4">
        <f t="shared" si="11"/>
        <v>1.1569751397926542</v>
      </c>
      <c r="F146" s="4">
        <f t="shared" si="12"/>
        <v>9.5672265133142549</v>
      </c>
      <c r="G146" s="4">
        <f t="shared" si="13"/>
        <v>32.098922776952115</v>
      </c>
      <c r="I146" s="4">
        <f t="shared" si="14"/>
        <v>1.0618988368164615</v>
      </c>
    </row>
    <row r="147" spans="1:9" x14ac:dyDescent="0.2">
      <c r="A147" s="4">
        <f>IF('True_Odds_Calculator_3-way'!A148="","",'True_Odds_Calculator_3-way'!A148)</f>
        <v>1.63</v>
      </c>
      <c r="B147" s="4">
        <f>IF('True_Odds_Calculator_3-way'!B148="","",'True_Odds_Calculator_3-way'!B148)</f>
        <v>3.75</v>
      </c>
      <c r="C147" s="4">
        <f>IF('True_Odds_Calculator_3-way'!C148="","",'True_Odds_Calculator_3-way'!C148)</f>
        <v>5.58</v>
      </c>
      <c r="D147" s="4">
        <f t="shared" si="10"/>
        <v>5.9375068716054136E-2</v>
      </c>
      <c r="E147" s="4">
        <f t="shared" si="11"/>
        <v>1.6843374921913385</v>
      </c>
      <c r="F147" s="4">
        <f t="shared" si="12"/>
        <v>4.0506332872149011</v>
      </c>
      <c r="G147" s="4">
        <f t="shared" si="13"/>
        <v>6.2727473356076828</v>
      </c>
      <c r="I147" s="4">
        <f t="shared" si="14"/>
        <v>1.0593750687160541</v>
      </c>
    </row>
    <row r="148" spans="1:9" x14ac:dyDescent="0.2">
      <c r="A148" s="4">
        <f>IF('True_Odds_Calculator_3-way'!A149="","",'True_Odds_Calculator_3-way'!A149)</f>
        <v>1.48</v>
      </c>
      <c r="B148" s="4">
        <f>IF('True_Odds_Calculator_3-way'!B149="","",'True_Odds_Calculator_3-way'!B149)</f>
        <v>4.4000000000000004</v>
      </c>
      <c r="C148" s="4">
        <f>IF('True_Odds_Calculator_3-way'!C149="","",'True_Odds_Calculator_3-way'!C149)</f>
        <v>6.31</v>
      </c>
      <c r="D148" s="4">
        <f t="shared" si="10"/>
        <v>6.142700833667547E-2</v>
      </c>
      <c r="E148" s="4">
        <f t="shared" si="11"/>
        <v>1.5262515117388189</v>
      </c>
      <c r="F148" s="4">
        <f t="shared" si="12"/>
        <v>4.8356587395733301</v>
      </c>
      <c r="G148" s="4">
        <f t="shared" si="13"/>
        <v>7.2462226485899288</v>
      </c>
      <c r="I148" s="4">
        <f t="shared" si="14"/>
        <v>1.0614270083366755</v>
      </c>
    </row>
    <row r="149" spans="1:9" x14ac:dyDescent="0.2">
      <c r="A149" s="4">
        <f>IF('True_Odds_Calculator_3-way'!A150="","",'True_Odds_Calculator_3-way'!A150)</f>
        <v>1.92</v>
      </c>
      <c r="B149" s="4">
        <f>IF('True_Odds_Calculator_3-way'!B150="","",'True_Odds_Calculator_3-way'!B150)</f>
        <v>3.85</v>
      </c>
      <c r="C149" s="4">
        <f>IF('True_Odds_Calculator_3-way'!C150="","",'True_Odds_Calculator_3-way'!C150)</f>
        <v>4.1500000000000004</v>
      </c>
      <c r="D149" s="4">
        <f t="shared" si="10"/>
        <v>2.1537448495279721E-2</v>
      </c>
      <c r="E149" s="4">
        <f t="shared" si="11"/>
        <v>1.9468351109964079</v>
      </c>
      <c r="F149" s="4">
        <f t="shared" si="12"/>
        <v>3.9594377734659019</v>
      </c>
      <c r="G149" s="4">
        <f t="shared" si="13"/>
        <v>4.2774397754156341</v>
      </c>
      <c r="I149" s="4">
        <f t="shared" si="14"/>
        <v>1.0215374484952797</v>
      </c>
    </row>
    <row r="150" spans="1:9" x14ac:dyDescent="0.2">
      <c r="A150" s="4">
        <f>IF('True_Odds_Calculator_3-way'!A151="","",'True_Odds_Calculator_3-way'!A151)</f>
        <v>2.72</v>
      </c>
      <c r="B150" s="4">
        <f>IF('True_Odds_Calculator_3-way'!B151="","",'True_Odds_Calculator_3-way'!B151)</f>
        <v>3.75</v>
      </c>
      <c r="C150" s="4">
        <f>IF('True_Odds_Calculator_3-way'!C151="","",'True_Odds_Calculator_3-way'!C151)</f>
        <v>2.58</v>
      </c>
      <c r="D150" s="4">
        <f t="shared" si="10"/>
        <v>2.1910624715002269E-2</v>
      </c>
      <c r="E150" s="4">
        <f t="shared" si="11"/>
        <v>2.7751297085249083</v>
      </c>
      <c r="F150" s="4">
        <f t="shared" si="12"/>
        <v>3.8555982066985086</v>
      </c>
      <c r="G150" s="4">
        <f t="shared" si="13"/>
        <v>2.6295489518175823</v>
      </c>
      <c r="I150" s="4">
        <f t="shared" si="14"/>
        <v>1.0219106247150023</v>
      </c>
    </row>
    <row r="151" spans="1:9" x14ac:dyDescent="0.2">
      <c r="A151" s="4">
        <f>IF('True_Odds_Calculator_3-way'!A152="","",'True_Odds_Calculator_3-way'!A152)</f>
        <v>1.8</v>
      </c>
      <c r="B151" s="4">
        <f>IF('True_Odds_Calculator_3-way'!B152="","",'True_Odds_Calculator_3-way'!B152)</f>
        <v>3.74</v>
      </c>
      <c r="C151" s="4">
        <f>IF('True_Odds_Calculator_3-way'!C152="","",'True_Odds_Calculator_3-way'!C152)</f>
        <v>4.9400000000000004</v>
      </c>
      <c r="D151" s="4">
        <f t="shared" si="10"/>
        <v>2.5364384497511328E-2</v>
      </c>
      <c r="E151" s="4">
        <f t="shared" si="11"/>
        <v>1.827816869927934</v>
      </c>
      <c r="F151" s="4">
        <f t="shared" si="12"/>
        <v>3.8621239617721561</v>
      </c>
      <c r="G151" s="4">
        <f t="shared" si="13"/>
        <v>5.1553206617446437</v>
      </c>
      <c r="I151" s="4">
        <f t="shared" si="14"/>
        <v>1.0253643844975113</v>
      </c>
    </row>
    <row r="152" spans="1:9" x14ac:dyDescent="0.2">
      <c r="A152" s="4">
        <f>IF('True_Odds_Calculator_3-way'!A153="","",'True_Odds_Calculator_3-way'!A153)</f>
        <v>2.2799999999999998</v>
      </c>
      <c r="B152" s="4">
        <f>IF('True_Odds_Calculator_3-way'!B153="","",'True_Odds_Calculator_3-way'!B153)</f>
        <v>3.35</v>
      </c>
      <c r="C152" s="4">
        <f>IF('True_Odds_Calculator_3-way'!C153="","",'True_Odds_Calculator_3-way'!C153)</f>
        <v>3.51</v>
      </c>
      <c r="D152" s="4">
        <f t="shared" si="10"/>
        <v>2.2004238814922195E-2</v>
      </c>
      <c r="E152" s="4">
        <f t="shared" si="11"/>
        <v>2.3187774285452338</v>
      </c>
      <c r="F152" s="4">
        <f t="shared" si="12"/>
        <v>3.4343877143179231</v>
      </c>
      <c r="G152" s="4">
        <f t="shared" si="13"/>
        <v>3.602752722620596</v>
      </c>
      <c r="I152" s="4">
        <f t="shared" si="14"/>
        <v>1.0220042388149222</v>
      </c>
    </row>
    <row r="153" spans="1:9" x14ac:dyDescent="0.2">
      <c r="A153" s="4">
        <f>IF('True_Odds_Calculator_3-way'!A154="","",'True_Odds_Calculator_3-way'!A154)</f>
        <v>2.3199999999999998</v>
      </c>
      <c r="B153" s="4">
        <f>IF('True_Odds_Calculator_3-way'!B154="","",'True_Odds_Calculator_3-way'!B154)</f>
        <v>3.64</v>
      </c>
      <c r="C153" s="4">
        <f>IF('True_Odds_Calculator_3-way'!C154="","",'True_Odds_Calculator_3-way'!C154)</f>
        <v>3.16</v>
      </c>
      <c r="D153" s="4">
        <f t="shared" si="10"/>
        <v>2.2215453686426967E-2</v>
      </c>
      <c r="E153" s="4">
        <f t="shared" si="11"/>
        <v>2.3605542052265274</v>
      </c>
      <c r="F153" s="4">
        <f t="shared" si="12"/>
        <v>3.7408332261720694</v>
      </c>
      <c r="G153" s="4">
        <f t="shared" si="13"/>
        <v>3.2357166692102939</v>
      </c>
      <c r="I153" s="4">
        <f t="shared" si="14"/>
        <v>1.022215453686427</v>
      </c>
    </row>
    <row r="154" spans="1:9" x14ac:dyDescent="0.2">
      <c r="A154" s="4">
        <f>IF('True_Odds_Calculator_3-way'!A155="","",'True_Odds_Calculator_3-way'!A155)</f>
        <v>3.21</v>
      </c>
      <c r="B154" s="4">
        <f>IF('True_Odds_Calculator_3-way'!B155="","",'True_Odds_Calculator_3-way'!B155)</f>
        <v>3.14</v>
      </c>
      <c r="C154" s="4">
        <f>IF('True_Odds_Calculator_3-way'!C155="","",'True_Odds_Calculator_3-way'!C155)</f>
        <v>2.52</v>
      </c>
      <c r="D154" s="4">
        <f t="shared" si="10"/>
        <v>2.6823214155793362E-2</v>
      </c>
      <c r="E154" s="4">
        <f t="shared" si="11"/>
        <v>3.3048520264137426</v>
      </c>
      <c r="F154" s="4">
        <f t="shared" si="12"/>
        <v>3.2307018382884154</v>
      </c>
      <c r="G154" s="4">
        <f t="shared" si="13"/>
        <v>2.5780881938585685</v>
      </c>
      <c r="I154" s="4">
        <f t="shared" si="14"/>
        <v>1.0268232141557934</v>
      </c>
    </row>
    <row r="155" spans="1:9" x14ac:dyDescent="0.2">
      <c r="A155" s="4">
        <f>IF('True_Odds_Calculator_3-way'!A156="","",'True_Odds_Calculator_3-way'!A156)</f>
        <v>2.14</v>
      </c>
      <c r="B155" s="4">
        <f>IF('True_Odds_Calculator_3-way'!B156="","",'True_Odds_Calculator_3-way'!B156)</f>
        <v>3.12</v>
      </c>
      <c r="C155" s="4">
        <f>IF('True_Odds_Calculator_3-way'!C156="","",'True_Odds_Calculator_3-way'!C156)</f>
        <v>4.1399999999999997</v>
      </c>
      <c r="D155" s="4">
        <f t="shared" si="10"/>
        <v>2.9348433858795486E-2</v>
      </c>
      <c r="E155" s="4">
        <f t="shared" si="11"/>
        <v>2.1857593443311543</v>
      </c>
      <c r="F155" s="4">
        <f t="shared" si="12"/>
        <v>3.218227948079817</v>
      </c>
      <c r="G155" s="4">
        <f t="shared" si="13"/>
        <v>4.3147510358417467</v>
      </c>
      <c r="I155" s="4">
        <f t="shared" si="14"/>
        <v>1.0293484338587955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3.32</v>
      </c>
      <c r="C156" s="4">
        <f>IF('True_Odds_Calculator_3-way'!C157="","",'True_Odds_Calculator_3-way'!C157)</f>
        <v>3.69</v>
      </c>
      <c r="D156" s="4">
        <f t="shared" si="10"/>
        <v>2.8828533870418838E-2</v>
      </c>
      <c r="E156" s="4">
        <f t="shared" si="11"/>
        <v>2.2370789454901301</v>
      </c>
      <c r="F156" s="4">
        <f t="shared" si="12"/>
        <v>3.4294104624093924</v>
      </c>
      <c r="G156" s="4">
        <f t="shared" si="13"/>
        <v>3.8256542436144163</v>
      </c>
      <c r="I156" s="4">
        <f t="shared" si="14"/>
        <v>1.0288285338704188</v>
      </c>
    </row>
    <row r="157" spans="1:9" x14ac:dyDescent="0.2">
      <c r="A157" s="4">
        <f>IF('True_Odds_Calculator_3-way'!A158="","",'True_Odds_Calculator_3-way'!A158)</f>
        <v>2.02</v>
      </c>
      <c r="B157" s="4">
        <f>IF('True_Odds_Calculator_3-way'!B158="","",'True_Odds_Calculator_3-way'!B158)</f>
        <v>3.44</v>
      </c>
      <c r="C157" s="4">
        <f>IF('True_Odds_Calculator_3-way'!C158="","",'True_Odds_Calculator_3-way'!C158)</f>
        <v>4.13</v>
      </c>
      <c r="D157" s="4">
        <f t="shared" si="10"/>
        <v>2.7877929974426729E-2</v>
      </c>
      <c r="E157" s="4">
        <f t="shared" si="11"/>
        <v>2.0586430764010055</v>
      </c>
      <c r="F157" s="4">
        <f t="shared" si="12"/>
        <v>3.5535967360394767</v>
      </c>
      <c r="G157" s="4">
        <f t="shared" si="13"/>
        <v>4.2948296208026777</v>
      </c>
      <c r="I157" s="4">
        <f t="shared" si="14"/>
        <v>1.0278779299744267</v>
      </c>
    </row>
    <row r="158" spans="1:9" x14ac:dyDescent="0.2">
      <c r="A158" s="4">
        <f>IF('True_Odds_Calculator_3-way'!A159="","",'True_Odds_Calculator_3-way'!A159)</f>
        <v>2.31</v>
      </c>
      <c r="B158" s="4">
        <f>IF('True_Odds_Calculator_3-way'!B159="","",'True_Odds_Calculator_3-way'!B159)</f>
        <v>3.62</v>
      </c>
      <c r="C158" s="4">
        <f>IF('True_Odds_Calculator_3-way'!C159="","",'True_Odds_Calculator_3-way'!C159)</f>
        <v>3.13</v>
      </c>
      <c r="D158" s="4">
        <f t="shared" si="10"/>
        <v>2.8632344714458524E-2</v>
      </c>
      <c r="E158" s="4">
        <f t="shared" si="11"/>
        <v>2.3620764767005591</v>
      </c>
      <c r="F158" s="4">
        <f t="shared" si="12"/>
        <v>3.7495456626143908</v>
      </c>
      <c r="G158" s="4">
        <f t="shared" si="13"/>
        <v>3.2263819654416905</v>
      </c>
      <c r="I158" s="4">
        <f t="shared" si="14"/>
        <v>1.0286323447144585</v>
      </c>
    </row>
    <row r="159" spans="1:9" x14ac:dyDescent="0.2">
      <c r="A159" s="4">
        <f>IF('True_Odds_Calculator_3-way'!A160="","",'True_Odds_Calculator_3-way'!A160)</f>
        <v>4.41</v>
      </c>
      <c r="B159" s="4">
        <f>IF('True_Odds_Calculator_3-way'!B160="","",'True_Odds_Calculator_3-way'!B160)</f>
        <v>4.33</v>
      </c>
      <c r="C159" s="4">
        <f>IF('True_Odds_Calculator_3-way'!C160="","",'True_Odds_Calculator_3-way'!C160)</f>
        <v>1.75</v>
      </c>
      <c r="D159" s="4">
        <f t="shared" si="10"/>
        <v>2.9132823260173968E-2</v>
      </c>
      <c r="E159" s="4">
        <f t="shared" si="11"/>
        <v>4.6073091678261502</v>
      </c>
      <c r="F159" s="4">
        <f t="shared" si="12"/>
        <v>4.5200612291595981</v>
      </c>
      <c r="G159" s="4">
        <f t="shared" si="13"/>
        <v>1.7802538962350638</v>
      </c>
      <c r="I159" s="4">
        <f t="shared" si="14"/>
        <v>1.029132823260174</v>
      </c>
    </row>
    <row r="160" spans="1:9" x14ac:dyDescent="0.2">
      <c r="A160" s="4">
        <f>IF('True_Odds_Calculator_3-way'!A161="","",'True_Odds_Calculator_3-way'!A161)</f>
        <v>2.38</v>
      </c>
      <c r="B160" s="4">
        <f>IF('True_Odds_Calculator_3-way'!B161="","",'True_Odds_Calculator_3-way'!B161)</f>
        <v>3.43</v>
      </c>
      <c r="C160" s="4">
        <f>IF('True_Odds_Calculator_3-way'!C161="","",'True_Odds_Calculator_3-way'!C161)</f>
        <v>3.17</v>
      </c>
      <c r="D160" s="4">
        <f t="shared" si="10"/>
        <v>2.7170669980475237E-2</v>
      </c>
      <c r="E160" s="4">
        <f t="shared" si="11"/>
        <v>2.4324320412049336</v>
      </c>
      <c r="F160" s="4">
        <f t="shared" si="12"/>
        <v>3.5399696261100551</v>
      </c>
      <c r="G160" s="4">
        <f t="shared" si="13"/>
        <v>3.2637019982025532</v>
      </c>
      <c r="I160" s="4">
        <f t="shared" si="14"/>
        <v>1.0271706699804752</v>
      </c>
    </row>
    <row r="161" spans="1:9" x14ac:dyDescent="0.2">
      <c r="A161" s="4">
        <f>IF('True_Odds_Calculator_3-way'!A162="","",'True_Odds_Calculator_3-way'!A162)</f>
        <v>12.03</v>
      </c>
      <c r="B161" s="4">
        <f>IF('True_Odds_Calculator_3-way'!B162="","",'True_Odds_Calculator_3-way'!B162)</f>
        <v>6.72</v>
      </c>
      <c r="C161" s="4">
        <f>IF('True_Odds_Calculator_3-way'!C162="","",'True_Odds_Calculator_3-way'!C162)</f>
        <v>1.24</v>
      </c>
      <c r="D161" s="4">
        <f t="shared" si="10"/>
        <v>3.8386656247246798E-2</v>
      </c>
      <c r="E161" s="4">
        <f t="shared" si="11"/>
        <v>14.218689930168647</v>
      </c>
      <c r="F161" s="4">
        <f t="shared" si="12"/>
        <v>7.3521858622462046</v>
      </c>
      <c r="G161" s="4">
        <f t="shared" si="13"/>
        <v>1.2599916378963778</v>
      </c>
      <c r="I161" s="4">
        <f t="shared" si="14"/>
        <v>1.0383866562472468</v>
      </c>
    </row>
    <row r="162" spans="1:9" x14ac:dyDescent="0.2">
      <c r="A162" s="4">
        <f>IF('True_Odds_Calculator_3-way'!A163="","",'True_Odds_Calculator_3-way'!A163)</f>
        <v>1.1299999999999999</v>
      </c>
      <c r="B162" s="4">
        <f>IF('True_Odds_Calculator_3-way'!B163="","",'True_Odds_Calculator_3-way'!B163)</f>
        <v>9.0500000000000007</v>
      </c>
      <c r="C162" s="4">
        <f>IF('True_Odds_Calculator_3-way'!C163="","",'True_Odds_Calculator_3-way'!C163)</f>
        <v>26</v>
      </c>
      <c r="D162" s="4">
        <f t="shared" si="10"/>
        <v>3.3914528242988684E-2</v>
      </c>
      <c r="E162" s="4">
        <f t="shared" si="11"/>
        <v>1.1446219412885241</v>
      </c>
      <c r="F162" s="4">
        <f t="shared" si="12"/>
        <v>10.081418054282919</v>
      </c>
      <c r="G162" s="4">
        <f t="shared" si="13"/>
        <v>36.823331179023207</v>
      </c>
      <c r="I162" s="4">
        <f t="shared" si="14"/>
        <v>1.0339145282429887</v>
      </c>
    </row>
    <row r="163" spans="1:9" x14ac:dyDescent="0.2">
      <c r="A163" s="4">
        <f>IF('True_Odds_Calculator_3-way'!A164="","",'True_Odds_Calculator_3-way'!A164)</f>
        <v>2.52</v>
      </c>
      <c r="B163" s="4">
        <f>IF('True_Odds_Calculator_3-way'!B164="","",'True_Odds_Calculator_3-way'!B164)</f>
        <v>3.33</v>
      </c>
      <c r="C163" s="4">
        <f>IF('True_Odds_Calculator_3-way'!C164="","",'True_Odds_Calculator_3-way'!C164)</f>
        <v>3.03</v>
      </c>
      <c r="D163" s="4">
        <f t="shared" si="10"/>
        <v>2.7158700426027194E-2</v>
      </c>
      <c r="E163" s="4">
        <f t="shared" si="11"/>
        <v>2.5788316823730018</v>
      </c>
      <c r="F163" s="4">
        <f t="shared" si="12"/>
        <v>3.4335070440337185</v>
      </c>
      <c r="G163" s="4">
        <f t="shared" si="13"/>
        <v>3.1154579058339875</v>
      </c>
      <c r="I163" s="4">
        <f t="shared" si="14"/>
        <v>1.0271587004260272</v>
      </c>
    </row>
    <row r="164" spans="1:9" x14ac:dyDescent="0.2">
      <c r="A164" s="4">
        <f>IF('True_Odds_Calculator_3-way'!A165="","",'True_Odds_Calculator_3-way'!A165)</f>
        <v>10.9</v>
      </c>
      <c r="B164" s="4">
        <f>IF('True_Odds_Calculator_3-way'!B165="","",'True_Odds_Calculator_3-way'!B165)</f>
        <v>5.36</v>
      </c>
      <c r="C164" s="4">
        <f>IF('True_Odds_Calculator_3-way'!C165="","",'True_Odds_Calculator_3-way'!C165)</f>
        <v>1.33</v>
      </c>
      <c r="D164" s="4">
        <f t="shared" si="10"/>
        <v>3.018998269327966E-2</v>
      </c>
      <c r="E164" s="4">
        <f t="shared" si="11"/>
        <v>12.242930340137761</v>
      </c>
      <c r="F164" s="4">
        <f t="shared" si="12"/>
        <v>5.6655992253759369</v>
      </c>
      <c r="G164" s="4">
        <f t="shared" si="13"/>
        <v>1.3480425050883</v>
      </c>
      <c r="I164" s="4">
        <f t="shared" si="14"/>
        <v>1.0301899826932797</v>
      </c>
    </row>
    <row r="165" spans="1:9" x14ac:dyDescent="0.2">
      <c r="A165" s="4">
        <f>IF('True_Odds_Calculator_3-way'!A166="","",'True_Odds_Calculator_3-way'!A166)</f>
        <v>1.18</v>
      </c>
      <c r="B165" s="4">
        <f>IF('True_Odds_Calculator_3-way'!B166="","",'True_Odds_Calculator_3-way'!B166)</f>
        <v>7.36</v>
      </c>
      <c r="C165" s="4">
        <f>IF('True_Odds_Calculator_3-way'!C166="","",'True_Odds_Calculator_3-way'!C166)</f>
        <v>18.61</v>
      </c>
      <c r="D165" s="4">
        <f t="shared" si="10"/>
        <v>3.7061743652531787E-2</v>
      </c>
      <c r="E165" s="4">
        <f t="shared" si="11"/>
        <v>1.1974560583920435</v>
      </c>
      <c r="F165" s="4">
        <f t="shared" si="12"/>
        <v>8.0961400001015189</v>
      </c>
      <c r="G165" s="4">
        <f t="shared" si="13"/>
        <v>24.165892024891122</v>
      </c>
      <c r="I165" s="4">
        <f t="shared" si="14"/>
        <v>1.0370617436525318</v>
      </c>
    </row>
    <row r="166" spans="1:9" x14ac:dyDescent="0.2">
      <c r="A166" s="4">
        <f>IF('True_Odds_Calculator_3-way'!A167="","",'True_Odds_Calculator_3-way'!A167)</f>
        <v>2.57</v>
      </c>
      <c r="B166" s="4">
        <f>IF('True_Odds_Calculator_3-way'!B167="","",'True_Odds_Calculator_3-way'!B167)</f>
        <v>3.04</v>
      </c>
      <c r="C166" s="4">
        <f>IF('True_Odds_Calculator_3-way'!C167="","",'True_Odds_Calculator_3-way'!C167)</f>
        <v>3.3</v>
      </c>
      <c r="D166" s="4">
        <f t="shared" si="10"/>
        <v>2.1082729817114343E-2</v>
      </c>
      <c r="E166" s="4">
        <f t="shared" si="11"/>
        <v>2.6172701814131076</v>
      </c>
      <c r="F166" s="4">
        <f t="shared" si="12"/>
        <v>3.1063638379015757</v>
      </c>
      <c r="G166" s="4">
        <f t="shared" si="13"/>
        <v>3.3783472607801577</v>
      </c>
      <c r="I166" s="4">
        <f t="shared" si="14"/>
        <v>1.0210827298171143</v>
      </c>
    </row>
    <row r="167" spans="1:9" x14ac:dyDescent="0.2">
      <c r="A167" s="4">
        <f>IF('True_Odds_Calculator_3-way'!A168="","",'True_Odds_Calculator_3-way'!A168)</f>
        <v>2.29</v>
      </c>
      <c r="B167" s="4">
        <f>IF('True_Odds_Calculator_3-way'!B168="","",'True_Odds_Calculator_3-way'!B168)</f>
        <v>3.29</v>
      </c>
      <c r="C167" s="4">
        <f>IF('True_Odds_Calculator_3-way'!C168="","",'True_Odds_Calculator_3-way'!C168)</f>
        <v>3.54</v>
      </c>
      <c r="D167" s="4">
        <f t="shared" si="10"/>
        <v>2.3118466194793408E-2</v>
      </c>
      <c r="E167" s="4">
        <f t="shared" si="11"/>
        <v>2.3311378124437883</v>
      </c>
      <c r="F167" s="4">
        <f t="shared" si="12"/>
        <v>3.3755819780389285</v>
      </c>
      <c r="G167" s="4">
        <f t="shared" si="13"/>
        <v>3.6392787607443644</v>
      </c>
      <c r="I167" s="4">
        <f t="shared" si="14"/>
        <v>1.0231184661947934</v>
      </c>
    </row>
    <row r="168" spans="1:9" x14ac:dyDescent="0.2">
      <c r="A168" s="4">
        <f>IF('True_Odds_Calculator_3-way'!A169="","",'True_Odds_Calculator_3-way'!A169)</f>
        <v>2.5299999999999998</v>
      </c>
      <c r="B168" s="4">
        <f>IF('True_Odds_Calculator_3-way'!B169="","",'True_Odds_Calculator_3-way'!B169)</f>
        <v>2.95</v>
      </c>
      <c r="C168" s="4">
        <f>IF('True_Odds_Calculator_3-way'!C169="","",'True_Odds_Calculator_3-way'!C169)</f>
        <v>3.48</v>
      </c>
      <c r="D168" s="4">
        <f t="shared" si="10"/>
        <v>2.1596289682585645E-2</v>
      </c>
      <c r="E168" s="4">
        <f t="shared" si="11"/>
        <v>2.5769333546757824</v>
      </c>
      <c r="F168" s="4">
        <f t="shared" si="12"/>
        <v>3.0140065015542157</v>
      </c>
      <c r="G168" s="4">
        <f t="shared" si="13"/>
        <v>3.5694200254883515</v>
      </c>
      <c r="I168" s="4">
        <f t="shared" si="14"/>
        <v>1.0215962896825856</v>
      </c>
    </row>
    <row r="169" spans="1:9" x14ac:dyDescent="0.2">
      <c r="A169" s="4">
        <f>IF('True_Odds_Calculator_3-way'!A170="","",'True_Odds_Calculator_3-way'!A170)</f>
        <v>1.24</v>
      </c>
      <c r="B169" s="4">
        <f>IF('True_Odds_Calculator_3-way'!B170="","",'True_Odds_Calculator_3-way'!B170)</f>
        <v>6.82</v>
      </c>
      <c r="C169" s="4">
        <f>IF('True_Odds_Calculator_3-way'!C170="","",'True_Odds_Calculator_3-way'!C170)</f>
        <v>12.54</v>
      </c>
      <c r="D169" s="4">
        <f t="shared" si="10"/>
        <v>3.2823995472552436E-2</v>
      </c>
      <c r="E169" s="4">
        <f t="shared" si="11"/>
        <v>1.257054778278397</v>
      </c>
      <c r="F169" s="4">
        <f t="shared" si="12"/>
        <v>7.3699443882709827</v>
      </c>
      <c r="G169" s="4">
        <f t="shared" si="13"/>
        <v>14.534147557328019</v>
      </c>
      <c r="I169" s="4">
        <f t="shared" si="14"/>
        <v>1.0328239954725524</v>
      </c>
    </row>
    <row r="170" spans="1:9" x14ac:dyDescent="0.2">
      <c r="A170" s="4">
        <f>IF('True_Odds_Calculator_3-way'!A171="","",'True_Odds_Calculator_3-way'!A171)</f>
        <v>3.03</v>
      </c>
      <c r="B170" s="4">
        <f>IF('True_Odds_Calculator_3-way'!B171="","",'True_Odds_Calculator_3-way'!B171)</f>
        <v>2.97</v>
      </c>
      <c r="C170" s="4">
        <f>IF('True_Odds_Calculator_3-way'!C171="","",'True_Odds_Calculator_3-way'!C171)</f>
        <v>2.69</v>
      </c>
      <c r="D170" s="4">
        <f t="shared" si="10"/>
        <v>3.8480551896577619E-2</v>
      </c>
      <c r="E170" s="4">
        <f t="shared" si="11"/>
        <v>3.1525239708896962</v>
      </c>
      <c r="F170" s="4">
        <f t="shared" si="12"/>
        <v>3.0876253939156855</v>
      </c>
      <c r="G170" s="4">
        <f t="shared" si="13"/>
        <v>2.786133382010183</v>
      </c>
      <c r="I170" s="4">
        <f t="shared" si="14"/>
        <v>1.0384805518965776</v>
      </c>
    </row>
    <row r="171" spans="1:9" x14ac:dyDescent="0.2">
      <c r="A171" s="4">
        <f>IF('True_Odds_Calculator_3-way'!A172="","",'True_Odds_Calculator_3-way'!A172)</f>
        <v>1.81</v>
      </c>
      <c r="B171" s="4">
        <f>IF('True_Odds_Calculator_3-way'!B172="","",'True_Odds_Calculator_3-way'!B172)</f>
        <v>3.4</v>
      </c>
      <c r="C171" s="4">
        <f>IF('True_Odds_Calculator_3-way'!C172="","",'True_Odds_Calculator_3-way'!C172)</f>
        <v>5.16</v>
      </c>
      <c r="D171" s="4">
        <f t="shared" si="10"/>
        <v>4.0402284516530385E-2</v>
      </c>
      <c r="E171" s="4">
        <f t="shared" si="11"/>
        <v>1.8552229993004736</v>
      </c>
      <c r="F171" s="4">
        <f t="shared" si="12"/>
        <v>3.5631541780621063</v>
      </c>
      <c r="G171" s="4">
        <f t="shared" si="13"/>
        <v>5.5453575985619681</v>
      </c>
      <c r="I171" s="4">
        <f t="shared" si="14"/>
        <v>1.0404022845165304</v>
      </c>
    </row>
    <row r="172" spans="1:9" x14ac:dyDescent="0.2">
      <c r="A172" s="4">
        <f>IF('True_Odds_Calculator_3-way'!A173="","",'True_Odds_Calculator_3-way'!A173)</f>
        <v>2.46</v>
      </c>
      <c r="B172" s="4">
        <f>IF('True_Odds_Calculator_3-way'!B173="","",'True_Odds_Calculator_3-way'!B173)</f>
        <v>3.01</v>
      </c>
      <c r="C172" s="4">
        <f>IF('True_Odds_Calculator_3-way'!C173="","",'True_Odds_Calculator_3-way'!C173)</f>
        <v>3.33</v>
      </c>
      <c r="D172" s="4">
        <f t="shared" si="10"/>
        <v>3.9030278962213227E-2</v>
      </c>
      <c r="E172" s="4">
        <f t="shared" si="11"/>
        <v>2.5413349911868131</v>
      </c>
      <c r="F172" s="4">
        <f t="shared" si="12"/>
        <v>3.1326768141200758</v>
      </c>
      <c r="G172" s="4">
        <f t="shared" si="13"/>
        <v>3.4808008576180658</v>
      </c>
      <c r="I172" s="4">
        <f t="shared" si="14"/>
        <v>1.0390302789622132</v>
      </c>
    </row>
    <row r="173" spans="1:9" x14ac:dyDescent="0.2">
      <c r="A173" s="4">
        <f>IF('True_Odds_Calculator_3-way'!A174="","",'True_Odds_Calculator_3-way'!A174)</f>
        <v>2.14</v>
      </c>
      <c r="B173" s="4">
        <f>IF('True_Odds_Calculator_3-way'!B174="","",'True_Odds_Calculator_3-way'!B174)</f>
        <v>3.35</v>
      </c>
      <c r="C173" s="4">
        <f>IF('True_Odds_Calculator_3-way'!C174="","",'True_Odds_Calculator_3-way'!C174)</f>
        <v>3.65</v>
      </c>
      <c r="D173" s="4">
        <f t="shared" si="10"/>
        <v>3.9769785052461426E-2</v>
      </c>
      <c r="E173" s="4">
        <f t="shared" si="11"/>
        <v>2.2024824749557053</v>
      </c>
      <c r="F173" s="4">
        <f t="shared" si="12"/>
        <v>3.5056860936882464</v>
      </c>
      <c r="G173" s="4">
        <f t="shared" si="13"/>
        <v>3.8355911044226252</v>
      </c>
      <c r="I173" s="4">
        <f t="shared" si="14"/>
        <v>1.0397697850524614</v>
      </c>
    </row>
    <row r="174" spans="1:9" x14ac:dyDescent="0.2">
      <c r="A174" s="4">
        <f>IF('True_Odds_Calculator_3-way'!A175="","",'True_Odds_Calculator_3-way'!A175)</f>
        <v>1.74</v>
      </c>
      <c r="B174" s="4">
        <f>IF('True_Odds_Calculator_3-way'!B175="","",'True_Odds_Calculator_3-way'!B175)</f>
        <v>3.48</v>
      </c>
      <c r="C174" s="4">
        <f>IF('True_Odds_Calculator_3-way'!C175="","",'True_Odds_Calculator_3-way'!C175)</f>
        <v>5.6</v>
      </c>
      <c r="D174" s="4">
        <f t="shared" si="10"/>
        <v>4.0640394088669929E-2</v>
      </c>
      <c r="E174" s="4">
        <f t="shared" si="11"/>
        <v>1.7820043891733723</v>
      </c>
      <c r="F174" s="4">
        <f t="shared" si="12"/>
        <v>3.652173913043478</v>
      </c>
      <c r="G174" s="4">
        <f t="shared" si="13"/>
        <v>6.0597014925373118</v>
      </c>
      <c r="I174" s="4">
        <f t="shared" si="14"/>
        <v>1.0406403940886699</v>
      </c>
    </row>
    <row r="175" spans="1:9" x14ac:dyDescent="0.2">
      <c r="A175" s="4">
        <f>IF('True_Odds_Calculator_3-way'!A176="","",'True_Odds_Calculator_3-way'!A176)</f>
        <v>3.69</v>
      </c>
      <c r="B175" s="4">
        <f>IF('True_Odds_Calculator_3-way'!B176="","",'True_Odds_Calculator_3-way'!B176)</f>
        <v>3.24</v>
      </c>
      <c r="C175" s="4">
        <f>IF('True_Odds_Calculator_3-way'!C176="","",'True_Odds_Calculator_3-way'!C176)</f>
        <v>2.17</v>
      </c>
      <c r="D175" s="4">
        <f t="shared" si="10"/>
        <v>4.0474178423299811E-2</v>
      </c>
      <c r="E175" s="4">
        <f t="shared" si="11"/>
        <v>3.8833244720978852</v>
      </c>
      <c r="F175" s="4">
        <f t="shared" si="12"/>
        <v>3.3881010551521924</v>
      </c>
      <c r="G175" s="4">
        <f t="shared" si="13"/>
        <v>2.2354456268637577</v>
      </c>
      <c r="I175" s="4">
        <f t="shared" si="14"/>
        <v>1.0404741784232998</v>
      </c>
    </row>
    <row r="176" spans="1:9" x14ac:dyDescent="0.2">
      <c r="A176" s="4">
        <f>IF('True_Odds_Calculator_3-way'!A177="","",'True_Odds_Calculator_3-way'!A177)</f>
        <v>2.23</v>
      </c>
      <c r="B176" s="4">
        <f>IF('True_Odds_Calculator_3-way'!B177="","",'True_Odds_Calculator_3-way'!B177)</f>
        <v>3.59</v>
      </c>
      <c r="C176" s="4">
        <f>IF('True_Odds_Calculator_3-way'!C177="","",'True_Odds_Calculator_3-way'!C177)</f>
        <v>3.33</v>
      </c>
      <c r="D176" s="4">
        <f t="shared" si="10"/>
        <v>2.7282325607269176E-2</v>
      </c>
      <c r="E176" s="4">
        <f t="shared" si="11"/>
        <v>2.2761602151318301</v>
      </c>
      <c r="F176" s="4">
        <f t="shared" si="12"/>
        <v>3.7111614407188442</v>
      </c>
      <c r="G176" s="4">
        <f t="shared" si="13"/>
        <v>3.4339929173228381</v>
      </c>
      <c r="I176" s="4">
        <f t="shared" si="14"/>
        <v>1.0272823256072692</v>
      </c>
    </row>
    <row r="177" spans="1:9" x14ac:dyDescent="0.2">
      <c r="A177" s="4">
        <f>IF('True_Odds_Calculator_3-way'!A178="","",'True_Odds_Calculator_3-way'!A178)</f>
        <v>2.4</v>
      </c>
      <c r="B177" s="4">
        <f>IF('True_Odds_Calculator_3-way'!B178="","",'True_Odds_Calculator_3-way'!B178)</f>
        <v>3.65</v>
      </c>
      <c r="C177" s="4">
        <f>IF('True_Odds_Calculator_3-way'!C178="","",'True_Odds_Calculator_3-way'!C178)</f>
        <v>2.96</v>
      </c>
      <c r="D177" s="4">
        <f t="shared" si="10"/>
        <v>2.8477107244230471E-2</v>
      </c>
      <c r="E177" s="4">
        <f t="shared" si="11"/>
        <v>2.4559506971105272</v>
      </c>
      <c r="F177" s="4">
        <f t="shared" si="12"/>
        <v>3.7810008943500399</v>
      </c>
      <c r="G177" s="4">
        <f t="shared" si="13"/>
        <v>3.0455727127509626</v>
      </c>
      <c r="I177" s="4">
        <f t="shared" si="14"/>
        <v>1.0284771072442305</v>
      </c>
    </row>
    <row r="178" spans="1:9" x14ac:dyDescent="0.2">
      <c r="A178" s="4">
        <f>IF('True_Odds_Calculator_3-way'!A179="","",'True_Odds_Calculator_3-way'!A179)</f>
        <v>2.61</v>
      </c>
      <c r="B178" s="4">
        <f>IF('True_Odds_Calculator_3-way'!B179="","",'True_Odds_Calculator_3-way'!B179)</f>
        <v>3.45</v>
      </c>
      <c r="C178" s="4">
        <f>IF('True_Odds_Calculator_3-way'!C179="","",'True_Odds_Calculator_3-way'!C179)</f>
        <v>2.82</v>
      </c>
      <c r="D178" s="4">
        <f t="shared" si="10"/>
        <v>2.7606763993889727E-2</v>
      </c>
      <c r="E178" s="4">
        <f t="shared" si="11"/>
        <v>2.6742293316819956</v>
      </c>
      <c r="F178" s="4">
        <f t="shared" si="12"/>
        <v>3.5631211823987283</v>
      </c>
      <c r="G178" s="4">
        <f t="shared" si="13"/>
        <v>2.895129651355687</v>
      </c>
      <c r="I178" s="4">
        <f t="shared" si="14"/>
        <v>1.0276067639938897</v>
      </c>
    </row>
    <row r="179" spans="1:9" x14ac:dyDescent="0.2">
      <c r="A179" s="4">
        <f>IF('True_Odds_Calculator_3-way'!A180="","",'True_Odds_Calculator_3-way'!A180)</f>
        <v>2.2000000000000002</v>
      </c>
      <c r="B179" s="4">
        <f>IF('True_Odds_Calculator_3-way'!B180="","",'True_Odds_Calculator_3-way'!B180)</f>
        <v>3.67</v>
      </c>
      <c r="C179" s="4">
        <f>IF('True_Odds_Calculator_3-way'!C180="","",'True_Odds_Calculator_3-way'!C180)</f>
        <v>3.26</v>
      </c>
      <c r="D179" s="4">
        <f t="shared" si="10"/>
        <v>3.3773484835820877E-2</v>
      </c>
      <c r="E179" s="4">
        <f t="shared" si="11"/>
        <v>2.2558716750600798</v>
      </c>
      <c r="F179" s="4">
        <f t="shared" si="12"/>
        <v>3.8281653596444283</v>
      </c>
      <c r="G179" s="4">
        <f t="shared" si="13"/>
        <v>3.3842019728248012</v>
      </c>
      <c r="I179" s="4">
        <f t="shared" si="14"/>
        <v>1.0337734848358209</v>
      </c>
    </row>
    <row r="180" spans="1:9" x14ac:dyDescent="0.2">
      <c r="A180" s="4">
        <f>IF('True_Odds_Calculator_3-way'!A181="","",'True_Odds_Calculator_3-way'!A181)</f>
        <v>1.79</v>
      </c>
      <c r="B180" s="4">
        <f>IF('True_Odds_Calculator_3-way'!B181="","",'True_Odds_Calculator_3-way'!B181)</f>
        <v>3.86</v>
      </c>
      <c r="C180" s="4">
        <f>IF('True_Odds_Calculator_3-way'!C181="","",'True_Odds_Calculator_3-way'!C181)</f>
        <v>4.59</v>
      </c>
      <c r="D180" s="4">
        <f t="shared" si="10"/>
        <v>3.5591499137324956E-2</v>
      </c>
      <c r="E180" s="4">
        <f t="shared" si="11"/>
        <v>1.8288376744593198</v>
      </c>
      <c r="F180" s="4">
        <f t="shared" si="12"/>
        <v>4.0452497680014741</v>
      </c>
      <c r="G180" s="4">
        <f t="shared" si="13"/>
        <v>4.8543432299055791</v>
      </c>
      <c r="I180" s="4">
        <f t="shared" si="14"/>
        <v>1.035591499137325</v>
      </c>
    </row>
    <row r="181" spans="1:9" x14ac:dyDescent="0.2">
      <c r="A181" s="4">
        <f>IF('True_Odds_Calculator_3-way'!A182="","",'True_Odds_Calculator_3-way'!A182)</f>
        <v>1.35</v>
      </c>
      <c r="B181" s="4">
        <f>IF('True_Odds_Calculator_3-way'!B182="","",'True_Odds_Calculator_3-way'!B182)</f>
        <v>5.25</v>
      </c>
      <c r="C181" s="4">
        <f>IF('True_Odds_Calculator_3-way'!C182="","",'True_Odds_Calculator_3-way'!C182)</f>
        <v>7.58</v>
      </c>
      <c r="D181" s="4">
        <f t="shared" si="10"/>
        <v>6.3143052588962911E-2</v>
      </c>
      <c r="E181" s="4">
        <f t="shared" si="11"/>
        <v>1.38948123912917</v>
      </c>
      <c r="F181" s="4">
        <f t="shared" si="12"/>
        <v>5.902194512345849</v>
      </c>
      <c r="G181" s="4">
        <f t="shared" si="13"/>
        <v>9.0188861375750218</v>
      </c>
      <c r="I181" s="4">
        <f t="shared" si="14"/>
        <v>1.0631430525889629</v>
      </c>
    </row>
    <row r="182" spans="1:9" x14ac:dyDescent="0.2">
      <c r="A182" s="4">
        <f>IF('True_Odds_Calculator_3-way'!A183="","",'True_Odds_Calculator_3-way'!A183)</f>
        <v>1.37</v>
      </c>
      <c r="B182" s="4">
        <f>IF('True_Odds_Calculator_3-way'!B183="","",'True_Odds_Calculator_3-way'!B183)</f>
        <v>4.6399999999999997</v>
      </c>
      <c r="C182" s="4">
        <f>IF('True_Odds_Calculator_3-way'!C183="","",'True_Odds_Calculator_3-way'!C183)</f>
        <v>8.57</v>
      </c>
      <c r="D182" s="4">
        <f t="shared" si="10"/>
        <v>6.2130363030972635E-2</v>
      </c>
      <c r="E182" s="4">
        <f t="shared" si="11"/>
        <v>1.4100059083937049</v>
      </c>
      <c r="F182" s="4">
        <f t="shared" si="12"/>
        <v>5.1332825930894606</v>
      </c>
      <c r="G182" s="4">
        <f t="shared" si="13"/>
        <v>10.419272207331076</v>
      </c>
      <c r="I182" s="4">
        <f t="shared" si="14"/>
        <v>1.0621303630309726</v>
      </c>
    </row>
    <row r="183" spans="1:9" x14ac:dyDescent="0.2">
      <c r="A183" s="4">
        <f>IF('True_Odds_Calculator_3-way'!A184="","",'True_Odds_Calculator_3-way'!A184)</f>
        <v>1.52</v>
      </c>
      <c r="B183" s="4">
        <f>IF('True_Odds_Calculator_3-way'!B184="","",'True_Odds_Calculator_3-way'!B184)</f>
        <v>4.1100000000000003</v>
      </c>
      <c r="C183" s="4">
        <f>IF('True_Odds_Calculator_3-way'!C184="","",'True_Odds_Calculator_3-way'!C184)</f>
        <v>7.29</v>
      </c>
      <c r="D183" s="4">
        <f t="shared" si="10"/>
        <v>3.8377950523480475E-2</v>
      </c>
      <c r="E183" s="4">
        <f t="shared" si="11"/>
        <v>1.5501422498347135</v>
      </c>
      <c r="F183" s="4">
        <f t="shared" si="12"/>
        <v>4.3380870389541215</v>
      </c>
      <c r="G183" s="4">
        <f t="shared" si="13"/>
        <v>8.0397768878839706</v>
      </c>
      <c r="I183" s="4">
        <f t="shared" si="14"/>
        <v>1.0383779505234805</v>
      </c>
    </row>
    <row r="184" spans="1:9" x14ac:dyDescent="0.2">
      <c r="A184" s="4">
        <f>IF('True_Odds_Calculator_3-way'!A185="","",'True_Odds_Calculator_3-way'!A185)</f>
        <v>2.79</v>
      </c>
      <c r="B184" s="4">
        <f>IF('True_Odds_Calculator_3-way'!B185="","",'True_Odds_Calculator_3-way'!B185)</f>
        <v>3.38</v>
      </c>
      <c r="C184" s="4">
        <f>IF('True_Odds_Calculator_3-way'!C185="","",'True_Odds_Calculator_3-way'!C185)</f>
        <v>2.72</v>
      </c>
      <c r="D184" s="4">
        <f t="shared" si="10"/>
        <v>2.1927986057310278E-2</v>
      </c>
      <c r="E184" s="4">
        <f t="shared" si="11"/>
        <v>2.8480809926766799</v>
      </c>
      <c r="F184" s="4">
        <f t="shared" si="12"/>
        <v>3.4656199817473872</v>
      </c>
      <c r="G184" s="4">
        <f t="shared" si="13"/>
        <v>2.7751742778023658</v>
      </c>
      <c r="I184" s="4">
        <f t="shared" si="14"/>
        <v>1.0219279860573103</v>
      </c>
    </row>
    <row r="185" spans="1:9" x14ac:dyDescent="0.2">
      <c r="A185" s="4">
        <f>IF('True_Odds_Calculator_3-way'!A186="","",'True_Odds_Calculator_3-way'!A186)</f>
        <v>3.68</v>
      </c>
      <c r="B185" s="4">
        <f>IF('True_Odds_Calculator_3-way'!B186="","",'True_Odds_Calculator_3-way'!B186)</f>
        <v>3.61</v>
      </c>
      <c r="C185" s="4">
        <f>IF('True_Odds_Calculator_3-way'!C186="","",'True_Odds_Calculator_3-way'!C186)</f>
        <v>2.04</v>
      </c>
      <c r="D185" s="4">
        <f t="shared" si="10"/>
        <v>3.8943519115462566E-2</v>
      </c>
      <c r="E185" s="4">
        <f t="shared" si="11"/>
        <v>3.8646154501384937</v>
      </c>
      <c r="F185" s="4">
        <f t="shared" si="12"/>
        <v>3.787489462499916</v>
      </c>
      <c r="G185" s="4">
        <f t="shared" si="13"/>
        <v>2.0954919653582751</v>
      </c>
      <c r="I185" s="4">
        <f t="shared" si="14"/>
        <v>1.0389435191154626</v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1.72</v>
      </c>
      <c r="B2" s="4">
        <f>IF('True_Odds_Calculator_2-way'!B3="","",'True_Odds_Calculator_2-way'!B3)</f>
        <v>2.1800000000000002</v>
      </c>
      <c r="C2" s="4">
        <f>1/A2</f>
        <v>0.58139534883720934</v>
      </c>
      <c r="D2">
        <f>1/B2</f>
        <v>0.4587155963302752</v>
      </c>
      <c r="E2">
        <f>C2+D2-1</f>
        <v>4.0110945167484591E-2</v>
      </c>
      <c r="F2">
        <f>C2+D2-(C2*D2)-1</f>
        <v>-0.22658416897802425</v>
      </c>
      <c r="G2">
        <v>0</v>
      </c>
      <c r="H2">
        <f>C2*D2</f>
        <v>0.26669511414550884</v>
      </c>
      <c r="I2">
        <f>((-4*F2*H2)^0.5)/(2*F2)</f>
        <v>-1.0849075915068656</v>
      </c>
      <c r="J2">
        <f>(-((-4*F2*H2)^0.5))/(2*F2)</f>
        <v>1.0849075915068656</v>
      </c>
      <c r="K2">
        <f>IF(A2="","",(C2/($J2+C2-($J2*C2))))</f>
        <v>0.56144023968644996</v>
      </c>
      <c r="L2">
        <f>IF(B2="","",(D2/($J2+D2-($J2*D2))))</f>
        <v>0.43855976031354993</v>
      </c>
      <c r="M2">
        <f>IF(A2="","",1/K2)</f>
        <v>1.7811334658849434</v>
      </c>
      <c r="N2">
        <f>IF(B2="","",1/L2)</f>
        <v>2.2801909579781015</v>
      </c>
    </row>
    <row r="3" spans="1:14" x14ac:dyDescent="0.25">
      <c r="A3" s="4">
        <f>IF('True_Odds_Calculator_2-way'!A4="","",'True_Odds_Calculator_2-way'!A4)</f>
        <v>1.7</v>
      </c>
      <c r="B3" s="4">
        <f>IF('True_Odds_Calculator_2-way'!B4="","",'True_Odds_Calculator_2-way'!B4)</f>
        <v>2.21</v>
      </c>
      <c r="C3" s="4">
        <f t="shared" ref="C3:C66" si="0">1/A3</f>
        <v>0.58823529411764708</v>
      </c>
      <c r="D3">
        <f t="shared" ref="D3:D66" si="1">1/B3</f>
        <v>0.45248868778280543</v>
      </c>
      <c r="E3">
        <f t="shared" ref="E3:E66" si="2">C3+D3-1</f>
        <v>4.0723981900452566E-2</v>
      </c>
      <c r="F3">
        <f t="shared" ref="F3:F66" si="3">C3+D3-(C3*D3)-1</f>
        <v>-0.2254458344423742</v>
      </c>
      <c r="G3">
        <v>0</v>
      </c>
      <c r="H3">
        <f t="shared" ref="H3:H66" si="4">C3*D3</f>
        <v>0.26616981634282671</v>
      </c>
      <c r="I3">
        <f t="shared" ref="I3:I66" si="5">((-4*F3*H3)^0.5)/(2*F3)</f>
        <v>-1.0865714630312671</v>
      </c>
      <c r="J3">
        <f t="shared" ref="J3:J66" si="6">(-((-4*F3*H3)^0.5))/(2*F3)</f>
        <v>1.0865714630312671</v>
      </c>
      <c r="K3">
        <f t="shared" ref="K3:K66" si="7">IF(A3="","",(C3/($J3+C3-($J3*C3))))</f>
        <v>0.56798817806375879</v>
      </c>
      <c r="L3">
        <f t="shared" ref="L3:L66" si="8">IF(B3="","",(D3/($J3+D3-($J3*D3))))</f>
        <v>0.43201182193624138</v>
      </c>
      <c r="M3">
        <f t="shared" ref="M3:M66" si="9">IF(A3="","",1/K3)</f>
        <v>1.7606000241218864</v>
      </c>
      <c r="N3">
        <f t="shared" ref="N3:N66" si="10">IF(B3="","",1/L3)</f>
        <v>2.3147514702678329</v>
      </c>
    </row>
    <row r="4" spans="1:14" x14ac:dyDescent="0.25">
      <c r="A4" s="4">
        <f>IF('True_Odds_Calculator_2-way'!A5="","",'True_Odds_Calculator_2-way'!A5)</f>
        <v>1.66</v>
      </c>
      <c r="B4" s="4">
        <f>IF('True_Odds_Calculator_2-way'!B5="","",'True_Odds_Calculator_2-way'!B5)</f>
        <v>2.2999999999999998</v>
      </c>
      <c r="C4" s="4">
        <f t="shared" si="0"/>
        <v>0.60240963855421692</v>
      </c>
      <c r="D4">
        <f t="shared" si="1"/>
        <v>0.43478260869565222</v>
      </c>
      <c r="E4">
        <f t="shared" si="2"/>
        <v>3.7192247249869137E-2</v>
      </c>
      <c r="F4">
        <f t="shared" si="3"/>
        <v>-0.22472498690413822</v>
      </c>
      <c r="G4">
        <v>0</v>
      </c>
      <c r="H4">
        <f t="shared" si="4"/>
        <v>0.26191723415400736</v>
      </c>
      <c r="I4">
        <f t="shared" si="5"/>
        <v>-1.0795837927188263</v>
      </c>
      <c r="J4">
        <f t="shared" si="6"/>
        <v>1.0795837927188263</v>
      </c>
      <c r="K4">
        <f t="shared" si="7"/>
        <v>0.58393297788632348</v>
      </c>
      <c r="L4">
        <f t="shared" si="8"/>
        <v>0.41606702211367647</v>
      </c>
      <c r="M4">
        <f t="shared" si="9"/>
        <v>1.7125253031944256</v>
      </c>
      <c r="N4">
        <f t="shared" si="10"/>
        <v>2.4034589305344736</v>
      </c>
    </row>
    <row r="5" spans="1:14" x14ac:dyDescent="0.25">
      <c r="A5" s="4">
        <f>IF('True_Odds_Calculator_2-way'!A6="","",'True_Odds_Calculator_2-way'!A6)</f>
        <v>1.35</v>
      </c>
      <c r="B5" s="4">
        <f>IF('True_Odds_Calculator_2-way'!B6="","",'True_Odds_Calculator_2-way'!B6)</f>
        <v>3.34</v>
      </c>
      <c r="C5" s="4">
        <f t="shared" si="0"/>
        <v>0.7407407407407407</v>
      </c>
      <c r="D5">
        <f t="shared" si="1"/>
        <v>0.29940119760479045</v>
      </c>
      <c r="E5">
        <f t="shared" si="2"/>
        <v>4.0141938345531258E-2</v>
      </c>
      <c r="F5">
        <f t="shared" si="3"/>
        <v>-0.1816367265469061</v>
      </c>
      <c r="G5">
        <v>0</v>
      </c>
      <c r="H5">
        <f t="shared" si="4"/>
        <v>0.22177866489243736</v>
      </c>
      <c r="I5">
        <f t="shared" si="5"/>
        <v>-1.1049892402196599</v>
      </c>
      <c r="J5">
        <f t="shared" si="6"/>
        <v>1.1049892402196599</v>
      </c>
      <c r="K5">
        <f t="shared" si="7"/>
        <v>0.72111246847241117</v>
      </c>
      <c r="L5">
        <f t="shared" si="8"/>
        <v>0.27888753152758866</v>
      </c>
      <c r="M5">
        <f t="shared" si="9"/>
        <v>1.3867462340768812</v>
      </c>
      <c r="N5">
        <f t="shared" si="10"/>
        <v>3.5856748221140036</v>
      </c>
    </row>
    <row r="6" spans="1:14" x14ac:dyDescent="0.25">
      <c r="A6" s="4">
        <f>IF('True_Odds_Calculator_2-way'!A7="","",'True_Odds_Calculator_2-way'!A7)</f>
        <v>1.99</v>
      </c>
      <c r="B6" s="4">
        <f>IF('True_Odds_Calculator_2-way'!B7="","",'True_Odds_Calculator_2-way'!B7)</f>
        <v>1.92</v>
      </c>
      <c r="C6" s="4">
        <f t="shared" si="0"/>
        <v>0.50251256281407031</v>
      </c>
      <c r="D6">
        <f t="shared" si="1"/>
        <v>0.52083333333333337</v>
      </c>
      <c r="E6">
        <f t="shared" si="2"/>
        <v>2.3345896147403788E-2</v>
      </c>
      <c r="F6">
        <f t="shared" si="3"/>
        <v>-0.2383793969849245</v>
      </c>
      <c r="G6">
        <v>0</v>
      </c>
      <c r="H6">
        <f t="shared" si="4"/>
        <v>0.26172529313232828</v>
      </c>
      <c r="I6">
        <f t="shared" si="5"/>
        <v>-1.0478243557698861</v>
      </c>
      <c r="J6">
        <f t="shared" si="6"/>
        <v>1.0478243557698861</v>
      </c>
      <c r="K6">
        <f t="shared" si="7"/>
        <v>0.49083461764588526</v>
      </c>
      <c r="L6">
        <f t="shared" si="8"/>
        <v>0.50916538235411457</v>
      </c>
      <c r="M6">
        <f t="shared" si="9"/>
        <v>2.0373461122121879</v>
      </c>
      <c r="N6">
        <f t="shared" si="10"/>
        <v>1.9639984073082948</v>
      </c>
    </row>
    <row r="7" spans="1:14" x14ac:dyDescent="0.25">
      <c r="A7" s="4">
        <f>IF('True_Odds_Calculator_2-way'!A8="","",'True_Odds_Calculator_2-way'!A8)</f>
        <v>2.04</v>
      </c>
      <c r="B7" s="4">
        <f>IF('True_Odds_Calculator_2-way'!B8="","",'True_Odds_Calculator_2-way'!B8)</f>
        <v>1.87</v>
      </c>
      <c r="C7" s="4">
        <f t="shared" si="0"/>
        <v>0.49019607843137253</v>
      </c>
      <c r="D7">
        <f t="shared" si="1"/>
        <v>0.53475935828876997</v>
      </c>
      <c r="E7">
        <f t="shared" si="2"/>
        <v>2.4955436720142554E-2</v>
      </c>
      <c r="F7">
        <f t="shared" si="3"/>
        <v>-0.2371815036174898</v>
      </c>
      <c r="G7">
        <v>0</v>
      </c>
      <c r="H7">
        <f t="shared" si="4"/>
        <v>0.26213694033763235</v>
      </c>
      <c r="I7">
        <f t="shared" si="5"/>
        <v>-1.0512928338279499</v>
      </c>
      <c r="J7">
        <f t="shared" si="6"/>
        <v>1.0512928338279499</v>
      </c>
      <c r="K7">
        <f t="shared" si="7"/>
        <v>0.47770444733840695</v>
      </c>
      <c r="L7">
        <f t="shared" si="8"/>
        <v>0.52229555266159289</v>
      </c>
      <c r="M7">
        <f t="shared" si="9"/>
        <v>2.0933445471810685</v>
      </c>
      <c r="N7">
        <f t="shared" si="10"/>
        <v>1.9146247654303168</v>
      </c>
    </row>
    <row r="8" spans="1:14" x14ac:dyDescent="0.25">
      <c r="A8" s="4">
        <f>IF('True_Odds_Calculator_2-way'!A9="","",'True_Odds_Calculator_2-way'!A9)</f>
        <v>1.88</v>
      </c>
      <c r="B8" s="4">
        <f>IF('True_Odds_Calculator_2-way'!B9="","",'True_Odds_Calculator_2-way'!B9)</f>
        <v>2.04</v>
      </c>
      <c r="C8" s="4">
        <f t="shared" si="0"/>
        <v>0.53191489361702127</v>
      </c>
      <c r="D8">
        <f t="shared" si="1"/>
        <v>0.49019607843137253</v>
      </c>
      <c r="E8">
        <f t="shared" si="2"/>
        <v>2.2110972048393851E-2</v>
      </c>
      <c r="F8">
        <f t="shared" si="3"/>
        <v>-0.23863162286191075</v>
      </c>
      <c r="G8">
        <v>0</v>
      </c>
      <c r="H8">
        <f t="shared" si="4"/>
        <v>0.26074259491030455</v>
      </c>
      <c r="I8">
        <f t="shared" si="5"/>
        <v>-1.0453025125088635</v>
      </c>
      <c r="J8">
        <f t="shared" si="6"/>
        <v>1.0453025125088635</v>
      </c>
      <c r="K8">
        <f t="shared" si="7"/>
        <v>0.52086962844930107</v>
      </c>
      <c r="L8">
        <f t="shared" si="8"/>
        <v>0.47913037155069899</v>
      </c>
      <c r="M8">
        <f t="shared" si="9"/>
        <v>1.9198662110077995</v>
      </c>
      <c r="N8">
        <f t="shared" si="10"/>
        <v>2.0871146130092182</v>
      </c>
    </row>
    <row r="9" spans="1:14" x14ac:dyDescent="0.25">
      <c r="A9" s="4">
        <f>IF('True_Odds_Calculator_2-way'!A10="","",'True_Odds_Calculator_2-way'!A10)</f>
        <v>2.21</v>
      </c>
      <c r="B9" s="4">
        <f>IF('True_Odds_Calculator_2-way'!B10="","",'True_Odds_Calculator_2-way'!B10)</f>
        <v>1.74</v>
      </c>
      <c r="C9" s="4">
        <f t="shared" si="0"/>
        <v>0.45248868778280543</v>
      </c>
      <c r="D9">
        <f t="shared" si="1"/>
        <v>0.57471264367816088</v>
      </c>
      <c r="E9">
        <f t="shared" si="2"/>
        <v>2.720133146096626E-2</v>
      </c>
      <c r="F9">
        <f t="shared" si="3"/>
        <v>-0.23284963852915186</v>
      </c>
      <c r="G9">
        <v>0</v>
      </c>
      <c r="H9">
        <f t="shared" si="4"/>
        <v>0.26005096999011806</v>
      </c>
      <c r="I9">
        <f t="shared" si="5"/>
        <v>-1.0567967158529021</v>
      </c>
      <c r="J9">
        <f t="shared" si="6"/>
        <v>1.0567967158529021</v>
      </c>
      <c r="K9">
        <f t="shared" si="7"/>
        <v>0.43884208377593403</v>
      </c>
      <c r="L9">
        <f t="shared" si="8"/>
        <v>0.56115791622406608</v>
      </c>
      <c r="M9">
        <f t="shared" si="9"/>
        <v>2.2787240261820116</v>
      </c>
      <c r="N9">
        <f t="shared" si="10"/>
        <v>1.7820295697311479</v>
      </c>
    </row>
    <row r="10" spans="1:14" x14ac:dyDescent="0.25">
      <c r="A10" s="4">
        <f>IF('True_Odds_Calculator_2-way'!A11="","",'True_Odds_Calculator_2-way'!A11)</f>
        <v>1.36</v>
      </c>
      <c r="B10" s="4">
        <f>IF('True_Odds_Calculator_2-way'!B11="","",'True_Odds_Calculator_2-way'!B11)</f>
        <v>3.28</v>
      </c>
      <c r="C10" s="4">
        <f t="shared" si="0"/>
        <v>0.73529411764705876</v>
      </c>
      <c r="D10">
        <f t="shared" si="1"/>
        <v>0.3048780487804878</v>
      </c>
      <c r="E10">
        <f t="shared" si="2"/>
        <v>4.0172166427546507E-2</v>
      </c>
      <c r="F10">
        <f t="shared" si="3"/>
        <v>-0.18400286944045918</v>
      </c>
      <c r="G10">
        <v>0</v>
      </c>
      <c r="H10">
        <f t="shared" si="4"/>
        <v>0.22417503586800572</v>
      </c>
      <c r="I10">
        <f t="shared" si="5"/>
        <v>-1.1037769642208695</v>
      </c>
      <c r="J10">
        <f t="shared" si="6"/>
        <v>1.1037769642208695</v>
      </c>
      <c r="K10">
        <f t="shared" si="7"/>
        <v>0.71563534779557825</v>
      </c>
      <c r="L10">
        <f t="shared" si="8"/>
        <v>0.28436465220442186</v>
      </c>
      <c r="M10">
        <f t="shared" si="9"/>
        <v>1.397359707119513</v>
      </c>
      <c r="N10">
        <f t="shared" si="10"/>
        <v>3.5166114784235831</v>
      </c>
    </row>
    <row r="11" spans="1:14" x14ac:dyDescent="0.25">
      <c r="A11" s="4">
        <f>IF('True_Odds_Calculator_2-way'!A12="","",'True_Odds_Calculator_2-way'!A12)</f>
        <v>2.2400000000000002</v>
      </c>
      <c r="B11" s="4">
        <f>IF('True_Odds_Calculator_2-way'!B12="","",'True_Odds_Calculator_2-way'!B12)</f>
        <v>1.67</v>
      </c>
      <c r="C11" s="4">
        <f t="shared" si="0"/>
        <v>0.4464285714285714</v>
      </c>
      <c r="D11">
        <f t="shared" si="1"/>
        <v>0.5988023952095809</v>
      </c>
      <c r="E11">
        <f t="shared" si="2"/>
        <v>4.5230966638152292E-2</v>
      </c>
      <c r="F11">
        <f t="shared" si="3"/>
        <v>-0.22209153122326775</v>
      </c>
      <c r="G11">
        <v>0</v>
      </c>
      <c r="H11">
        <f t="shared" si="4"/>
        <v>0.26732249786142004</v>
      </c>
      <c r="I11">
        <f t="shared" si="5"/>
        <v>-1.0971139976028734</v>
      </c>
      <c r="J11">
        <f t="shared" si="6"/>
        <v>1.0971139976028734</v>
      </c>
      <c r="K11">
        <f t="shared" si="7"/>
        <v>0.42365317404994263</v>
      </c>
      <c r="L11">
        <f t="shared" si="8"/>
        <v>0.57634682595005737</v>
      </c>
      <c r="M11">
        <f t="shared" si="9"/>
        <v>2.3604213570275632</v>
      </c>
      <c r="N11">
        <f t="shared" si="10"/>
        <v>1.7350663783939253</v>
      </c>
    </row>
    <row r="12" spans="1:14" x14ac:dyDescent="0.25">
      <c r="A12" s="4">
        <f>IF('True_Odds_Calculator_2-way'!A13="","",'True_Odds_Calculator_2-way'!A13)</f>
        <v>1.73</v>
      </c>
      <c r="B12" s="4">
        <f>IF('True_Odds_Calculator_2-way'!B13="","",'True_Odds_Calculator_2-way'!B13)</f>
        <v>2.13</v>
      </c>
      <c r="C12" s="4">
        <f t="shared" si="0"/>
        <v>0.5780346820809249</v>
      </c>
      <c r="D12">
        <f t="shared" si="1"/>
        <v>0.46948356807511737</v>
      </c>
      <c r="E12">
        <f t="shared" si="2"/>
        <v>4.7518250156042274E-2</v>
      </c>
      <c r="F12">
        <f t="shared" si="3"/>
        <v>-0.22385953485847643</v>
      </c>
      <c r="G12">
        <v>0</v>
      </c>
      <c r="H12">
        <f t="shared" si="4"/>
        <v>0.27137778501451876</v>
      </c>
      <c r="I12">
        <f t="shared" si="5"/>
        <v>-1.1010304962695641</v>
      </c>
      <c r="J12">
        <f t="shared" si="6"/>
        <v>1.1010304962695641</v>
      </c>
      <c r="K12">
        <f t="shared" si="7"/>
        <v>0.55439985906809197</v>
      </c>
      <c r="L12">
        <f t="shared" si="8"/>
        <v>0.44560014093190792</v>
      </c>
      <c r="M12">
        <f t="shared" si="9"/>
        <v>1.8037522622767821</v>
      </c>
      <c r="N12">
        <f t="shared" si="10"/>
        <v>2.244164460784607</v>
      </c>
    </row>
    <row r="13" spans="1:14" x14ac:dyDescent="0.25">
      <c r="A13" s="4">
        <f>IF('True_Odds_Calculator_2-way'!A14="","",'True_Odds_Calculator_2-way'!A14)</f>
        <v>2.13</v>
      </c>
      <c r="B13" s="4">
        <f>IF('True_Odds_Calculator_2-way'!B14="","",'True_Odds_Calculator_2-way'!B14)</f>
        <v>1.73</v>
      </c>
      <c r="C13" s="4">
        <f t="shared" si="0"/>
        <v>0.46948356807511737</v>
      </c>
      <c r="D13">
        <f t="shared" si="1"/>
        <v>0.5780346820809249</v>
      </c>
      <c r="E13">
        <f t="shared" si="2"/>
        <v>4.7518250156042274E-2</v>
      </c>
      <c r="F13">
        <f t="shared" si="3"/>
        <v>-0.22385953485847643</v>
      </c>
      <c r="G13">
        <v>0</v>
      </c>
      <c r="H13">
        <f t="shared" si="4"/>
        <v>0.27137778501451876</v>
      </c>
      <c r="I13">
        <f t="shared" si="5"/>
        <v>-1.1010304962695641</v>
      </c>
      <c r="J13">
        <f t="shared" si="6"/>
        <v>1.1010304962695641</v>
      </c>
      <c r="K13">
        <f t="shared" si="7"/>
        <v>0.44560014093190792</v>
      </c>
      <c r="L13">
        <f t="shared" si="8"/>
        <v>0.55439985906809197</v>
      </c>
      <c r="M13">
        <f t="shared" si="9"/>
        <v>2.244164460784607</v>
      </c>
      <c r="N13">
        <f t="shared" si="10"/>
        <v>1.8037522622767821</v>
      </c>
    </row>
    <row r="14" spans="1:14" x14ac:dyDescent="0.25">
      <c r="A14" s="4">
        <f>IF('True_Odds_Calculator_2-way'!A15="","",'True_Odds_Calculator_2-way'!A15)</f>
        <v>2.0099999999999998</v>
      </c>
      <c r="B14" s="4">
        <f>IF('True_Odds_Calculator_2-way'!B15="","",'True_Odds_Calculator_2-way'!B15)</f>
        <v>1.88</v>
      </c>
      <c r="C14" s="4">
        <f t="shared" si="0"/>
        <v>0.49751243781094534</v>
      </c>
      <c r="D14">
        <f t="shared" si="1"/>
        <v>0.53191489361702127</v>
      </c>
      <c r="E14">
        <f t="shared" si="2"/>
        <v>2.9427331427966497E-2</v>
      </c>
      <c r="F14">
        <f t="shared" si="3"/>
        <v>-0.23520694400338749</v>
      </c>
      <c r="G14">
        <v>0</v>
      </c>
      <c r="H14">
        <f t="shared" si="4"/>
        <v>0.26463427543135393</v>
      </c>
      <c r="I14">
        <f t="shared" si="5"/>
        <v>-1.060713208766217</v>
      </c>
      <c r="J14">
        <f t="shared" si="6"/>
        <v>1.060713208766217</v>
      </c>
      <c r="K14">
        <f t="shared" si="7"/>
        <v>0.48278384578010813</v>
      </c>
      <c r="L14">
        <f t="shared" si="8"/>
        <v>0.5172161542198922</v>
      </c>
      <c r="M14">
        <f t="shared" si="9"/>
        <v>2.0713203408538785</v>
      </c>
      <c r="N14">
        <f t="shared" si="10"/>
        <v>1.9334276237142709</v>
      </c>
    </row>
    <row r="15" spans="1:14" x14ac:dyDescent="0.25">
      <c r="A15" s="4">
        <f>IF('True_Odds_Calculator_2-way'!A16="","",'True_Odds_Calculator_2-way'!A16)</f>
        <v>1.68</v>
      </c>
      <c r="B15" s="4">
        <f>IF('True_Odds_Calculator_2-way'!B16="","",'True_Odds_Calculator_2-way'!B16)</f>
        <v>2.2200000000000002</v>
      </c>
      <c r="C15" s="4">
        <f t="shared" si="0"/>
        <v>0.59523809523809523</v>
      </c>
      <c r="D15">
        <f t="shared" si="1"/>
        <v>0.4504504504504504</v>
      </c>
      <c r="E15">
        <f t="shared" si="2"/>
        <v>4.5688545688545634E-2</v>
      </c>
      <c r="F15">
        <f t="shared" si="3"/>
        <v>-0.22243672243672252</v>
      </c>
      <c r="G15">
        <v>0</v>
      </c>
      <c r="H15">
        <f t="shared" si="4"/>
        <v>0.2681252681252681</v>
      </c>
      <c r="I15">
        <f t="shared" si="5"/>
        <v>-1.0979071877276467</v>
      </c>
      <c r="J15">
        <f t="shared" si="6"/>
        <v>1.0979071877276467</v>
      </c>
      <c r="K15">
        <f t="shared" si="7"/>
        <v>0.57254851307619281</v>
      </c>
      <c r="L15">
        <f t="shared" si="8"/>
        <v>0.42745148692380741</v>
      </c>
      <c r="M15">
        <f t="shared" si="9"/>
        <v>1.7465768876547993</v>
      </c>
      <c r="N15">
        <f t="shared" si="10"/>
        <v>2.3394467690277296</v>
      </c>
    </row>
    <row r="16" spans="1:14" x14ac:dyDescent="0.25">
      <c r="A16" s="4">
        <f>IF('True_Odds_Calculator_2-way'!A17="","",'True_Odds_Calculator_2-way'!A17)</f>
        <v>1.4</v>
      </c>
      <c r="B16" s="4">
        <f>IF('True_Odds_Calculator_2-way'!B17="","",'True_Odds_Calculator_2-way'!B17)</f>
        <v>2.96</v>
      </c>
      <c r="C16" s="4">
        <f t="shared" si="0"/>
        <v>0.7142857142857143</v>
      </c>
      <c r="D16">
        <f t="shared" si="1"/>
        <v>0.33783783783783783</v>
      </c>
      <c r="E16">
        <f t="shared" si="2"/>
        <v>5.212355212355213E-2</v>
      </c>
      <c r="F16">
        <f t="shared" si="3"/>
        <v>-0.18918918918918914</v>
      </c>
      <c r="G16">
        <v>0</v>
      </c>
      <c r="H16">
        <f t="shared" si="4"/>
        <v>0.2413127413127413</v>
      </c>
      <c r="I16">
        <f t="shared" si="5"/>
        <v>-1.1293848786315643</v>
      </c>
      <c r="J16">
        <f t="shared" si="6"/>
        <v>1.1293848786315643</v>
      </c>
      <c r="K16">
        <f t="shared" si="7"/>
        <v>0.68882195843131644</v>
      </c>
      <c r="L16">
        <f t="shared" si="8"/>
        <v>0.31117804156868345</v>
      </c>
      <c r="M16">
        <f t="shared" si="9"/>
        <v>1.4517539514526259</v>
      </c>
      <c r="N16">
        <f t="shared" si="10"/>
        <v>3.2135943621178655</v>
      </c>
    </row>
    <row r="17" spans="1:14" x14ac:dyDescent="0.25">
      <c r="A17" s="4">
        <f>IF('True_Odds_Calculator_2-way'!A18="","",'True_Odds_Calculator_2-way'!A18)</f>
        <v>1.63</v>
      </c>
      <c r="B17" s="4">
        <f>IF('True_Odds_Calculator_2-way'!B18="","",'True_Odds_Calculator_2-way'!B18)</f>
        <v>2.31</v>
      </c>
      <c r="C17" s="4">
        <f t="shared" si="0"/>
        <v>0.61349693251533743</v>
      </c>
      <c r="D17">
        <f t="shared" si="1"/>
        <v>0.4329004329004329</v>
      </c>
      <c r="E17">
        <f t="shared" si="2"/>
        <v>4.6397365415770331E-2</v>
      </c>
      <c r="F17">
        <f t="shared" si="3"/>
        <v>-0.21918572225320698</v>
      </c>
      <c r="G17">
        <v>0</v>
      </c>
      <c r="H17">
        <f t="shared" si="4"/>
        <v>0.26558308766897726</v>
      </c>
      <c r="I17">
        <f t="shared" si="5"/>
        <v>-1.1007636444730438</v>
      </c>
      <c r="J17">
        <f t="shared" si="6"/>
        <v>1.1007636444730438</v>
      </c>
      <c r="K17">
        <f t="shared" si="7"/>
        <v>0.59049965325940701</v>
      </c>
      <c r="L17">
        <f t="shared" si="8"/>
        <v>0.4095003467405931</v>
      </c>
      <c r="M17">
        <f t="shared" si="9"/>
        <v>1.6934810960180178</v>
      </c>
      <c r="N17">
        <f t="shared" si="10"/>
        <v>2.442000374259687</v>
      </c>
    </row>
    <row r="18" spans="1:14" x14ac:dyDescent="0.25">
      <c r="A18" s="4">
        <f>IF('True_Odds_Calculator_2-way'!A19="","",'True_Odds_Calculator_2-way'!A19)</f>
        <v>1.68</v>
      </c>
      <c r="B18" s="4">
        <f>IF('True_Odds_Calculator_2-way'!B19="","",'True_Odds_Calculator_2-way'!B19)</f>
        <v>2.2000000000000002</v>
      </c>
      <c r="C18" s="4">
        <f t="shared" si="0"/>
        <v>0.59523809523809523</v>
      </c>
      <c r="D18">
        <f t="shared" si="1"/>
        <v>0.45454545454545453</v>
      </c>
      <c r="E18">
        <f t="shared" si="2"/>
        <v>4.9783549783549708E-2</v>
      </c>
      <c r="F18">
        <f t="shared" si="3"/>
        <v>-0.22077922077922085</v>
      </c>
      <c r="G18">
        <v>0</v>
      </c>
      <c r="H18">
        <f t="shared" si="4"/>
        <v>0.27056277056277056</v>
      </c>
      <c r="I18">
        <f t="shared" si="5"/>
        <v>-1.1070186069251189</v>
      </c>
      <c r="J18">
        <f t="shared" si="6"/>
        <v>1.1070186069251189</v>
      </c>
      <c r="K18">
        <f t="shared" si="7"/>
        <v>0.57052464759442856</v>
      </c>
      <c r="L18">
        <f t="shared" si="8"/>
        <v>0.42947535240557161</v>
      </c>
      <c r="M18">
        <f t="shared" si="9"/>
        <v>1.7527726527090808</v>
      </c>
      <c r="N18">
        <f t="shared" si="10"/>
        <v>2.3284223283101424</v>
      </c>
    </row>
    <row r="19" spans="1:14" x14ac:dyDescent="0.25">
      <c r="A19" s="4">
        <f>IF('True_Odds_Calculator_2-way'!A20="","",'True_Odds_Calculator_2-way'!A20)</f>
        <v>1.68</v>
      </c>
      <c r="B19" s="4">
        <f>IF('True_Odds_Calculator_2-way'!B20="","",'True_Odds_Calculator_2-way'!B20)</f>
        <v>2.31</v>
      </c>
      <c r="C19" s="4">
        <f t="shared" si="0"/>
        <v>0.59523809523809523</v>
      </c>
      <c r="D19">
        <f t="shared" si="1"/>
        <v>0.4329004329004329</v>
      </c>
      <c r="E19">
        <f t="shared" si="2"/>
        <v>2.813852813852824E-2</v>
      </c>
      <c r="F19">
        <f t="shared" si="3"/>
        <v>-0.22954030096887235</v>
      </c>
      <c r="G19">
        <v>0</v>
      </c>
      <c r="H19">
        <f t="shared" si="4"/>
        <v>0.25767882910740053</v>
      </c>
      <c r="I19">
        <f t="shared" si="5"/>
        <v>-1.0595217973953226</v>
      </c>
      <c r="J19">
        <f t="shared" si="6"/>
        <v>1.0595217973953226</v>
      </c>
      <c r="K19">
        <f t="shared" si="7"/>
        <v>0.581234893460709</v>
      </c>
      <c r="L19">
        <f t="shared" si="8"/>
        <v>0.41876510653929105</v>
      </c>
      <c r="M19">
        <f t="shared" si="9"/>
        <v>1.7204748222288193</v>
      </c>
      <c r="N19">
        <f t="shared" si="10"/>
        <v>2.3879735545878726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2.37</v>
      </c>
      <c r="C20" s="4">
        <f t="shared" si="0"/>
        <v>0.60606060606060608</v>
      </c>
      <c r="D20">
        <f t="shared" si="1"/>
        <v>0.42194092827004215</v>
      </c>
      <c r="E20">
        <f t="shared" si="2"/>
        <v>2.8001534330648337E-2</v>
      </c>
      <c r="F20">
        <f t="shared" si="3"/>
        <v>-0.22772024037846816</v>
      </c>
      <c r="G20">
        <v>0</v>
      </c>
      <c r="H20">
        <f t="shared" si="4"/>
        <v>0.25572177470911645</v>
      </c>
      <c r="I20">
        <f t="shared" si="5"/>
        <v>-1.0597002531915625</v>
      </c>
      <c r="J20">
        <f t="shared" si="6"/>
        <v>1.0597002531915625</v>
      </c>
      <c r="K20">
        <f t="shared" si="7"/>
        <v>0.59213461740682438</v>
      </c>
      <c r="L20">
        <f t="shared" si="8"/>
        <v>0.40786538259317556</v>
      </c>
      <c r="M20">
        <f t="shared" si="9"/>
        <v>1.6888051645745159</v>
      </c>
      <c r="N20">
        <f t="shared" si="10"/>
        <v>2.4517893468724408</v>
      </c>
    </row>
    <row r="21" spans="1:14" x14ac:dyDescent="0.25">
      <c r="A21" s="4">
        <f>IF('True_Odds_Calculator_2-way'!A22="","",'True_Odds_Calculator_2-way'!A22)</f>
        <v>1.27</v>
      </c>
      <c r="B21" s="4">
        <f>IF('True_Odds_Calculator_2-way'!B22="","",'True_Odds_Calculator_2-way'!B22)</f>
        <v>4.33</v>
      </c>
      <c r="C21" s="4">
        <f t="shared" si="0"/>
        <v>0.78740157480314954</v>
      </c>
      <c r="D21">
        <f t="shared" si="1"/>
        <v>0.23094688221709006</v>
      </c>
      <c r="E21">
        <f t="shared" si="2"/>
        <v>1.8348457020239684E-2</v>
      </c>
      <c r="F21">
        <f t="shared" si="3"/>
        <v>-0.16349948173337459</v>
      </c>
      <c r="G21">
        <v>0</v>
      </c>
      <c r="H21">
        <f t="shared" si="4"/>
        <v>0.18184793875361421</v>
      </c>
      <c r="I21">
        <f t="shared" si="5"/>
        <v>-1.0546199952805542</v>
      </c>
      <c r="J21">
        <f t="shared" si="6"/>
        <v>1.0546199952805542</v>
      </c>
      <c r="K21">
        <f t="shared" si="7"/>
        <v>0.77836312491609594</v>
      </c>
      <c r="L21">
        <f t="shared" si="8"/>
        <v>0.22163687508390412</v>
      </c>
      <c r="M21">
        <f t="shared" si="9"/>
        <v>1.2847473987257496</v>
      </c>
      <c r="N21">
        <f t="shared" si="10"/>
        <v>4.5118845842842452</v>
      </c>
    </row>
    <row r="22" spans="1:14" x14ac:dyDescent="0.25">
      <c r="A22" s="4">
        <f>IF('True_Odds_Calculator_2-way'!A23="","",'True_Odds_Calculator_2-way'!A23)</f>
        <v>1.48</v>
      </c>
      <c r="B22" s="4">
        <f>IF('True_Odds_Calculator_2-way'!B23="","",'True_Odds_Calculator_2-way'!B23)</f>
        <v>2.81</v>
      </c>
      <c r="C22" s="4">
        <f t="shared" si="0"/>
        <v>0.67567567567567566</v>
      </c>
      <c r="D22">
        <f t="shared" si="1"/>
        <v>0.35587188612099646</v>
      </c>
      <c r="E22">
        <f t="shared" si="2"/>
        <v>3.1547561796672063E-2</v>
      </c>
      <c r="F22">
        <f t="shared" si="3"/>
        <v>-0.20890641531210929</v>
      </c>
      <c r="G22">
        <v>0</v>
      </c>
      <c r="H22">
        <f t="shared" si="4"/>
        <v>0.24045397710878139</v>
      </c>
      <c r="I22">
        <f t="shared" si="5"/>
        <v>-1.0728526885571863</v>
      </c>
      <c r="J22">
        <f t="shared" si="6"/>
        <v>1.0728526885571863</v>
      </c>
      <c r="K22">
        <f t="shared" si="7"/>
        <v>0.66007938660264409</v>
      </c>
      <c r="L22">
        <f t="shared" si="8"/>
        <v>0.33992061339735608</v>
      </c>
      <c r="M22">
        <f t="shared" si="9"/>
        <v>1.5149692905074492</v>
      </c>
      <c r="N22">
        <f t="shared" si="10"/>
        <v>2.9418633662885068</v>
      </c>
    </row>
    <row r="23" spans="1:14" x14ac:dyDescent="0.25">
      <c r="A23" s="4">
        <f>IF('True_Odds_Calculator_2-way'!A24="","",'True_Odds_Calculator_2-way'!A24)</f>
        <v>2.08</v>
      </c>
      <c r="B23" s="4">
        <f>IF('True_Odds_Calculator_2-way'!B24="","",'True_Odds_Calculator_2-way'!B24)</f>
        <v>1.84</v>
      </c>
      <c r="C23" s="4">
        <f t="shared" si="0"/>
        <v>0.48076923076923073</v>
      </c>
      <c r="D23">
        <f t="shared" si="1"/>
        <v>0.54347826086956519</v>
      </c>
      <c r="E23">
        <f t="shared" si="2"/>
        <v>2.4247491638795804E-2</v>
      </c>
      <c r="F23">
        <f t="shared" si="3"/>
        <v>-0.23704013377926436</v>
      </c>
      <c r="G23">
        <v>0</v>
      </c>
      <c r="H23">
        <f t="shared" si="4"/>
        <v>0.26128762541806017</v>
      </c>
      <c r="I23">
        <f t="shared" si="5"/>
        <v>-1.0499013139145197</v>
      </c>
      <c r="J23">
        <f t="shared" si="6"/>
        <v>1.0499013139145197</v>
      </c>
      <c r="K23">
        <f t="shared" si="7"/>
        <v>0.46862696659688596</v>
      </c>
      <c r="L23">
        <f t="shared" si="8"/>
        <v>0.53137303340311415</v>
      </c>
      <c r="M23">
        <f t="shared" si="9"/>
        <v>2.1338934190276815</v>
      </c>
      <c r="N23">
        <f t="shared" si="10"/>
        <v>1.8819171036881968</v>
      </c>
    </row>
    <row r="24" spans="1:14" x14ac:dyDescent="0.25">
      <c r="A24" s="4">
        <f>IF('True_Odds_Calculator_2-way'!A25="","",'True_Odds_Calculator_2-way'!A25)</f>
        <v>2.62</v>
      </c>
      <c r="B24" s="4">
        <f>IF('True_Odds_Calculator_2-way'!B25="","",'True_Odds_Calculator_2-way'!B25)</f>
        <v>1.54</v>
      </c>
      <c r="C24" s="4">
        <f t="shared" si="0"/>
        <v>0.38167938931297707</v>
      </c>
      <c r="D24">
        <f t="shared" si="1"/>
        <v>0.64935064935064934</v>
      </c>
      <c r="E24">
        <f t="shared" si="2"/>
        <v>3.1030038663626414E-2</v>
      </c>
      <c r="F24">
        <f t="shared" si="3"/>
        <v>-0.21681372063051452</v>
      </c>
      <c r="G24">
        <v>0</v>
      </c>
      <c r="H24">
        <f t="shared" si="4"/>
        <v>0.24784375929414096</v>
      </c>
      <c r="I24">
        <f t="shared" si="5"/>
        <v>-1.0691671651659735</v>
      </c>
      <c r="J24">
        <f t="shared" si="6"/>
        <v>1.0691671651659735</v>
      </c>
      <c r="K24">
        <f t="shared" si="7"/>
        <v>0.3660254037844386</v>
      </c>
      <c r="L24">
        <f t="shared" si="8"/>
        <v>0.6339745962155614</v>
      </c>
      <c r="M24">
        <f t="shared" si="9"/>
        <v>2.7320508075688776</v>
      </c>
      <c r="N24">
        <f t="shared" si="10"/>
        <v>1.5773502691896257</v>
      </c>
    </row>
    <row r="25" spans="1:14" x14ac:dyDescent="0.25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1.89</v>
      </c>
      <c r="C25" s="4">
        <f t="shared" si="0"/>
        <v>0.49751243781094534</v>
      </c>
      <c r="D25">
        <f t="shared" si="1"/>
        <v>0.52910052910052918</v>
      </c>
      <c r="E25">
        <f t="shared" si="2"/>
        <v>2.6612966911474523E-2</v>
      </c>
      <c r="F25">
        <f t="shared" si="3"/>
        <v>-0.23662112716839079</v>
      </c>
      <c r="G25">
        <v>0</v>
      </c>
      <c r="H25">
        <f t="shared" si="4"/>
        <v>0.26323409407986531</v>
      </c>
      <c r="I25">
        <f t="shared" si="5"/>
        <v>-1.0547373121500738</v>
      </c>
      <c r="J25">
        <f t="shared" si="6"/>
        <v>1.0547373121500738</v>
      </c>
      <c r="K25">
        <f t="shared" si="7"/>
        <v>0.48419474909751009</v>
      </c>
      <c r="L25">
        <f t="shared" si="8"/>
        <v>0.51580525090249008</v>
      </c>
      <c r="M25">
        <f t="shared" si="9"/>
        <v>2.0652846852715743</v>
      </c>
      <c r="N25">
        <f t="shared" si="10"/>
        <v>1.9387162078135651</v>
      </c>
    </row>
    <row r="26" spans="1:14" x14ac:dyDescent="0.25">
      <c r="A26" s="4">
        <f>IF('True_Odds_Calculator_2-way'!A27="","",'True_Odds_Calculator_2-way'!A27)</f>
        <v>2.16</v>
      </c>
      <c r="B26" s="4">
        <f>IF('True_Odds_Calculator_2-way'!B27="","",'True_Odds_Calculator_2-way'!B27)</f>
        <v>1.77</v>
      </c>
      <c r="C26" s="4">
        <f t="shared" si="0"/>
        <v>0.46296296296296291</v>
      </c>
      <c r="D26">
        <f t="shared" si="1"/>
        <v>0.56497175141242939</v>
      </c>
      <c r="E26">
        <f t="shared" si="2"/>
        <v>2.79347143753923E-2</v>
      </c>
      <c r="F26">
        <f t="shared" si="3"/>
        <v>-0.23362628164888055</v>
      </c>
      <c r="G26">
        <v>0</v>
      </c>
      <c r="H26">
        <f t="shared" si="4"/>
        <v>0.26156099602427285</v>
      </c>
      <c r="I26">
        <f t="shared" si="5"/>
        <v>-1.0580973892262122</v>
      </c>
      <c r="J26">
        <f t="shared" si="6"/>
        <v>1.0580973892262122</v>
      </c>
      <c r="K26">
        <f t="shared" si="7"/>
        <v>0.44895535399193021</v>
      </c>
      <c r="L26">
        <f t="shared" si="8"/>
        <v>0.55104464600806979</v>
      </c>
      <c r="M26">
        <f t="shared" si="9"/>
        <v>2.2273929715024061</v>
      </c>
      <c r="N26">
        <f t="shared" si="10"/>
        <v>1.8147349897041836</v>
      </c>
    </row>
    <row r="27" spans="1:14" x14ac:dyDescent="0.25">
      <c r="A27" s="4">
        <f>IF('True_Odds_Calculator_2-way'!A28="","",'True_Odds_Calculator_2-way'!A28)</f>
        <v>1.87</v>
      </c>
      <c r="B27" s="4">
        <f>IF('True_Odds_Calculator_2-way'!B28="","",'True_Odds_Calculator_2-way'!B28)</f>
        <v>2.04</v>
      </c>
      <c r="C27" s="4">
        <f t="shared" si="0"/>
        <v>0.53475935828876997</v>
      </c>
      <c r="D27">
        <f t="shared" si="1"/>
        <v>0.49019607843137253</v>
      </c>
      <c r="E27">
        <f t="shared" si="2"/>
        <v>2.4955436720142554E-2</v>
      </c>
      <c r="F27">
        <f t="shared" si="3"/>
        <v>-0.2371815036174898</v>
      </c>
      <c r="G27">
        <v>0</v>
      </c>
      <c r="H27">
        <f t="shared" si="4"/>
        <v>0.26213694033763235</v>
      </c>
      <c r="I27">
        <f t="shared" si="5"/>
        <v>-1.0512928338279499</v>
      </c>
      <c r="J27">
        <f t="shared" si="6"/>
        <v>1.0512928338279499</v>
      </c>
      <c r="K27">
        <f t="shared" si="7"/>
        <v>0.52229555266159289</v>
      </c>
      <c r="L27">
        <f t="shared" si="8"/>
        <v>0.47770444733840695</v>
      </c>
      <c r="M27">
        <f t="shared" si="9"/>
        <v>1.9146247654303168</v>
      </c>
      <c r="N27">
        <f t="shared" si="10"/>
        <v>2.0933445471810685</v>
      </c>
    </row>
    <row r="28" spans="1:14" x14ac:dyDescent="0.25">
      <c r="A28" s="4">
        <f>IF('True_Odds_Calculator_2-way'!A29="","",'True_Odds_Calculator_2-way'!A29)</f>
        <v>2.13</v>
      </c>
      <c r="B28" s="4">
        <f>IF('True_Odds_Calculator_2-way'!B29="","",'True_Odds_Calculator_2-way'!B29)</f>
        <v>1.7</v>
      </c>
      <c r="C28" s="4">
        <f t="shared" si="0"/>
        <v>0.46948356807511737</v>
      </c>
      <c r="D28">
        <f t="shared" si="1"/>
        <v>0.58823529411764708</v>
      </c>
      <c r="E28">
        <f t="shared" si="2"/>
        <v>5.7718862192764453E-2</v>
      </c>
      <c r="F28">
        <f t="shared" si="3"/>
        <v>-0.2184479425573046</v>
      </c>
      <c r="G28">
        <v>0</v>
      </c>
      <c r="H28">
        <f t="shared" si="4"/>
        <v>0.27616680475006905</v>
      </c>
      <c r="I28">
        <f t="shared" si="5"/>
        <v>-1.1243764952899702</v>
      </c>
      <c r="J28">
        <f t="shared" si="6"/>
        <v>1.1243764952899702</v>
      </c>
      <c r="K28">
        <f t="shared" si="7"/>
        <v>0.44042280877759621</v>
      </c>
      <c r="L28">
        <f t="shared" si="8"/>
        <v>0.55957719122240368</v>
      </c>
      <c r="M28">
        <f t="shared" si="9"/>
        <v>2.2705454396776665</v>
      </c>
      <c r="N28">
        <f t="shared" si="10"/>
        <v>1.7870635467029794</v>
      </c>
    </row>
    <row r="29" spans="1:14" x14ac:dyDescent="0.25">
      <c r="A29" s="4">
        <f>IF('True_Odds_Calculator_2-way'!A30="","",'True_Odds_Calculator_2-way'!A30)</f>
        <v>2.38</v>
      </c>
      <c r="B29" s="4">
        <f>IF('True_Odds_Calculator_2-way'!B30="","",'True_Odds_Calculator_2-way'!B30)</f>
        <v>1.57</v>
      </c>
      <c r="C29" s="4">
        <f t="shared" si="0"/>
        <v>0.42016806722689076</v>
      </c>
      <c r="D29">
        <f t="shared" si="1"/>
        <v>0.63694267515923564</v>
      </c>
      <c r="E29">
        <f t="shared" si="2"/>
        <v>5.7110742386126345E-2</v>
      </c>
      <c r="F29">
        <f t="shared" si="3"/>
        <v>-0.210512230369855</v>
      </c>
      <c r="G29">
        <v>0</v>
      </c>
      <c r="H29">
        <f t="shared" si="4"/>
        <v>0.26762297275598135</v>
      </c>
      <c r="I29">
        <f t="shared" si="5"/>
        <v>-1.127516819152897</v>
      </c>
      <c r="J29">
        <f t="shared" si="6"/>
        <v>1.127516819152897</v>
      </c>
      <c r="K29">
        <f t="shared" si="7"/>
        <v>0.39124040734033211</v>
      </c>
      <c r="L29">
        <f t="shared" si="8"/>
        <v>0.60875959265966806</v>
      </c>
      <c r="M29">
        <f t="shared" si="9"/>
        <v>2.5559732104309978</v>
      </c>
      <c r="N29">
        <f t="shared" si="10"/>
        <v>1.6426845869171511</v>
      </c>
    </row>
    <row r="30" spans="1:14" x14ac:dyDescent="0.25">
      <c r="A30" s="4">
        <f>IF('True_Odds_Calculator_2-way'!A31="","",'True_Odds_Calculator_2-way'!A31)</f>
        <v>2.12</v>
      </c>
      <c r="B30" s="4">
        <f>IF('True_Odds_Calculator_2-way'!B31="","",'True_Odds_Calculator_2-way'!B31)</f>
        <v>1.71</v>
      </c>
      <c r="C30" s="4">
        <f t="shared" si="0"/>
        <v>0.47169811320754712</v>
      </c>
      <c r="D30">
        <f t="shared" si="1"/>
        <v>0.58479532163742687</v>
      </c>
      <c r="E30">
        <f t="shared" si="2"/>
        <v>5.6493434844973933E-2</v>
      </c>
      <c r="F30">
        <f t="shared" si="3"/>
        <v>-0.21935341498400096</v>
      </c>
      <c r="G30">
        <v>0</v>
      </c>
      <c r="H30">
        <f t="shared" si="4"/>
        <v>0.27584684982897489</v>
      </c>
      <c r="I30">
        <f t="shared" si="5"/>
        <v>-1.1214032600406412</v>
      </c>
      <c r="J30">
        <f t="shared" si="6"/>
        <v>1.1214032600406412</v>
      </c>
      <c r="K30">
        <f t="shared" si="7"/>
        <v>0.44326798142516627</v>
      </c>
      <c r="L30">
        <f t="shared" si="8"/>
        <v>0.5567320185748339</v>
      </c>
      <c r="M30">
        <f t="shared" si="9"/>
        <v>2.2559716512455181</v>
      </c>
      <c r="N30">
        <f t="shared" si="10"/>
        <v>1.7961963146288551</v>
      </c>
    </row>
    <row r="31" spans="1:14" x14ac:dyDescent="0.25">
      <c r="A31" s="4">
        <f>IF('True_Odds_Calculator_2-way'!A32="","",'True_Odds_Calculator_2-way'!A32)</f>
        <v>1.84</v>
      </c>
      <c r="B31" s="4">
        <f>IF('True_Odds_Calculator_2-way'!B32="","",'True_Odds_Calculator_2-way'!B32)</f>
        <v>1.96</v>
      </c>
      <c r="C31" s="4">
        <f t="shared" si="0"/>
        <v>0.54347826086956519</v>
      </c>
      <c r="D31">
        <f t="shared" si="1"/>
        <v>0.51020408163265307</v>
      </c>
      <c r="E31">
        <f t="shared" si="2"/>
        <v>5.3682342502218372E-2</v>
      </c>
      <c r="F31">
        <f t="shared" si="3"/>
        <v>-0.22360248447204967</v>
      </c>
      <c r="G31">
        <v>0</v>
      </c>
      <c r="H31">
        <f t="shared" si="4"/>
        <v>0.27728482697426798</v>
      </c>
      <c r="I31">
        <f t="shared" si="5"/>
        <v>-1.1135885079684349</v>
      </c>
      <c r="J31">
        <f t="shared" si="6"/>
        <v>1.1135885079684349</v>
      </c>
      <c r="K31">
        <f t="shared" si="7"/>
        <v>0.51668522645211723</v>
      </c>
      <c r="L31">
        <f t="shared" si="8"/>
        <v>0.48331477354788277</v>
      </c>
      <c r="M31">
        <f t="shared" si="9"/>
        <v>1.9354143466934854</v>
      </c>
      <c r="N31">
        <f t="shared" si="10"/>
        <v>2.0690449676496976</v>
      </c>
    </row>
    <row r="32" spans="1:14" x14ac:dyDescent="0.25">
      <c r="A32" s="4">
        <f>IF('True_Odds_Calculator_2-way'!A33="","",'True_Odds_Calculator_2-way'!A33)</f>
        <v>1.61</v>
      </c>
      <c r="B32" s="4">
        <f>IF('True_Odds_Calculator_2-way'!B33="","",'True_Odds_Calculator_2-way'!B33)</f>
        <v>2.4</v>
      </c>
      <c r="C32" s="4">
        <f t="shared" si="0"/>
        <v>0.6211180124223602</v>
      </c>
      <c r="D32">
        <f t="shared" si="1"/>
        <v>0.41666666666666669</v>
      </c>
      <c r="E32">
        <f t="shared" si="2"/>
        <v>3.7784679089026829E-2</v>
      </c>
      <c r="F32">
        <f t="shared" si="3"/>
        <v>-0.22101449275362328</v>
      </c>
      <c r="G32">
        <v>0</v>
      </c>
      <c r="H32">
        <f t="shared" si="4"/>
        <v>0.25879917184265011</v>
      </c>
      <c r="I32">
        <f t="shared" si="5"/>
        <v>-1.0821091383745125</v>
      </c>
      <c r="J32">
        <f t="shared" si="6"/>
        <v>1.0821091383745125</v>
      </c>
      <c r="K32">
        <f t="shared" si="7"/>
        <v>0.602378222567299</v>
      </c>
      <c r="L32">
        <f t="shared" si="8"/>
        <v>0.39762177743270088</v>
      </c>
      <c r="M32">
        <f t="shared" si="9"/>
        <v>1.660086574408453</v>
      </c>
      <c r="N32">
        <f t="shared" si="10"/>
        <v>2.5149527937243179</v>
      </c>
    </row>
    <row r="33" spans="1:14" x14ac:dyDescent="0.25">
      <c r="A33" s="4">
        <f>IF('True_Odds_Calculator_2-way'!A34="","",'True_Odds_Calculator_2-way'!A34)</f>
        <v>1.55</v>
      </c>
      <c r="B33" s="4">
        <f>IF('True_Odds_Calculator_2-way'!B34="","",'True_Odds_Calculator_2-way'!B34)</f>
        <v>2.57</v>
      </c>
      <c r="C33" s="4">
        <f t="shared" si="0"/>
        <v>0.64516129032258063</v>
      </c>
      <c r="D33">
        <f t="shared" si="1"/>
        <v>0.38910505836575876</v>
      </c>
      <c r="E33">
        <f t="shared" si="2"/>
        <v>3.4266348688339443E-2</v>
      </c>
      <c r="F33">
        <f t="shared" si="3"/>
        <v>-0.2167691728379566</v>
      </c>
      <c r="G33">
        <v>0</v>
      </c>
      <c r="H33">
        <f t="shared" si="4"/>
        <v>0.25103552152629599</v>
      </c>
      <c r="I33">
        <f t="shared" si="5"/>
        <v>-1.0761401354835765</v>
      </c>
      <c r="J33">
        <f t="shared" si="6"/>
        <v>1.0761401354835765</v>
      </c>
      <c r="K33">
        <f t="shared" si="7"/>
        <v>0.62818920883326634</v>
      </c>
      <c r="L33">
        <f t="shared" si="8"/>
        <v>0.37181079116673366</v>
      </c>
      <c r="M33">
        <f t="shared" si="9"/>
        <v>1.5918770745159672</v>
      </c>
      <c r="N33">
        <f t="shared" si="10"/>
        <v>2.6895400127092146</v>
      </c>
    </row>
    <row r="34" spans="1:14" x14ac:dyDescent="0.25">
      <c r="A34" s="4">
        <f>IF('True_Odds_Calculator_2-way'!A35="","",'True_Odds_Calculator_2-way'!A35)</f>
        <v>1.58</v>
      </c>
      <c r="B34" s="4">
        <f>IF('True_Odds_Calculator_2-way'!B35="","",'True_Odds_Calculator_2-way'!B35)</f>
        <v>2.4</v>
      </c>
      <c r="C34" s="4">
        <f t="shared" si="0"/>
        <v>0.63291139240506322</v>
      </c>
      <c r="D34">
        <f t="shared" si="1"/>
        <v>0.41666666666666669</v>
      </c>
      <c r="E34">
        <f t="shared" si="2"/>
        <v>4.9578059071729852E-2</v>
      </c>
      <c r="F34">
        <f t="shared" si="3"/>
        <v>-0.21413502109704652</v>
      </c>
      <c r="G34">
        <v>0</v>
      </c>
      <c r="H34">
        <f t="shared" si="4"/>
        <v>0.26371308016877637</v>
      </c>
      <c r="I34">
        <f t="shared" si="5"/>
        <v>-1.1097419040461878</v>
      </c>
      <c r="J34">
        <f t="shared" si="6"/>
        <v>1.1097419040461878</v>
      </c>
      <c r="K34">
        <f t="shared" si="7"/>
        <v>0.6084019194079211</v>
      </c>
      <c r="L34">
        <f t="shared" si="8"/>
        <v>0.39159808059207912</v>
      </c>
      <c r="M34">
        <f t="shared" si="9"/>
        <v>1.6436503043467887</v>
      </c>
      <c r="N34">
        <f t="shared" si="10"/>
        <v>2.5536386656646628</v>
      </c>
    </row>
    <row r="35" spans="1:14" x14ac:dyDescent="0.25">
      <c r="A35" s="4">
        <f>IF('True_Odds_Calculator_2-way'!A36="","",'True_Odds_Calculator_2-way'!A36)</f>
        <v>1.6</v>
      </c>
      <c r="B35" s="4">
        <f>IF('True_Odds_Calculator_2-way'!B36="","",'True_Odds_Calculator_2-way'!B36)</f>
        <v>2.37</v>
      </c>
      <c r="C35" s="4">
        <f t="shared" si="0"/>
        <v>0.625</v>
      </c>
      <c r="D35">
        <f t="shared" si="1"/>
        <v>0.42194092827004215</v>
      </c>
      <c r="E35">
        <f t="shared" si="2"/>
        <v>4.6940928270042148E-2</v>
      </c>
      <c r="F35">
        <f t="shared" si="3"/>
        <v>-0.21677215189873422</v>
      </c>
      <c r="G35">
        <v>0</v>
      </c>
      <c r="H35">
        <f t="shared" si="4"/>
        <v>0.26371308016877637</v>
      </c>
      <c r="I35">
        <f t="shared" si="5"/>
        <v>-1.1029709933472638</v>
      </c>
      <c r="J35">
        <f t="shared" si="6"/>
        <v>1.1029709933472638</v>
      </c>
      <c r="K35">
        <f t="shared" si="7"/>
        <v>0.60176343307603775</v>
      </c>
      <c r="L35">
        <f t="shared" si="8"/>
        <v>0.39823656692396225</v>
      </c>
      <c r="M35">
        <f t="shared" si="9"/>
        <v>1.6617825960083583</v>
      </c>
      <c r="N35">
        <f t="shared" si="10"/>
        <v>2.5110702608857518</v>
      </c>
    </row>
    <row r="36" spans="1:14" x14ac:dyDescent="0.25">
      <c r="A36" s="4">
        <f>IF('True_Odds_Calculator_2-way'!A37="","",'True_Odds_Calculator_2-way'!A37)</f>
        <v>1.78</v>
      </c>
      <c r="B36" s="4">
        <f>IF('True_Odds_Calculator_2-way'!B37="","",'True_Odds_Calculator_2-way'!B37)</f>
        <v>2.1</v>
      </c>
      <c r="C36" s="4">
        <f t="shared" si="0"/>
        <v>0.5617977528089888</v>
      </c>
      <c r="D36">
        <f t="shared" si="1"/>
        <v>0.47619047619047616</v>
      </c>
      <c r="E36">
        <f t="shared" si="2"/>
        <v>3.7988228999465079E-2</v>
      </c>
      <c r="F36">
        <f t="shared" si="3"/>
        <v>-0.2295345104333868</v>
      </c>
      <c r="G36">
        <v>0</v>
      </c>
      <c r="H36">
        <f t="shared" si="4"/>
        <v>0.26752273943285182</v>
      </c>
      <c r="I36">
        <f t="shared" si="5"/>
        <v>-1.0795837927188263</v>
      </c>
      <c r="J36">
        <f t="shared" si="6"/>
        <v>1.0795837927188263</v>
      </c>
      <c r="K36">
        <f t="shared" si="7"/>
        <v>0.54286595577264729</v>
      </c>
      <c r="L36">
        <f t="shared" si="8"/>
        <v>0.45713404422735271</v>
      </c>
      <c r="M36">
        <f t="shared" si="9"/>
        <v>1.8420753583206844</v>
      </c>
      <c r="N36">
        <f t="shared" si="10"/>
        <v>2.1875421719907089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1.34</v>
      </c>
      <c r="B38" s="4">
        <f>IF('True_Odds_Calculator_2-way'!B39="","",'True_Odds_Calculator_2-way'!B39)</f>
        <v>3.4</v>
      </c>
      <c r="C38" s="4">
        <f t="shared" si="0"/>
        <v>0.74626865671641784</v>
      </c>
      <c r="D38">
        <f t="shared" si="1"/>
        <v>0.29411764705882354</v>
      </c>
      <c r="E38">
        <f t="shared" si="2"/>
        <v>4.0386303775241439E-2</v>
      </c>
      <c r="F38">
        <f t="shared" si="3"/>
        <v>-0.17910447761194026</v>
      </c>
      <c r="G38">
        <v>0</v>
      </c>
      <c r="H38">
        <f t="shared" si="4"/>
        <v>0.21949078138718173</v>
      </c>
      <c r="I38">
        <f t="shared" si="5"/>
        <v>-1.1070186069251191</v>
      </c>
      <c r="J38">
        <f t="shared" si="6"/>
        <v>1.1070186069251191</v>
      </c>
      <c r="K38">
        <f t="shared" si="7"/>
        <v>0.72654020230538963</v>
      </c>
      <c r="L38">
        <f t="shared" si="8"/>
        <v>0.27345979769461026</v>
      </c>
      <c r="M38">
        <f t="shared" si="9"/>
        <v>1.3763863263545406</v>
      </c>
      <c r="N38">
        <f t="shared" si="10"/>
        <v>3.6568446566202861</v>
      </c>
    </row>
    <row r="39" spans="1:14" x14ac:dyDescent="0.25">
      <c r="A39" s="4">
        <f>IF('True_Odds_Calculator_2-way'!A40="","",'True_Odds_Calculator_2-way'!A40)</f>
        <v>2.31</v>
      </c>
      <c r="B39" s="4">
        <f>IF('True_Odds_Calculator_2-way'!B40="","",'True_Odds_Calculator_2-way'!B40)</f>
        <v>1.61</v>
      </c>
      <c r="C39" s="4">
        <f t="shared" si="0"/>
        <v>0.4329004329004329</v>
      </c>
      <c r="D39">
        <f t="shared" si="1"/>
        <v>0.6211180124223602</v>
      </c>
      <c r="E39">
        <f t="shared" si="2"/>
        <v>5.4018445322792985E-2</v>
      </c>
      <c r="F39">
        <f t="shared" si="3"/>
        <v>-0.21486381113710318</v>
      </c>
      <c r="G39">
        <v>0</v>
      </c>
      <c r="H39">
        <f t="shared" si="4"/>
        <v>0.26888225645989616</v>
      </c>
      <c r="I39">
        <f t="shared" si="5"/>
        <v>-1.1186634139959342</v>
      </c>
      <c r="J39">
        <f t="shared" si="6"/>
        <v>1.1186634139959342</v>
      </c>
      <c r="K39">
        <f t="shared" si="7"/>
        <v>0.40560562017735907</v>
      </c>
      <c r="L39">
        <f t="shared" si="8"/>
        <v>0.59439437982264109</v>
      </c>
      <c r="M39">
        <f t="shared" si="9"/>
        <v>2.4654490723346738</v>
      </c>
      <c r="N39">
        <f t="shared" si="10"/>
        <v>1.6823846825375197</v>
      </c>
    </row>
    <row r="40" spans="1:14" x14ac:dyDescent="0.25">
      <c r="A40" s="4">
        <f>IF('True_Odds_Calculator_2-way'!A41="","",'True_Odds_Calculator_2-way'!A41)</f>
        <v>2.0299999999999998</v>
      </c>
      <c r="B40" s="4">
        <f>IF('True_Odds_Calculator_2-way'!B41="","",'True_Odds_Calculator_2-way'!B41)</f>
        <v>1.79</v>
      </c>
      <c r="C40" s="4">
        <f t="shared" si="0"/>
        <v>0.49261083743842371</v>
      </c>
      <c r="D40">
        <f t="shared" si="1"/>
        <v>0.55865921787709494</v>
      </c>
      <c r="E40">
        <f t="shared" si="2"/>
        <v>5.1270055315518537E-2</v>
      </c>
      <c r="F40">
        <f t="shared" si="3"/>
        <v>-0.22393152984561193</v>
      </c>
      <c r="G40">
        <v>0</v>
      </c>
      <c r="H40">
        <f t="shared" si="4"/>
        <v>0.27520158516113052</v>
      </c>
      <c r="I40">
        <f t="shared" si="5"/>
        <v>-1.1085820492908187</v>
      </c>
      <c r="J40">
        <f t="shared" si="6"/>
        <v>1.1085820492908187</v>
      </c>
      <c r="K40">
        <f t="shared" si="7"/>
        <v>0.46688838961641399</v>
      </c>
      <c r="L40">
        <f t="shared" si="8"/>
        <v>0.53311161038358601</v>
      </c>
      <c r="M40">
        <f t="shared" si="9"/>
        <v>2.1418395107695432</v>
      </c>
      <c r="N40">
        <f t="shared" si="10"/>
        <v>1.8757798189397472</v>
      </c>
    </row>
    <row r="41" spans="1:14" x14ac:dyDescent="0.25">
      <c r="A41" s="4">
        <f>IF('True_Odds_Calculator_2-way'!A42="","",'True_Odds_Calculator_2-way'!A42)</f>
        <v>1.78</v>
      </c>
      <c r="B41" s="4">
        <f>IF('True_Odds_Calculator_2-way'!B42="","",'True_Odds_Calculator_2-way'!B42)</f>
        <v>2.1</v>
      </c>
      <c r="C41" s="4">
        <f t="shared" si="0"/>
        <v>0.5617977528089888</v>
      </c>
      <c r="D41">
        <f t="shared" si="1"/>
        <v>0.47619047619047616</v>
      </c>
      <c r="E41">
        <f t="shared" si="2"/>
        <v>3.7988228999465079E-2</v>
      </c>
      <c r="F41">
        <f t="shared" si="3"/>
        <v>-0.2295345104333868</v>
      </c>
      <c r="G41">
        <v>0</v>
      </c>
      <c r="H41">
        <f t="shared" si="4"/>
        <v>0.26752273943285182</v>
      </c>
      <c r="I41">
        <f t="shared" si="5"/>
        <v>-1.0795837927188263</v>
      </c>
      <c r="J41">
        <f t="shared" si="6"/>
        <v>1.0795837927188263</v>
      </c>
      <c r="K41">
        <f t="shared" si="7"/>
        <v>0.54286595577264729</v>
      </c>
      <c r="L41">
        <f t="shared" si="8"/>
        <v>0.45713404422735271</v>
      </c>
      <c r="M41">
        <f t="shared" si="9"/>
        <v>1.8420753583206844</v>
      </c>
      <c r="N41">
        <f t="shared" si="10"/>
        <v>2.1875421719907089</v>
      </c>
    </row>
    <row r="42" spans="1:14" x14ac:dyDescent="0.25">
      <c r="A42" s="4">
        <f>IF('True_Odds_Calculator_2-way'!A43="","",'True_Odds_Calculator_2-way'!A43)</f>
        <v>1.32</v>
      </c>
      <c r="B42" s="4">
        <f>IF('True_Odds_Calculator_2-way'!B43="","",'True_Odds_Calculator_2-way'!B43)</f>
        <v>3.22</v>
      </c>
      <c r="C42" s="4">
        <f t="shared" si="0"/>
        <v>0.75757575757575757</v>
      </c>
      <c r="D42">
        <f t="shared" si="1"/>
        <v>0.3105590062111801</v>
      </c>
      <c r="E42">
        <f t="shared" si="2"/>
        <v>6.8134763786937613E-2</v>
      </c>
      <c r="F42">
        <f t="shared" si="3"/>
        <v>-0.1671372106154716</v>
      </c>
      <c r="G42">
        <v>0</v>
      </c>
      <c r="H42">
        <f t="shared" si="4"/>
        <v>0.23527197440240916</v>
      </c>
      <c r="I42">
        <f t="shared" si="5"/>
        <v>-1.1864474946906232</v>
      </c>
      <c r="J42">
        <f t="shared" si="6"/>
        <v>1.1864474946906232</v>
      </c>
      <c r="K42">
        <f t="shared" si="7"/>
        <v>0.7248145788272532</v>
      </c>
      <c r="L42">
        <f t="shared" si="8"/>
        <v>0.27518542117274697</v>
      </c>
      <c r="M42">
        <f t="shared" si="9"/>
        <v>1.3796631983009995</v>
      </c>
      <c r="N42">
        <f t="shared" si="10"/>
        <v>3.6339134382131837</v>
      </c>
    </row>
    <row r="43" spans="1:14" x14ac:dyDescent="0.25">
      <c r="A43" s="4">
        <f>IF('True_Odds_Calculator_2-way'!A44="","",'True_Odds_Calculator_2-way'!A44)</f>
        <v>1.68</v>
      </c>
      <c r="B43" s="4">
        <f>IF('True_Odds_Calculator_2-way'!B44="","",'True_Odds_Calculator_2-way'!B44)</f>
        <v>2.2799999999999998</v>
      </c>
      <c r="C43" s="4">
        <f t="shared" si="0"/>
        <v>0.59523809523809523</v>
      </c>
      <c r="D43">
        <f t="shared" si="1"/>
        <v>0.43859649122807021</v>
      </c>
      <c r="E43">
        <f t="shared" si="2"/>
        <v>3.383458646616555E-2</v>
      </c>
      <c r="F43">
        <f t="shared" si="3"/>
        <v>-0.2272347535505429</v>
      </c>
      <c r="G43">
        <v>0</v>
      </c>
      <c r="H43">
        <f t="shared" si="4"/>
        <v>0.26106934001670845</v>
      </c>
      <c r="I43">
        <f t="shared" si="5"/>
        <v>-1.0718661571406805</v>
      </c>
      <c r="J43">
        <f t="shared" si="6"/>
        <v>1.0718661571406805</v>
      </c>
      <c r="K43">
        <f t="shared" si="7"/>
        <v>0.57841282804125305</v>
      </c>
      <c r="L43">
        <f t="shared" si="8"/>
        <v>0.42158717195874679</v>
      </c>
      <c r="M43">
        <f t="shared" si="9"/>
        <v>1.728868986855663</v>
      </c>
      <c r="N43">
        <f t="shared" si="10"/>
        <v>2.3719886811400706</v>
      </c>
    </row>
    <row r="44" spans="1:14" x14ac:dyDescent="0.25">
      <c r="A44" s="4">
        <f>IF('True_Odds_Calculator_2-way'!A45="","",'True_Odds_Calculator_2-way'!A45)</f>
        <v>1.52</v>
      </c>
      <c r="B44" s="4">
        <f>IF('True_Odds_Calculator_2-way'!B45="","",'True_Odds_Calculator_2-way'!B45)</f>
        <v>2.66</v>
      </c>
      <c r="C44" s="4">
        <f t="shared" si="0"/>
        <v>0.65789473684210531</v>
      </c>
      <c r="D44">
        <f t="shared" si="1"/>
        <v>0.37593984962406013</v>
      </c>
      <c r="E44">
        <f t="shared" si="2"/>
        <v>3.383458646616555E-2</v>
      </c>
      <c r="F44">
        <f t="shared" si="3"/>
        <v>-0.21349426197071608</v>
      </c>
      <c r="G44">
        <v>0</v>
      </c>
      <c r="H44">
        <f t="shared" si="4"/>
        <v>0.24732884843688169</v>
      </c>
      <c r="I44">
        <f t="shared" si="5"/>
        <v>-1.0763271222740445</v>
      </c>
      <c r="J44">
        <f t="shared" si="6"/>
        <v>1.0763271222740445</v>
      </c>
      <c r="K44">
        <f t="shared" si="7"/>
        <v>0.64115300706407474</v>
      </c>
      <c r="L44">
        <f t="shared" si="8"/>
        <v>0.35884699293592515</v>
      </c>
      <c r="M44">
        <f t="shared" si="9"/>
        <v>1.559690103582503</v>
      </c>
      <c r="N44">
        <f t="shared" si="10"/>
        <v>2.7867030229749132</v>
      </c>
    </row>
    <row r="45" spans="1:14" x14ac:dyDescent="0.25">
      <c r="A45" s="4">
        <f>IF('True_Odds_Calculator_2-way'!A46="","",'True_Odds_Calculator_2-way'!A46)</f>
        <v>2.0699999999999998</v>
      </c>
      <c r="B45" s="4">
        <f>IF('True_Odds_Calculator_2-way'!B46="","",'True_Odds_Calculator_2-way'!B46)</f>
        <v>1.83</v>
      </c>
      <c r="C45" s="4">
        <f t="shared" si="0"/>
        <v>0.48309178743961356</v>
      </c>
      <c r="D45">
        <f t="shared" si="1"/>
        <v>0.54644808743169393</v>
      </c>
      <c r="E45">
        <f t="shared" si="2"/>
        <v>2.9539874871307603E-2</v>
      </c>
      <c r="F45">
        <f t="shared" si="3"/>
        <v>-0.23444470842902765</v>
      </c>
      <c r="G45">
        <v>0</v>
      </c>
      <c r="H45">
        <f t="shared" si="4"/>
        <v>0.26398458330033525</v>
      </c>
      <c r="I45">
        <f t="shared" si="5"/>
        <v>-1.0611311532512866</v>
      </c>
      <c r="J45">
        <f t="shared" si="6"/>
        <v>1.0611311532512866</v>
      </c>
      <c r="K45">
        <f t="shared" si="7"/>
        <v>0.46829407167694814</v>
      </c>
      <c r="L45">
        <f t="shared" si="8"/>
        <v>0.53170592832305175</v>
      </c>
      <c r="M45">
        <f t="shared" si="9"/>
        <v>2.1354103339788768</v>
      </c>
      <c r="N45">
        <f t="shared" si="10"/>
        <v>1.8807388571985679</v>
      </c>
    </row>
    <row r="46" spans="1:14" x14ac:dyDescent="0.25">
      <c r="A46" s="4">
        <f>IF('True_Odds_Calculator_2-way'!A47="","",'True_Odds_Calculator_2-way'!A47)</f>
        <v>1.88</v>
      </c>
      <c r="B46" s="4">
        <f>IF('True_Odds_Calculator_2-way'!B47="","",'True_Odds_Calculator_2-way'!B47)</f>
        <v>2.02</v>
      </c>
      <c r="C46" s="4">
        <f t="shared" si="0"/>
        <v>0.53191489361702127</v>
      </c>
      <c r="D46">
        <f t="shared" si="1"/>
        <v>0.49504950495049505</v>
      </c>
      <c r="E46">
        <f t="shared" si="2"/>
        <v>2.6964398567516312E-2</v>
      </c>
      <c r="F46">
        <f t="shared" si="3"/>
        <v>-0.23635980619338537</v>
      </c>
      <c r="G46">
        <v>0</v>
      </c>
      <c r="H46">
        <f t="shared" si="4"/>
        <v>0.26332420476090163</v>
      </c>
      <c r="I46">
        <f t="shared" si="5"/>
        <v>-1.0555008273018724</v>
      </c>
      <c r="J46">
        <f t="shared" si="6"/>
        <v>1.0555008273018724</v>
      </c>
      <c r="K46">
        <f t="shared" si="7"/>
        <v>0.51844612438456505</v>
      </c>
      <c r="L46">
        <f t="shared" si="8"/>
        <v>0.48155387561543506</v>
      </c>
      <c r="M46">
        <f t="shared" si="9"/>
        <v>1.9288407280256479</v>
      </c>
      <c r="N46">
        <f t="shared" si="10"/>
        <v>2.0766108438479098</v>
      </c>
    </row>
    <row r="47" spans="1:14" x14ac:dyDescent="0.25">
      <c r="A47" s="4">
        <f>IF('True_Odds_Calculator_2-way'!A48="","",'True_Odds_Calculator_2-way'!A48)</f>
        <v>1.45</v>
      </c>
      <c r="B47" s="4">
        <f>IF('True_Odds_Calculator_2-way'!B48="","",'True_Odds_Calculator_2-way'!B48)</f>
        <v>2.85</v>
      </c>
      <c r="C47" s="4">
        <f t="shared" si="0"/>
        <v>0.68965517241379315</v>
      </c>
      <c r="D47">
        <f t="shared" si="1"/>
        <v>0.35087719298245612</v>
      </c>
      <c r="E47">
        <f t="shared" si="2"/>
        <v>4.053236539624927E-2</v>
      </c>
      <c r="F47">
        <f t="shared" si="3"/>
        <v>-0.20145190562613424</v>
      </c>
      <c r="G47">
        <v>0</v>
      </c>
      <c r="H47">
        <f t="shared" si="4"/>
        <v>0.24198427102238354</v>
      </c>
      <c r="I47">
        <f t="shared" si="5"/>
        <v>-1.095993248702382</v>
      </c>
      <c r="J47">
        <f t="shared" si="6"/>
        <v>1.095993248702382</v>
      </c>
      <c r="K47">
        <f t="shared" si="7"/>
        <v>0.66970401461090501</v>
      </c>
      <c r="L47">
        <f t="shared" si="8"/>
        <v>0.33029598538909488</v>
      </c>
      <c r="M47">
        <f t="shared" si="9"/>
        <v>1.4931969619160719</v>
      </c>
      <c r="N47">
        <f t="shared" si="10"/>
        <v>3.0275875100994072</v>
      </c>
    </row>
    <row r="48" spans="1:14" x14ac:dyDescent="0.25">
      <c r="A48" s="4">
        <f>IF('True_Odds_Calculator_2-way'!A49="","",'True_Odds_Calculator_2-way'!A49)</f>
        <v>2.1800000000000002</v>
      </c>
      <c r="B48" s="4">
        <f>IF('True_Odds_Calculator_2-way'!B49="","",'True_Odds_Calculator_2-way'!B49)</f>
        <v>1.74</v>
      </c>
      <c r="C48" s="4">
        <f t="shared" si="0"/>
        <v>0.4587155963302752</v>
      </c>
      <c r="D48">
        <f t="shared" si="1"/>
        <v>0.57471264367816088</v>
      </c>
      <c r="E48">
        <f t="shared" si="2"/>
        <v>3.3428240008436028E-2</v>
      </c>
      <c r="F48">
        <f t="shared" si="3"/>
        <v>-0.23020141305494057</v>
      </c>
      <c r="G48">
        <v>0</v>
      </c>
      <c r="H48">
        <f t="shared" si="4"/>
        <v>0.26362965306337655</v>
      </c>
      <c r="I48">
        <f t="shared" si="5"/>
        <v>-1.0701462561817372</v>
      </c>
      <c r="J48">
        <f t="shared" si="6"/>
        <v>1.0701462561817372</v>
      </c>
      <c r="K48">
        <f t="shared" si="7"/>
        <v>0.44193570658612125</v>
      </c>
      <c r="L48">
        <f t="shared" si="8"/>
        <v>0.55806429341387886</v>
      </c>
      <c r="M48">
        <f t="shared" si="9"/>
        <v>2.26277258229445</v>
      </c>
      <c r="N48">
        <f t="shared" si="10"/>
        <v>1.7919082295744857</v>
      </c>
    </row>
    <row r="49" spans="1:14" x14ac:dyDescent="0.25">
      <c r="A49" s="4">
        <f>IF('True_Odds_Calculator_2-way'!A50="","",'True_Odds_Calculator_2-way'!A50)</f>
        <v>1.97</v>
      </c>
      <c r="B49" s="4">
        <f>IF('True_Odds_Calculator_2-way'!B50="","",'True_Odds_Calculator_2-way'!B50)</f>
        <v>1.92</v>
      </c>
      <c r="C49" s="4">
        <f t="shared" si="0"/>
        <v>0.50761421319796951</v>
      </c>
      <c r="D49">
        <f t="shared" si="1"/>
        <v>0.52083333333333337</v>
      </c>
      <c r="E49">
        <f t="shared" si="2"/>
        <v>2.844754653130277E-2</v>
      </c>
      <c r="F49">
        <f t="shared" si="3"/>
        <v>-0.2359348561759731</v>
      </c>
      <c r="G49">
        <v>0</v>
      </c>
      <c r="H49">
        <f t="shared" si="4"/>
        <v>0.26438240270727581</v>
      </c>
      <c r="I49">
        <f t="shared" si="5"/>
        <v>-1.0585715534396718</v>
      </c>
      <c r="J49">
        <f t="shared" si="6"/>
        <v>1.0585715534396718</v>
      </c>
      <c r="K49">
        <f t="shared" si="7"/>
        <v>0.49338508579127022</v>
      </c>
      <c r="L49">
        <f t="shared" si="8"/>
        <v>0.50661491420873006</v>
      </c>
      <c r="M49">
        <f t="shared" si="9"/>
        <v>2.0268144068364817</v>
      </c>
      <c r="N49">
        <f t="shared" si="10"/>
        <v>1.9738858291644976</v>
      </c>
    </row>
    <row r="50" spans="1:14" x14ac:dyDescent="0.25">
      <c r="A50" s="4">
        <f>IF('True_Odds_Calculator_2-way'!A51="","",'True_Odds_Calculator_2-way'!A51)</f>
        <v>2.12</v>
      </c>
      <c r="B50" s="4">
        <f>IF('True_Odds_Calculator_2-way'!B51="","",'True_Odds_Calculator_2-way'!B51)</f>
        <v>1.71</v>
      </c>
      <c r="C50" s="4">
        <f t="shared" si="0"/>
        <v>0.47169811320754712</v>
      </c>
      <c r="D50">
        <f t="shared" si="1"/>
        <v>0.58479532163742687</v>
      </c>
      <c r="E50">
        <f t="shared" si="2"/>
        <v>5.6493434844973933E-2</v>
      </c>
      <c r="F50">
        <f t="shared" si="3"/>
        <v>-0.21935341498400096</v>
      </c>
      <c r="G50">
        <v>0</v>
      </c>
      <c r="H50">
        <f t="shared" si="4"/>
        <v>0.27584684982897489</v>
      </c>
      <c r="I50">
        <f t="shared" si="5"/>
        <v>-1.1214032600406412</v>
      </c>
      <c r="J50">
        <f t="shared" si="6"/>
        <v>1.1214032600406412</v>
      </c>
      <c r="K50">
        <f t="shared" si="7"/>
        <v>0.44326798142516627</v>
      </c>
      <c r="L50">
        <f t="shared" si="8"/>
        <v>0.5567320185748339</v>
      </c>
      <c r="M50">
        <f t="shared" si="9"/>
        <v>2.2559716512455181</v>
      </c>
      <c r="N50">
        <f t="shared" si="10"/>
        <v>1.7961963146288551</v>
      </c>
    </row>
    <row r="51" spans="1:14" x14ac:dyDescent="0.25">
      <c r="A51" s="4">
        <f>IF('True_Odds_Calculator_2-way'!A52="","",'True_Odds_Calculator_2-way'!A52)</f>
        <v>2.16</v>
      </c>
      <c r="B51" s="4">
        <f>IF('True_Odds_Calculator_2-way'!B52="","",'True_Odds_Calculator_2-way'!B52)</f>
        <v>1.76</v>
      </c>
      <c r="C51" s="4">
        <f t="shared" si="0"/>
        <v>0.46296296296296291</v>
      </c>
      <c r="D51">
        <f t="shared" si="1"/>
        <v>0.56818181818181823</v>
      </c>
      <c r="E51">
        <f t="shared" si="2"/>
        <v>3.1144781144781142E-2</v>
      </c>
      <c r="F51">
        <f t="shared" si="3"/>
        <v>-0.23190235690235683</v>
      </c>
      <c r="G51">
        <v>0</v>
      </c>
      <c r="H51">
        <f t="shared" si="4"/>
        <v>0.26304713804713803</v>
      </c>
      <c r="I51">
        <f t="shared" si="5"/>
        <v>-1.0650358071057626</v>
      </c>
      <c r="J51">
        <f t="shared" si="6"/>
        <v>1.0650358071057626</v>
      </c>
      <c r="K51">
        <f t="shared" si="7"/>
        <v>0.44733891886110039</v>
      </c>
      <c r="L51">
        <f t="shared" si="8"/>
        <v>0.55266108113889945</v>
      </c>
      <c r="M51">
        <f t="shared" si="9"/>
        <v>2.2354415362426847</v>
      </c>
      <c r="N51">
        <f t="shared" si="10"/>
        <v>1.8094272134003797</v>
      </c>
    </row>
    <row r="52" spans="1:14" x14ac:dyDescent="0.25">
      <c r="A52" s="4">
        <f>IF('True_Odds_Calculator_2-way'!A53="","",'True_Odds_Calculator_2-way'!A53)</f>
        <v>2.15</v>
      </c>
      <c r="B52" s="4">
        <f>IF('True_Odds_Calculator_2-way'!B53="","",'True_Odds_Calculator_2-way'!B53)</f>
        <v>1.76</v>
      </c>
      <c r="C52" s="4">
        <f t="shared" si="0"/>
        <v>0.46511627906976744</v>
      </c>
      <c r="D52">
        <f t="shared" si="1"/>
        <v>0.56818181818181823</v>
      </c>
      <c r="E52">
        <f t="shared" si="2"/>
        <v>3.3298097251585723E-2</v>
      </c>
      <c r="F52">
        <f t="shared" si="3"/>
        <v>-0.23097251585623668</v>
      </c>
      <c r="G52">
        <v>0</v>
      </c>
      <c r="H52">
        <f t="shared" si="4"/>
        <v>0.26427061310782241</v>
      </c>
      <c r="I52">
        <f t="shared" si="5"/>
        <v>-1.0696563746013956</v>
      </c>
      <c r="J52">
        <f t="shared" si="6"/>
        <v>1.0696563746013956</v>
      </c>
      <c r="K52">
        <f t="shared" si="7"/>
        <v>0.44840941385030625</v>
      </c>
      <c r="L52">
        <f t="shared" si="8"/>
        <v>0.5515905861496937</v>
      </c>
      <c r="M52">
        <f t="shared" si="9"/>
        <v>2.2301048307916052</v>
      </c>
      <c r="N52">
        <f t="shared" si="10"/>
        <v>1.8129388446970602</v>
      </c>
    </row>
    <row r="53" spans="1:14" x14ac:dyDescent="0.25">
      <c r="A53" s="4">
        <f>IF('True_Odds_Calculator_2-way'!A54="","",'True_Odds_Calculator_2-way'!A54)</f>
        <v>1.87</v>
      </c>
      <c r="B53" s="4">
        <f>IF('True_Odds_Calculator_2-way'!B54="","",'True_Odds_Calculator_2-way'!B54)</f>
        <v>2.0299999999999998</v>
      </c>
      <c r="C53" s="4">
        <f t="shared" si="0"/>
        <v>0.53475935828876997</v>
      </c>
      <c r="D53">
        <f t="shared" si="1"/>
        <v>0.49261083743842371</v>
      </c>
      <c r="E53">
        <f t="shared" si="2"/>
        <v>2.737019572719368E-2</v>
      </c>
      <c r="F53">
        <f t="shared" si="3"/>
        <v>-0.23605805958747139</v>
      </c>
      <c r="G53">
        <v>0</v>
      </c>
      <c r="H53">
        <f t="shared" si="4"/>
        <v>0.26342825531466507</v>
      </c>
      <c r="I53">
        <f t="shared" si="5"/>
        <v>-1.0563838700626149</v>
      </c>
      <c r="J53">
        <f t="shared" si="6"/>
        <v>1.0563838700626149</v>
      </c>
      <c r="K53">
        <f t="shared" si="7"/>
        <v>0.52109008773056686</v>
      </c>
      <c r="L53">
        <f t="shared" si="8"/>
        <v>0.47890991226943308</v>
      </c>
      <c r="M53">
        <f t="shared" si="9"/>
        <v>1.9190539669544755</v>
      </c>
      <c r="N53">
        <f t="shared" si="10"/>
        <v>2.0880753861644932</v>
      </c>
    </row>
    <row r="54" spans="1:14" x14ac:dyDescent="0.25">
      <c r="A54" s="4">
        <f>IF('True_Odds_Calculator_2-way'!A55="","",'True_Odds_Calculator_2-way'!A55)</f>
        <v>1.69</v>
      </c>
      <c r="B54" s="4">
        <f>IF('True_Odds_Calculator_2-way'!B55="","",'True_Odds_Calculator_2-way'!B55)</f>
        <v>2.2000000000000002</v>
      </c>
      <c r="C54" s="4">
        <f t="shared" si="0"/>
        <v>0.59171597633136097</v>
      </c>
      <c r="D54">
        <f t="shared" si="1"/>
        <v>0.45454545454545453</v>
      </c>
      <c r="E54">
        <f t="shared" si="2"/>
        <v>4.6261430876815446E-2</v>
      </c>
      <c r="F54">
        <f t="shared" si="3"/>
        <v>-0.22270037654653052</v>
      </c>
      <c r="G54">
        <v>0</v>
      </c>
      <c r="H54">
        <f t="shared" si="4"/>
        <v>0.26896180742334591</v>
      </c>
      <c r="I54">
        <f t="shared" si="5"/>
        <v>-1.0989674556596447</v>
      </c>
      <c r="J54">
        <f t="shared" si="6"/>
        <v>1.0989674556596447</v>
      </c>
      <c r="K54">
        <f t="shared" si="7"/>
        <v>0.56873518963492942</v>
      </c>
      <c r="L54">
        <f t="shared" si="8"/>
        <v>0.43126481036507081</v>
      </c>
      <c r="M54">
        <f t="shared" si="9"/>
        <v>1.7582875444051547</v>
      </c>
      <c r="N54">
        <f t="shared" si="10"/>
        <v>2.3187609467915737</v>
      </c>
    </row>
    <row r="55" spans="1:14" x14ac:dyDescent="0.25">
      <c r="A55" s="4">
        <f>IF('True_Odds_Calculator_2-way'!A56="","",'True_Odds_Calculator_2-way'!A56)</f>
        <v>1.61</v>
      </c>
      <c r="B55" s="4">
        <f>IF('True_Odds_Calculator_2-way'!B56="","",'True_Odds_Calculator_2-way'!B56)</f>
        <v>2.35</v>
      </c>
      <c r="C55" s="4">
        <f t="shared" si="0"/>
        <v>0.6211180124223602</v>
      </c>
      <c r="D55">
        <f t="shared" si="1"/>
        <v>0.42553191489361702</v>
      </c>
      <c r="E55">
        <f t="shared" si="2"/>
        <v>4.664992731597728E-2</v>
      </c>
      <c r="F55">
        <f t="shared" si="3"/>
        <v>-0.21765560988502708</v>
      </c>
      <c r="G55">
        <v>0</v>
      </c>
      <c r="H55">
        <f t="shared" si="4"/>
        <v>0.26430553720100436</v>
      </c>
      <c r="I55">
        <f t="shared" si="5"/>
        <v>-1.1019660081788105</v>
      </c>
      <c r="J55">
        <f t="shared" si="6"/>
        <v>1.1019660081788105</v>
      </c>
      <c r="K55">
        <f t="shared" si="7"/>
        <v>0.59801485441182367</v>
      </c>
      <c r="L55">
        <f t="shared" si="8"/>
        <v>0.40198514558817633</v>
      </c>
      <c r="M55">
        <f t="shared" si="9"/>
        <v>1.6721992649890747</v>
      </c>
      <c r="N55">
        <f t="shared" si="10"/>
        <v>2.4876541110413939</v>
      </c>
    </row>
    <row r="56" spans="1:14" x14ac:dyDescent="0.25">
      <c r="A56" s="4">
        <f>IF('True_Odds_Calculator_2-way'!A57="","",'True_Odds_Calculator_2-way'!A57)</f>
        <v>1.48</v>
      </c>
      <c r="B56" s="4">
        <f>IF('True_Odds_Calculator_2-way'!B57="","",'True_Odds_Calculator_2-way'!B57)</f>
        <v>2.65</v>
      </c>
      <c r="C56" s="4">
        <f t="shared" si="0"/>
        <v>0.67567567567567566</v>
      </c>
      <c r="D56">
        <f t="shared" si="1"/>
        <v>0.37735849056603776</v>
      </c>
      <c r="E56">
        <f t="shared" si="2"/>
        <v>5.3034166241713532E-2</v>
      </c>
      <c r="F56">
        <f t="shared" si="3"/>
        <v>-0.2019377868434471</v>
      </c>
      <c r="G56">
        <v>0</v>
      </c>
      <c r="H56">
        <f t="shared" si="4"/>
        <v>0.25497195308516063</v>
      </c>
      <c r="I56">
        <f t="shared" si="5"/>
        <v>-1.1236664374387373</v>
      </c>
      <c r="J56">
        <f t="shared" si="6"/>
        <v>1.1236664374387373</v>
      </c>
      <c r="K56">
        <f t="shared" si="7"/>
        <v>0.64962066799018825</v>
      </c>
      <c r="L56">
        <f t="shared" si="8"/>
        <v>0.35037933200981158</v>
      </c>
      <c r="M56">
        <f t="shared" si="9"/>
        <v>1.539359889970594</v>
      </c>
      <c r="N56">
        <f t="shared" si="10"/>
        <v>2.8540496217739157</v>
      </c>
    </row>
    <row r="57" spans="1:14" x14ac:dyDescent="0.25">
      <c r="A57" s="4">
        <f>IF('True_Odds_Calculator_2-way'!A58="","",'True_Odds_Calculator_2-way'!A58)</f>
        <v>1.83</v>
      </c>
      <c r="B57" s="4">
        <f>IF('True_Odds_Calculator_2-way'!B58="","",'True_Odds_Calculator_2-way'!B58)</f>
        <v>2.02</v>
      </c>
      <c r="C57" s="4">
        <f t="shared" si="0"/>
        <v>0.54644808743169393</v>
      </c>
      <c r="D57">
        <f t="shared" si="1"/>
        <v>0.49504950495049505</v>
      </c>
      <c r="E57">
        <f t="shared" si="2"/>
        <v>4.1497592382188975E-2</v>
      </c>
      <c r="F57">
        <f t="shared" si="3"/>
        <v>-0.22902126278201596</v>
      </c>
      <c r="G57">
        <v>0</v>
      </c>
      <c r="H57">
        <f t="shared" si="4"/>
        <v>0.27051885516420493</v>
      </c>
      <c r="I57">
        <f t="shared" si="5"/>
        <v>-1.0868281233544477</v>
      </c>
      <c r="J57">
        <f t="shared" si="6"/>
        <v>1.0868281233544477</v>
      </c>
      <c r="K57">
        <f t="shared" si="7"/>
        <v>0.52574374088486586</v>
      </c>
      <c r="L57">
        <f t="shared" si="8"/>
        <v>0.47425625911513414</v>
      </c>
      <c r="M57">
        <f t="shared" si="9"/>
        <v>1.9020673423841918</v>
      </c>
      <c r="N57">
        <f t="shared" si="10"/>
        <v>2.1085646858215363</v>
      </c>
    </row>
    <row r="58" spans="1:14" x14ac:dyDescent="0.25">
      <c r="A58" s="4">
        <f>IF('True_Odds_Calculator_2-way'!A59="","",'True_Odds_Calculator_2-way'!A59)</f>
        <v>2.09</v>
      </c>
      <c r="B58" s="4">
        <f>IF('True_Odds_Calculator_2-way'!B59="","",'True_Odds_Calculator_2-way'!B59)</f>
        <v>1.83</v>
      </c>
      <c r="C58" s="4">
        <f t="shared" si="0"/>
        <v>0.47846889952153115</v>
      </c>
      <c r="D58">
        <f t="shared" si="1"/>
        <v>0.54644808743169393</v>
      </c>
      <c r="E58">
        <f t="shared" si="2"/>
        <v>2.4916986953225084E-2</v>
      </c>
      <c r="F58">
        <f t="shared" si="3"/>
        <v>-0.23654142808586287</v>
      </c>
      <c r="G58">
        <v>0</v>
      </c>
      <c r="H58">
        <f t="shared" si="4"/>
        <v>0.26145841503908801</v>
      </c>
      <c r="I58">
        <f t="shared" si="5"/>
        <v>-1.0513509339597378</v>
      </c>
      <c r="J58">
        <f t="shared" si="6"/>
        <v>1.0513509339597378</v>
      </c>
      <c r="K58">
        <f t="shared" si="7"/>
        <v>0.46598919212836404</v>
      </c>
      <c r="L58">
        <f t="shared" si="8"/>
        <v>0.53401080787163591</v>
      </c>
      <c r="M58">
        <f t="shared" si="9"/>
        <v>2.145972518016114</v>
      </c>
      <c r="N58">
        <f t="shared" si="10"/>
        <v>1.8726212751865827</v>
      </c>
    </row>
    <row r="59" spans="1:14" x14ac:dyDescent="0.25">
      <c r="A59" s="4">
        <f>IF('True_Odds_Calculator_2-way'!A60="","",'True_Odds_Calculator_2-way'!A60)</f>
        <v>1.81</v>
      </c>
      <c r="B59" s="4">
        <f>IF('True_Odds_Calculator_2-way'!B60="","",'True_Odds_Calculator_2-way'!B60)</f>
        <v>2.09</v>
      </c>
      <c r="C59" s="4">
        <f t="shared" si="0"/>
        <v>0.5524861878453039</v>
      </c>
      <c r="D59">
        <f t="shared" si="1"/>
        <v>0.47846889952153115</v>
      </c>
      <c r="E59">
        <f t="shared" si="2"/>
        <v>3.0955087366835166E-2</v>
      </c>
      <c r="F59">
        <f t="shared" si="3"/>
        <v>-0.23339237093235332</v>
      </c>
      <c r="G59">
        <v>0</v>
      </c>
      <c r="H59">
        <f t="shared" si="4"/>
        <v>0.26434745829918849</v>
      </c>
      <c r="I59">
        <f t="shared" si="5"/>
        <v>-1.064251428023502</v>
      </c>
      <c r="J59">
        <f t="shared" si="6"/>
        <v>1.064251428023502</v>
      </c>
      <c r="K59">
        <f t="shared" si="7"/>
        <v>0.53704433642160887</v>
      </c>
      <c r="L59">
        <f t="shared" si="8"/>
        <v>0.46295566357839102</v>
      </c>
      <c r="M59">
        <f t="shared" si="9"/>
        <v>1.8620436566990362</v>
      </c>
      <c r="N59">
        <f t="shared" si="10"/>
        <v>2.1600340565456171</v>
      </c>
    </row>
    <row r="60" spans="1:14" x14ac:dyDescent="0.25">
      <c r="A60" s="4">
        <f>IF('True_Odds_Calculator_2-way'!A61="","",'True_Odds_Calculator_2-way'!A61)</f>
        <v>1.97</v>
      </c>
      <c r="B60" s="4">
        <f>IF('True_Odds_Calculator_2-way'!B61="","",'True_Odds_Calculator_2-way'!B61)</f>
        <v>1.93</v>
      </c>
      <c r="C60" s="4">
        <f t="shared" si="0"/>
        <v>0.50761421319796951</v>
      </c>
      <c r="D60">
        <f t="shared" si="1"/>
        <v>0.5181347150259068</v>
      </c>
      <c r="E60">
        <f t="shared" si="2"/>
        <v>2.5748928223876311E-2</v>
      </c>
      <c r="F60">
        <f t="shared" si="3"/>
        <v>-0.23726361747455349</v>
      </c>
      <c r="G60">
        <v>0</v>
      </c>
      <c r="H60">
        <f t="shared" si="4"/>
        <v>0.26301254569842986</v>
      </c>
      <c r="I60">
        <f t="shared" si="5"/>
        <v>-1.0528649266733445</v>
      </c>
      <c r="J60">
        <f t="shared" si="6"/>
        <v>1.0528649266733445</v>
      </c>
      <c r="K60">
        <f t="shared" si="7"/>
        <v>0.49473625880060179</v>
      </c>
      <c r="L60">
        <f t="shared" si="8"/>
        <v>0.50526374119939821</v>
      </c>
      <c r="M60">
        <f t="shared" si="9"/>
        <v>2.021278978873144</v>
      </c>
      <c r="N60">
        <f t="shared" si="10"/>
        <v>1.9791643818062103</v>
      </c>
    </row>
    <row r="61" spans="1:14" x14ac:dyDescent="0.25">
      <c r="A61" s="4">
        <f>IF('True_Odds_Calculator_2-way'!A62="","",'True_Odds_Calculator_2-way'!A62)</f>
        <v>1.52</v>
      </c>
      <c r="B61" s="4">
        <f>IF('True_Odds_Calculator_2-way'!B62="","",'True_Odds_Calculator_2-way'!B62)</f>
        <v>2.68</v>
      </c>
      <c r="C61" s="4">
        <f t="shared" si="0"/>
        <v>0.65789473684210531</v>
      </c>
      <c r="D61">
        <f t="shared" si="1"/>
        <v>0.37313432835820892</v>
      </c>
      <c r="E61">
        <f t="shared" si="2"/>
        <v>3.1029065200314232E-2</v>
      </c>
      <c r="F61">
        <f t="shared" si="3"/>
        <v>-0.21445404556166536</v>
      </c>
      <c r="G61">
        <v>0</v>
      </c>
      <c r="H61">
        <f t="shared" si="4"/>
        <v>0.24548311076197957</v>
      </c>
      <c r="I61">
        <f t="shared" si="5"/>
        <v>-1.0699012312772824</v>
      </c>
      <c r="J61">
        <f t="shared" si="6"/>
        <v>1.0699012312772824</v>
      </c>
      <c r="K61">
        <f t="shared" si="7"/>
        <v>0.64252955547945367</v>
      </c>
      <c r="L61">
        <f t="shared" si="8"/>
        <v>0.35747044452054633</v>
      </c>
      <c r="M61">
        <f t="shared" si="9"/>
        <v>1.5563486402641866</v>
      </c>
      <c r="N61">
        <f t="shared" si="10"/>
        <v>2.7974340685458348</v>
      </c>
    </row>
    <row r="62" spans="1:14" x14ac:dyDescent="0.25">
      <c r="A62" s="4">
        <f>IF('True_Odds_Calculator_2-way'!A63="","",'True_Odds_Calculator_2-way'!A63)</f>
        <v>1.57</v>
      </c>
      <c r="B62" s="4">
        <f>IF('True_Odds_Calculator_2-way'!B63="","",'True_Odds_Calculator_2-way'!B63)</f>
        <v>2.5099999999999998</v>
      </c>
      <c r="C62" s="4">
        <f t="shared" si="0"/>
        <v>0.63694267515923564</v>
      </c>
      <c r="D62">
        <f t="shared" si="1"/>
        <v>0.39840637450199207</v>
      </c>
      <c r="E62">
        <f t="shared" si="2"/>
        <v>3.5349049661227649E-2</v>
      </c>
      <c r="F62">
        <f t="shared" si="3"/>
        <v>-0.21841297231456347</v>
      </c>
      <c r="G62">
        <v>0</v>
      </c>
      <c r="H62">
        <f t="shared" si="4"/>
        <v>0.25376202197579112</v>
      </c>
      <c r="I62">
        <f t="shared" si="5"/>
        <v>-1.0778891454484929</v>
      </c>
      <c r="J62">
        <f t="shared" si="6"/>
        <v>1.0778891454484929</v>
      </c>
      <c r="K62">
        <f t="shared" si="7"/>
        <v>0.61942639628987439</v>
      </c>
      <c r="L62">
        <f t="shared" si="8"/>
        <v>0.3805736037101255</v>
      </c>
      <c r="M62">
        <f t="shared" si="9"/>
        <v>1.6143968129056414</v>
      </c>
      <c r="N62">
        <f t="shared" si="10"/>
        <v>2.6276126096272243</v>
      </c>
    </row>
    <row r="63" spans="1:14" x14ac:dyDescent="0.25">
      <c r="A63" s="4">
        <f>IF('True_Odds_Calculator_2-way'!A64="","",'True_Odds_Calculator_2-way'!A64)</f>
        <v>1.63</v>
      </c>
      <c r="B63" s="4">
        <f>IF('True_Odds_Calculator_2-way'!B64="","",'True_Odds_Calculator_2-way'!B64)</f>
        <v>2.4</v>
      </c>
      <c r="C63" s="4">
        <f t="shared" si="0"/>
        <v>0.61349693251533743</v>
      </c>
      <c r="D63">
        <f t="shared" si="1"/>
        <v>0.41666666666666669</v>
      </c>
      <c r="E63">
        <f t="shared" si="2"/>
        <v>3.0163599182004175E-2</v>
      </c>
      <c r="F63">
        <f t="shared" si="3"/>
        <v>-0.22546012269938642</v>
      </c>
      <c r="G63">
        <v>0</v>
      </c>
      <c r="H63">
        <f t="shared" si="4"/>
        <v>0.2556237218813906</v>
      </c>
      <c r="I63">
        <f t="shared" si="5"/>
        <v>-1.0647942749999</v>
      </c>
      <c r="J63">
        <f t="shared" si="6"/>
        <v>1.0647942749999</v>
      </c>
      <c r="K63">
        <f t="shared" si="7"/>
        <v>0.59850837590920558</v>
      </c>
      <c r="L63">
        <f t="shared" si="8"/>
        <v>0.40149162409079431</v>
      </c>
      <c r="M63">
        <f t="shared" si="9"/>
        <v>1.670820393249937</v>
      </c>
      <c r="N63">
        <f t="shared" si="10"/>
        <v>2.4907119849998605</v>
      </c>
    </row>
    <row r="64" spans="1:14" x14ac:dyDescent="0.25">
      <c r="A64" s="4">
        <f>IF('True_Odds_Calculator_2-way'!A65="","",'True_Odds_Calculator_2-way'!A65)</f>
        <v>1.93</v>
      </c>
      <c r="B64" s="4">
        <f>IF('True_Odds_Calculator_2-way'!B65="","",'True_Odds_Calculator_2-way'!B65)</f>
        <v>1.95</v>
      </c>
      <c r="C64" s="4">
        <f t="shared" si="0"/>
        <v>0.5181347150259068</v>
      </c>
      <c r="D64">
        <f t="shared" si="1"/>
        <v>0.51282051282051289</v>
      </c>
      <c r="E64">
        <f t="shared" si="2"/>
        <v>3.0955227846419575E-2</v>
      </c>
      <c r="F64">
        <f t="shared" si="3"/>
        <v>-0.23475488242327625</v>
      </c>
      <c r="G64">
        <v>0</v>
      </c>
      <c r="H64">
        <f t="shared" si="4"/>
        <v>0.26571011026969582</v>
      </c>
      <c r="I64">
        <f t="shared" si="5"/>
        <v>-1.0638899909514294</v>
      </c>
      <c r="J64">
        <f t="shared" si="6"/>
        <v>1.0638899909514294</v>
      </c>
      <c r="K64">
        <f t="shared" si="7"/>
        <v>0.50265964972060251</v>
      </c>
      <c r="L64">
        <f t="shared" si="8"/>
        <v>0.49734035027939766</v>
      </c>
      <c r="M64">
        <f t="shared" si="9"/>
        <v>1.9894176915848294</v>
      </c>
      <c r="N64">
        <f t="shared" si="10"/>
        <v>2.0106954914038573</v>
      </c>
    </row>
    <row r="65" spans="1:14" x14ac:dyDescent="0.25">
      <c r="A65" s="4">
        <f>IF('True_Odds_Calculator_2-way'!A66="","",'True_Odds_Calculator_2-way'!A66)</f>
        <v>2.12</v>
      </c>
      <c r="B65" s="4">
        <f>IF('True_Odds_Calculator_2-way'!B66="","",'True_Odds_Calculator_2-way'!B66)</f>
        <v>1.78</v>
      </c>
      <c r="C65" s="4">
        <f t="shared" si="0"/>
        <v>0.47169811320754712</v>
      </c>
      <c r="D65">
        <f t="shared" si="1"/>
        <v>0.5617977528089888</v>
      </c>
      <c r="E65">
        <f t="shared" si="2"/>
        <v>3.3495866016535869E-2</v>
      </c>
      <c r="F65">
        <f t="shared" si="3"/>
        <v>-0.23150307398770409</v>
      </c>
      <c r="G65">
        <v>0</v>
      </c>
      <c r="H65">
        <f t="shared" si="4"/>
        <v>0.26499894000423996</v>
      </c>
      <c r="I65">
        <f t="shared" si="5"/>
        <v>-1.0699012312772822</v>
      </c>
      <c r="J65">
        <f t="shared" si="6"/>
        <v>1.0699012312772822</v>
      </c>
      <c r="K65">
        <f t="shared" si="7"/>
        <v>0.45489916365833472</v>
      </c>
      <c r="L65">
        <f t="shared" si="8"/>
        <v>0.54510083634166528</v>
      </c>
      <c r="M65">
        <f t="shared" si="9"/>
        <v>2.1982893790305562</v>
      </c>
      <c r="N65">
        <f t="shared" si="10"/>
        <v>1.83452296039628</v>
      </c>
    </row>
    <row r="66" spans="1:14" x14ac:dyDescent="0.25">
      <c r="A66" s="4">
        <f>IF('True_Odds_Calculator_2-way'!A67="","",'True_Odds_Calculator_2-way'!A67)</f>
        <v>1.8</v>
      </c>
      <c r="B66" s="4">
        <f>IF('True_Odds_Calculator_2-way'!B67="","",'True_Odds_Calculator_2-way'!B67)</f>
        <v>2.09</v>
      </c>
      <c r="C66" s="4">
        <f t="shared" si="0"/>
        <v>0.55555555555555558</v>
      </c>
      <c r="D66">
        <f t="shared" si="1"/>
        <v>0.47846889952153115</v>
      </c>
      <c r="E66">
        <f t="shared" si="2"/>
        <v>3.4024455077086735E-2</v>
      </c>
      <c r="F66">
        <f t="shared" si="3"/>
        <v>-0.23179160021265277</v>
      </c>
      <c r="G66">
        <v>0</v>
      </c>
      <c r="H66">
        <f t="shared" si="4"/>
        <v>0.26581605528973956</v>
      </c>
      <c r="I66">
        <f t="shared" si="5"/>
        <v>-1.0708823421952987</v>
      </c>
      <c r="J66">
        <f t="shared" si="6"/>
        <v>1.0708823421952987</v>
      </c>
      <c r="K66">
        <f t="shared" si="7"/>
        <v>0.53858826760586154</v>
      </c>
      <c r="L66">
        <f t="shared" si="8"/>
        <v>0.46141173239413841</v>
      </c>
      <c r="M66">
        <f t="shared" si="9"/>
        <v>1.8567058737562385</v>
      </c>
      <c r="N66">
        <f t="shared" si="10"/>
        <v>2.1672617529928755</v>
      </c>
    </row>
    <row r="67" spans="1:14" x14ac:dyDescent="0.25">
      <c r="A67" s="4">
        <f>IF('True_Odds_Calculator_2-way'!A68="","",'True_Odds_Calculator_2-way'!A68)</f>
        <v>1.62</v>
      </c>
      <c r="B67" s="4">
        <f>IF('True_Odds_Calculator_2-way'!B68="","",'True_Odds_Calculator_2-way'!B68)</f>
        <v>2.41</v>
      </c>
      <c r="C67" s="4">
        <f t="shared" ref="C67:C130" si="11">1/A67</f>
        <v>0.61728395061728392</v>
      </c>
      <c r="D67">
        <f t="shared" ref="D67:D130" si="12">1/B67</f>
        <v>0.41493775933609955</v>
      </c>
      <c r="E67">
        <f t="shared" ref="E67:E130" si="13">C67+D67-1</f>
        <v>3.2221709953383471E-2</v>
      </c>
      <c r="F67">
        <f t="shared" ref="F67:F130" si="14">C67+D67-(C67*D67)-1</f>
        <v>-0.22391270938988783</v>
      </c>
      <c r="G67">
        <v>0</v>
      </c>
      <c r="H67">
        <f t="shared" ref="H67:H130" si="15">C67*D67</f>
        <v>0.2561344193432713</v>
      </c>
      <c r="I67">
        <f t="shared" ref="I67:I130" si="16">((-4*F67*H67)^0.5)/(2*F67)</f>
        <v>-1.0695340092890231</v>
      </c>
      <c r="J67">
        <f t="shared" ref="J67:J130" si="17">(-((-4*F67*H67)^0.5))/(2*F67)</f>
        <v>1.0695340092890231</v>
      </c>
      <c r="K67">
        <f t="shared" ref="K67:K130" si="18">IF(A67="","",(C67/($J67+C67-($J67*C67))))</f>
        <v>0.60128274567029871</v>
      </c>
      <c r="L67">
        <f t="shared" ref="L67:L130" si="19">IF(B67="","",(D67/($J67+D67-($J67*D67))))</f>
        <v>0.39871725432970118</v>
      </c>
      <c r="M67">
        <f t="shared" ref="M67:M130" si="20">IF(A67="","",1/K67)</f>
        <v>1.6631110857591944</v>
      </c>
      <c r="N67">
        <f t="shared" ref="N67:N130" si="21">IF(B67="","",1/L67)</f>
        <v>2.5080429530975232</v>
      </c>
    </row>
    <row r="68" spans="1:14" x14ac:dyDescent="0.25">
      <c r="A68" s="4">
        <f>IF('True_Odds_Calculator_2-way'!A69="","",'True_Odds_Calculator_2-way'!A69)</f>
        <v>1.98</v>
      </c>
      <c r="B68" s="4">
        <f>IF('True_Odds_Calculator_2-way'!B69="","",'True_Odds_Calculator_2-way'!B69)</f>
        <v>1.89</v>
      </c>
      <c r="C68" s="4">
        <f t="shared" si="11"/>
        <v>0.50505050505050508</v>
      </c>
      <c r="D68">
        <f t="shared" si="12"/>
        <v>0.52910052910052918</v>
      </c>
      <c r="E68">
        <f t="shared" si="13"/>
        <v>3.4151034151034265E-2</v>
      </c>
      <c r="F68">
        <f t="shared" si="14"/>
        <v>-0.23307145529367745</v>
      </c>
      <c r="G68">
        <v>0</v>
      </c>
      <c r="H68">
        <f t="shared" si="15"/>
        <v>0.26722248944471172</v>
      </c>
      <c r="I68">
        <f t="shared" si="16"/>
        <v>-1.0707595557083738</v>
      </c>
      <c r="J68">
        <f t="shared" si="17"/>
        <v>1.0707595557083738</v>
      </c>
      <c r="K68">
        <f t="shared" si="18"/>
        <v>0.48796093876492608</v>
      </c>
      <c r="L68">
        <f t="shared" si="19"/>
        <v>0.5120390612350737</v>
      </c>
      <c r="M68">
        <f t="shared" si="20"/>
        <v>2.0493443645942064</v>
      </c>
      <c r="N68">
        <f t="shared" si="21"/>
        <v>1.9529760045804527</v>
      </c>
    </row>
    <row r="69" spans="1:14" x14ac:dyDescent="0.25">
      <c r="A69" s="4">
        <f>IF('True_Odds_Calculator_2-way'!A70="","",'True_Odds_Calculator_2-way'!A70)</f>
        <v>1.78</v>
      </c>
      <c r="B69" s="4">
        <f>IF('True_Odds_Calculator_2-way'!B70="","",'True_Odds_Calculator_2-way'!B70)</f>
        <v>2.11</v>
      </c>
      <c r="C69" s="4">
        <f t="shared" si="11"/>
        <v>0.5617977528089888</v>
      </c>
      <c r="D69">
        <f t="shared" si="12"/>
        <v>0.47393364928909953</v>
      </c>
      <c r="E69">
        <f t="shared" si="13"/>
        <v>3.5731402098088338E-2</v>
      </c>
      <c r="F69">
        <f t="shared" si="14"/>
        <v>-0.23052345705309119</v>
      </c>
      <c r="G69">
        <v>0</v>
      </c>
      <c r="H69">
        <f t="shared" si="15"/>
        <v>0.26625485915117952</v>
      </c>
      <c r="I69">
        <f t="shared" si="16"/>
        <v>-1.0747098003652684</v>
      </c>
      <c r="J69">
        <f t="shared" si="17"/>
        <v>1.0747098003652684</v>
      </c>
      <c r="K69">
        <f t="shared" si="18"/>
        <v>0.54398865104166871</v>
      </c>
      <c r="L69">
        <f t="shared" si="19"/>
        <v>0.45601134895833134</v>
      </c>
      <c r="M69">
        <f t="shared" si="20"/>
        <v>1.838273644284909</v>
      </c>
      <c r="N69">
        <f t="shared" si="21"/>
        <v>2.192927878405448</v>
      </c>
    </row>
    <row r="70" spans="1:14" x14ac:dyDescent="0.25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1.74</v>
      </c>
      <c r="C70" s="4">
        <f t="shared" si="11"/>
        <v>0.4587155963302752</v>
      </c>
      <c r="D70">
        <f t="shared" si="12"/>
        <v>0.57471264367816088</v>
      </c>
      <c r="E70">
        <f t="shared" si="13"/>
        <v>3.3428240008436028E-2</v>
      </c>
      <c r="F70">
        <f t="shared" si="14"/>
        <v>-0.23020141305494057</v>
      </c>
      <c r="G70">
        <v>0</v>
      </c>
      <c r="H70">
        <f t="shared" si="15"/>
        <v>0.26362965306337655</v>
      </c>
      <c r="I70">
        <f t="shared" si="16"/>
        <v>-1.0701462561817372</v>
      </c>
      <c r="J70">
        <f t="shared" si="17"/>
        <v>1.0701462561817372</v>
      </c>
      <c r="K70">
        <f t="shared" si="18"/>
        <v>0.44193570658612125</v>
      </c>
      <c r="L70">
        <f t="shared" si="19"/>
        <v>0.55806429341387886</v>
      </c>
      <c r="M70">
        <f t="shared" si="20"/>
        <v>2.26277258229445</v>
      </c>
      <c r="N70">
        <f t="shared" si="21"/>
        <v>1.7919082295744857</v>
      </c>
    </row>
    <row r="71" spans="1:14" x14ac:dyDescent="0.25">
      <c r="A71" s="4">
        <f>IF('True_Odds_Calculator_2-way'!A72="","",'True_Odds_Calculator_2-way'!A72)</f>
        <v>2.23</v>
      </c>
      <c r="B71" s="4">
        <f>IF('True_Odds_Calculator_2-way'!B72="","",'True_Odds_Calculator_2-way'!B72)</f>
        <v>1.71</v>
      </c>
      <c r="C71" s="4">
        <f t="shared" si="11"/>
        <v>0.44843049327354262</v>
      </c>
      <c r="D71">
        <f t="shared" si="12"/>
        <v>0.58479532163742687</v>
      </c>
      <c r="E71">
        <f t="shared" si="13"/>
        <v>3.3225814910969431E-2</v>
      </c>
      <c r="F71">
        <f t="shared" si="14"/>
        <v>-0.22901423963496192</v>
      </c>
      <c r="G71">
        <v>0</v>
      </c>
      <c r="H71">
        <f t="shared" si="15"/>
        <v>0.26224005454593136</v>
      </c>
      <c r="I71">
        <f t="shared" si="16"/>
        <v>-1.070084984173661</v>
      </c>
      <c r="J71">
        <f t="shared" si="17"/>
        <v>1.070084984173661</v>
      </c>
      <c r="K71">
        <f t="shared" si="18"/>
        <v>0.43174080130549697</v>
      </c>
      <c r="L71">
        <f t="shared" si="19"/>
        <v>0.56825919869450314</v>
      </c>
      <c r="M71">
        <f t="shared" si="20"/>
        <v>2.3162045305336028</v>
      </c>
      <c r="N71">
        <f t="shared" si="21"/>
        <v>1.7597603387632996</v>
      </c>
    </row>
    <row r="72" spans="1:14" x14ac:dyDescent="0.25">
      <c r="A72" s="4">
        <f>IF('True_Odds_Calculator_2-way'!A73="","",'True_Odds_Calculator_2-way'!A73)</f>
        <v>2.15</v>
      </c>
      <c r="B72" s="4">
        <f>IF('True_Odds_Calculator_2-way'!B73="","",'True_Odds_Calculator_2-way'!B73)</f>
        <v>1.76</v>
      </c>
      <c r="C72" s="4">
        <f t="shared" si="11"/>
        <v>0.46511627906976744</v>
      </c>
      <c r="D72">
        <f t="shared" si="12"/>
        <v>0.56818181818181823</v>
      </c>
      <c r="E72">
        <f t="shared" si="13"/>
        <v>3.3298097251585723E-2</v>
      </c>
      <c r="F72">
        <f t="shared" si="14"/>
        <v>-0.23097251585623668</v>
      </c>
      <c r="G72">
        <v>0</v>
      </c>
      <c r="H72">
        <f t="shared" si="15"/>
        <v>0.26427061310782241</v>
      </c>
      <c r="I72">
        <f t="shared" si="16"/>
        <v>-1.0696563746013956</v>
      </c>
      <c r="J72">
        <f t="shared" si="17"/>
        <v>1.0696563746013956</v>
      </c>
      <c r="K72">
        <f t="shared" si="18"/>
        <v>0.44840941385030625</v>
      </c>
      <c r="L72">
        <f t="shared" si="19"/>
        <v>0.5515905861496937</v>
      </c>
      <c r="M72">
        <f t="shared" si="20"/>
        <v>2.2301048307916052</v>
      </c>
      <c r="N72">
        <f t="shared" si="21"/>
        <v>1.8129388446970602</v>
      </c>
    </row>
    <row r="73" spans="1:14" x14ac:dyDescent="0.25">
      <c r="A73" s="4">
        <f>IF('True_Odds_Calculator_2-way'!A74="","",'True_Odds_Calculator_2-way'!A74)</f>
        <v>2.1800000000000002</v>
      </c>
      <c r="B73" s="4">
        <f>IF('True_Odds_Calculator_2-way'!B74="","",'True_Odds_Calculator_2-way'!B74)</f>
        <v>1.74</v>
      </c>
      <c r="C73" s="4">
        <f t="shared" si="11"/>
        <v>0.4587155963302752</v>
      </c>
      <c r="D73">
        <f t="shared" si="12"/>
        <v>0.57471264367816088</v>
      </c>
      <c r="E73">
        <f t="shared" si="13"/>
        <v>3.3428240008436028E-2</v>
      </c>
      <c r="F73">
        <f t="shared" si="14"/>
        <v>-0.23020141305494057</v>
      </c>
      <c r="G73">
        <v>0</v>
      </c>
      <c r="H73">
        <f t="shared" si="15"/>
        <v>0.26362965306337655</v>
      </c>
      <c r="I73">
        <f t="shared" si="16"/>
        <v>-1.0701462561817372</v>
      </c>
      <c r="J73">
        <f t="shared" si="17"/>
        <v>1.0701462561817372</v>
      </c>
      <c r="K73">
        <f t="shared" si="18"/>
        <v>0.44193570658612125</v>
      </c>
      <c r="L73">
        <f t="shared" si="19"/>
        <v>0.55806429341387886</v>
      </c>
      <c r="M73">
        <f t="shared" si="20"/>
        <v>2.26277258229445</v>
      </c>
      <c r="N73">
        <f t="shared" si="21"/>
        <v>1.7919082295744857</v>
      </c>
    </row>
    <row r="74" spans="1:14" x14ac:dyDescent="0.25">
      <c r="A74" s="4">
        <f>IF('True_Odds_Calculator_2-way'!A75="","",'True_Odds_Calculator_2-way'!A75)</f>
        <v>2.27</v>
      </c>
      <c r="B74" s="4">
        <f>IF('True_Odds_Calculator_2-way'!B75="","",'True_Odds_Calculator_2-way'!B75)</f>
        <v>1.69</v>
      </c>
      <c r="C74" s="4">
        <f t="shared" si="11"/>
        <v>0.44052863436123346</v>
      </c>
      <c r="D74">
        <f t="shared" si="12"/>
        <v>0.59171597633136097</v>
      </c>
      <c r="E74">
        <f t="shared" si="13"/>
        <v>3.2244610692594433E-2</v>
      </c>
      <c r="F74">
        <f t="shared" si="14"/>
        <v>-0.22842322029038398</v>
      </c>
      <c r="G74">
        <v>0</v>
      </c>
      <c r="H74">
        <f t="shared" si="15"/>
        <v>0.26066783098297841</v>
      </c>
      <c r="I74">
        <f t="shared" si="16"/>
        <v>-1.0682517037726924</v>
      </c>
      <c r="J74">
        <f t="shared" si="17"/>
        <v>1.0682517037726924</v>
      </c>
      <c r="K74">
        <f t="shared" si="18"/>
        <v>0.42432580692415584</v>
      </c>
      <c r="L74">
        <f t="shared" si="19"/>
        <v>0.57567419307584422</v>
      </c>
      <c r="M74">
        <f t="shared" si="20"/>
        <v>2.3566796637913199</v>
      </c>
      <c r="N74">
        <f t="shared" si="21"/>
        <v>1.7370936756031574</v>
      </c>
    </row>
    <row r="75" spans="1:14" x14ac:dyDescent="0.25">
      <c r="A75" s="4">
        <f>IF('True_Odds_Calculator_2-way'!A76="","",'True_Odds_Calculator_2-way'!A76)</f>
        <v>1.99</v>
      </c>
      <c r="B75" s="4">
        <f>IF('True_Odds_Calculator_2-way'!B76="","",'True_Odds_Calculator_2-way'!B76)</f>
        <v>1.85</v>
      </c>
      <c r="C75" s="4">
        <f t="shared" si="11"/>
        <v>0.50251256281407031</v>
      </c>
      <c r="D75">
        <f t="shared" si="12"/>
        <v>0.54054054054054046</v>
      </c>
      <c r="E75">
        <f t="shared" si="13"/>
        <v>4.3053103354610656E-2</v>
      </c>
      <c r="F75">
        <f t="shared" si="14"/>
        <v>-0.22857530897731926</v>
      </c>
      <c r="G75">
        <v>0</v>
      </c>
      <c r="H75">
        <f t="shared" si="15"/>
        <v>0.27162841233192986</v>
      </c>
      <c r="I75">
        <f t="shared" si="16"/>
        <v>-1.0901165669462136</v>
      </c>
      <c r="J75">
        <f t="shared" si="17"/>
        <v>1.0901165669462136</v>
      </c>
      <c r="K75">
        <f t="shared" si="18"/>
        <v>0.48095065060885256</v>
      </c>
      <c r="L75">
        <f t="shared" si="19"/>
        <v>0.51904934939114777</v>
      </c>
      <c r="M75">
        <f t="shared" si="20"/>
        <v>2.0792154012767514</v>
      </c>
      <c r="N75">
        <f t="shared" si="21"/>
        <v>1.9265990819042815</v>
      </c>
    </row>
    <row r="76" spans="1:14" x14ac:dyDescent="0.25">
      <c r="A76" s="4">
        <f>IF('True_Odds_Calculator_2-way'!A77="","",'True_Odds_Calculator_2-way'!A77)</f>
        <v>1.79</v>
      </c>
      <c r="B76" s="4">
        <f>IF('True_Odds_Calculator_2-way'!B77="","",'True_Odds_Calculator_2-way'!B77)</f>
        <v>2.0499999999999998</v>
      </c>
      <c r="C76" s="4">
        <f t="shared" si="11"/>
        <v>0.55865921787709494</v>
      </c>
      <c r="D76">
        <f t="shared" si="12"/>
        <v>0.48780487804878053</v>
      </c>
      <c r="E76">
        <f t="shared" si="13"/>
        <v>4.6464095925875526E-2</v>
      </c>
      <c r="F76">
        <f t="shared" si="14"/>
        <v>-0.22605259572148784</v>
      </c>
      <c r="G76">
        <v>0</v>
      </c>
      <c r="H76">
        <f t="shared" si="15"/>
        <v>0.27251669164736342</v>
      </c>
      <c r="I76">
        <f t="shared" si="16"/>
        <v>-1.0979733645872189</v>
      </c>
      <c r="J76">
        <f t="shared" si="17"/>
        <v>1.0979733645872189</v>
      </c>
      <c r="K76">
        <f t="shared" si="18"/>
        <v>0.53550420798039233</v>
      </c>
      <c r="L76">
        <f t="shared" si="19"/>
        <v>0.46449579201960772</v>
      </c>
      <c r="M76">
        <f t="shared" si="20"/>
        <v>1.8673989580239028</v>
      </c>
      <c r="N76">
        <f t="shared" si="21"/>
        <v>2.1528720328165796</v>
      </c>
    </row>
    <row r="77" spans="1:14" x14ac:dyDescent="0.25">
      <c r="A77" s="4">
        <f>IF('True_Odds_Calculator_2-way'!A78="","",'True_Odds_Calculator_2-way'!A78)</f>
        <v>1.98</v>
      </c>
      <c r="B77" s="4">
        <f>IF('True_Odds_Calculator_2-way'!B78="","",'True_Odds_Calculator_2-way'!B78)</f>
        <v>1.85</v>
      </c>
      <c r="C77" s="4">
        <f t="shared" si="11"/>
        <v>0.50505050505050508</v>
      </c>
      <c r="D77">
        <f t="shared" si="12"/>
        <v>0.54054054054054046</v>
      </c>
      <c r="E77">
        <f t="shared" si="13"/>
        <v>4.5591045591045543E-2</v>
      </c>
      <c r="F77">
        <f t="shared" si="14"/>
        <v>-0.22740922740922742</v>
      </c>
      <c r="G77">
        <v>0</v>
      </c>
      <c r="H77">
        <f t="shared" si="15"/>
        <v>0.27300027300027296</v>
      </c>
      <c r="I77">
        <f t="shared" si="16"/>
        <v>-1.0956642697819576</v>
      </c>
      <c r="J77">
        <f t="shared" si="17"/>
        <v>1.0956642697819576</v>
      </c>
      <c r="K77">
        <f t="shared" si="18"/>
        <v>0.48221797483362183</v>
      </c>
      <c r="L77">
        <f t="shared" si="19"/>
        <v>0.51778202516637828</v>
      </c>
      <c r="M77">
        <f t="shared" si="20"/>
        <v>2.0737509843863182</v>
      </c>
      <c r="N77">
        <f t="shared" si="21"/>
        <v>1.9313146293146641</v>
      </c>
    </row>
    <row r="78" spans="1:14" x14ac:dyDescent="0.25">
      <c r="A78" s="4">
        <f>IF('True_Odds_Calculator_2-way'!A79="","",'True_Odds_Calculator_2-way'!A79)</f>
        <v>1.79</v>
      </c>
      <c r="B78" s="4">
        <f>IF('True_Odds_Calculator_2-way'!B79="","",'True_Odds_Calculator_2-way'!B79)</f>
        <v>2.04</v>
      </c>
      <c r="C78" s="4">
        <f t="shared" si="11"/>
        <v>0.55865921787709494</v>
      </c>
      <c r="D78">
        <f t="shared" si="12"/>
        <v>0.49019607843137253</v>
      </c>
      <c r="E78">
        <f t="shared" si="13"/>
        <v>4.8855296308467411E-2</v>
      </c>
      <c r="F78">
        <f t="shared" si="14"/>
        <v>-0.22499726147442223</v>
      </c>
      <c r="G78">
        <v>0</v>
      </c>
      <c r="H78">
        <f t="shared" si="15"/>
        <v>0.27385255778288964</v>
      </c>
      <c r="I78">
        <f t="shared" si="16"/>
        <v>-1.1032394541017194</v>
      </c>
      <c r="J78">
        <f t="shared" si="17"/>
        <v>1.1032394541017194</v>
      </c>
      <c r="K78">
        <f t="shared" si="18"/>
        <v>0.53431385804010889</v>
      </c>
      <c r="L78">
        <f t="shared" si="19"/>
        <v>0.46568614195989111</v>
      </c>
      <c r="M78">
        <f t="shared" si="20"/>
        <v>1.8715591687403583</v>
      </c>
      <c r="N78">
        <f t="shared" si="21"/>
        <v>2.1473690322657886</v>
      </c>
    </row>
    <row r="79" spans="1:14" x14ac:dyDescent="0.25">
      <c r="A79" s="4">
        <f>IF('True_Odds_Calculator_2-way'!A80="","",'True_Odds_Calculator_2-way'!A80)</f>
        <v>1.9</v>
      </c>
      <c r="B79" s="4">
        <f>IF('True_Odds_Calculator_2-way'!B80="","",'True_Odds_Calculator_2-way'!B80)</f>
        <v>1.93</v>
      </c>
      <c r="C79" s="4">
        <f t="shared" si="11"/>
        <v>0.52631578947368418</v>
      </c>
      <c r="D79">
        <f t="shared" si="12"/>
        <v>0.5181347150259068</v>
      </c>
      <c r="E79">
        <f t="shared" si="13"/>
        <v>4.445050449959087E-2</v>
      </c>
      <c r="F79">
        <f t="shared" si="14"/>
        <v>-0.22825197709299161</v>
      </c>
      <c r="G79">
        <v>0</v>
      </c>
      <c r="H79">
        <f t="shared" si="15"/>
        <v>0.27270248159258254</v>
      </c>
      <c r="I79">
        <f t="shared" si="16"/>
        <v>-1.0930430596399217</v>
      </c>
      <c r="J79">
        <f t="shared" si="17"/>
        <v>1.0930430596399217</v>
      </c>
      <c r="K79">
        <f t="shared" si="18"/>
        <v>0.50409863604618754</v>
      </c>
      <c r="L79">
        <f t="shared" si="19"/>
        <v>0.49590136395381257</v>
      </c>
      <c r="M79">
        <f t="shared" si="20"/>
        <v>1.9837387536759294</v>
      </c>
      <c r="N79">
        <f t="shared" si="21"/>
        <v>2.0165300454651267</v>
      </c>
    </row>
    <row r="80" spans="1:14" x14ac:dyDescent="0.25">
      <c r="A80" s="4">
        <f>IF('True_Odds_Calculator_2-way'!A81="","",'True_Odds_Calculator_2-way'!A81)</f>
        <v>1.78</v>
      </c>
      <c r="B80" s="4">
        <f>IF('True_Odds_Calculator_2-way'!B81="","",'True_Odds_Calculator_2-way'!B81)</f>
        <v>2.06</v>
      </c>
      <c r="C80" s="4">
        <f t="shared" si="11"/>
        <v>0.5617977528089888</v>
      </c>
      <c r="D80">
        <f t="shared" si="12"/>
        <v>0.4854368932038835</v>
      </c>
      <c r="E80">
        <f t="shared" si="13"/>
        <v>4.7234646012872306E-2</v>
      </c>
      <c r="F80">
        <f t="shared" si="14"/>
        <v>-0.22548270971964657</v>
      </c>
      <c r="G80">
        <v>0</v>
      </c>
      <c r="H80">
        <f t="shared" si="15"/>
        <v>0.27271735573251882</v>
      </c>
      <c r="I80">
        <f t="shared" si="16"/>
        <v>-1.0997646755364592</v>
      </c>
      <c r="J80">
        <f t="shared" si="17"/>
        <v>1.0997646755364592</v>
      </c>
      <c r="K80">
        <f t="shared" si="18"/>
        <v>0.53826630809448417</v>
      </c>
      <c r="L80">
        <f t="shared" si="19"/>
        <v>0.46173369190551583</v>
      </c>
      <c r="M80">
        <f t="shared" si="20"/>
        <v>1.8578164469184384</v>
      </c>
      <c r="N80">
        <f t="shared" si="21"/>
        <v>2.1657505560686463</v>
      </c>
    </row>
    <row r="81" spans="1:14" x14ac:dyDescent="0.25">
      <c r="A81" s="4">
        <f>IF('True_Odds_Calculator_2-way'!A82="","",'True_Odds_Calculator_2-way'!A82)</f>
        <v>2.14</v>
      </c>
      <c r="B81" s="4">
        <f>IF('True_Odds_Calculator_2-way'!B82="","",'True_Odds_Calculator_2-way'!B82)</f>
        <v>1.72</v>
      </c>
      <c r="C81" s="4">
        <f t="shared" si="11"/>
        <v>0.46728971962616822</v>
      </c>
      <c r="D81">
        <f t="shared" si="12"/>
        <v>0.58139534883720934</v>
      </c>
      <c r="E81">
        <f t="shared" si="13"/>
        <v>4.8685068463377501E-2</v>
      </c>
      <c r="F81">
        <f t="shared" si="14"/>
        <v>-0.22299500108672032</v>
      </c>
      <c r="G81">
        <v>0</v>
      </c>
      <c r="H81">
        <f t="shared" si="15"/>
        <v>0.27168006955009782</v>
      </c>
      <c r="I81">
        <f t="shared" si="16"/>
        <v>-1.1037769642208697</v>
      </c>
      <c r="J81">
        <f t="shared" si="17"/>
        <v>1.1037769642208697</v>
      </c>
      <c r="K81">
        <f t="shared" si="18"/>
        <v>0.4428098386487857</v>
      </c>
      <c r="L81">
        <f t="shared" si="19"/>
        <v>0.55719016135121435</v>
      </c>
      <c r="M81">
        <f t="shared" si="20"/>
        <v>2.2583057392117913</v>
      </c>
      <c r="N81">
        <f t="shared" si="21"/>
        <v>1.7947194142390264</v>
      </c>
    </row>
    <row r="82" spans="1:14" x14ac:dyDescent="0.25">
      <c r="A82" s="4">
        <f>IF('True_Odds_Calculator_2-way'!A83="","",'True_Odds_Calculator_2-way'!A83)</f>
        <v>2</v>
      </c>
      <c r="B82" s="4">
        <f>IF('True_Odds_Calculator_2-way'!B83="","",'True_Odds_Calculator_2-way'!B83)</f>
        <v>1.84</v>
      </c>
      <c r="C82" s="4">
        <f t="shared" si="11"/>
        <v>0.5</v>
      </c>
      <c r="D82">
        <f t="shared" si="12"/>
        <v>0.54347826086956519</v>
      </c>
      <c r="E82">
        <f t="shared" si="13"/>
        <v>4.3478260869565188E-2</v>
      </c>
      <c r="F82">
        <f t="shared" si="14"/>
        <v>-0.22826086956521741</v>
      </c>
      <c r="G82">
        <v>0</v>
      </c>
      <c r="H82">
        <f t="shared" si="15"/>
        <v>0.27173913043478259</v>
      </c>
      <c r="I82">
        <f t="shared" si="16"/>
        <v>-1.0910894511799618</v>
      </c>
      <c r="J82">
        <f t="shared" si="17"/>
        <v>1.0910894511799618</v>
      </c>
      <c r="K82">
        <f t="shared" si="18"/>
        <v>0.47821961869479995</v>
      </c>
      <c r="L82">
        <f t="shared" si="19"/>
        <v>0.52178038130519999</v>
      </c>
      <c r="M82">
        <f t="shared" si="20"/>
        <v>2.091089451179962</v>
      </c>
      <c r="N82">
        <f t="shared" si="21"/>
        <v>1.9165151389911681</v>
      </c>
    </row>
    <row r="83" spans="1:14" x14ac:dyDescent="0.25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1.66</v>
      </c>
      <c r="C83" s="4">
        <f t="shared" si="11"/>
        <v>0.4464285714285714</v>
      </c>
      <c r="D83">
        <f t="shared" si="12"/>
        <v>0.60240963855421692</v>
      </c>
      <c r="E83">
        <f t="shared" si="13"/>
        <v>4.8838209982788428E-2</v>
      </c>
      <c r="F83">
        <f t="shared" si="14"/>
        <v>-0.22009466437177272</v>
      </c>
      <c r="G83">
        <v>0</v>
      </c>
      <c r="H83">
        <f t="shared" si="15"/>
        <v>0.26893287435456109</v>
      </c>
      <c r="I83">
        <f t="shared" si="16"/>
        <v>-1.1053942207134548</v>
      </c>
      <c r="J83">
        <f t="shared" si="17"/>
        <v>1.1053942207134548</v>
      </c>
      <c r="K83">
        <f t="shared" si="18"/>
        <v>0.42181832798601948</v>
      </c>
      <c r="L83">
        <f t="shared" si="19"/>
        <v>0.57818167201398041</v>
      </c>
      <c r="M83">
        <f t="shared" si="20"/>
        <v>2.3706888336846839</v>
      </c>
      <c r="N83">
        <f t="shared" si="21"/>
        <v>1.7295601856708804</v>
      </c>
    </row>
    <row r="84" spans="1:14" x14ac:dyDescent="0.25">
      <c r="A84" s="4">
        <f>IF('True_Odds_Calculator_2-way'!A85="","",'True_Odds_Calculator_2-way'!A85)</f>
        <v>2.13</v>
      </c>
      <c r="B84" s="4">
        <f>IF('True_Odds_Calculator_2-way'!B85="","",'True_Odds_Calculator_2-way'!B85)</f>
        <v>1.74</v>
      </c>
      <c r="C84" s="4">
        <f t="shared" si="11"/>
        <v>0.46948356807511737</v>
      </c>
      <c r="D84">
        <f t="shared" si="12"/>
        <v>0.57471264367816088</v>
      </c>
      <c r="E84">
        <f t="shared" si="13"/>
        <v>4.4196211753278369E-2</v>
      </c>
      <c r="F84">
        <f t="shared" si="14"/>
        <v>-0.22562193081862814</v>
      </c>
      <c r="G84">
        <v>0</v>
      </c>
      <c r="H84">
        <f t="shared" si="15"/>
        <v>0.26981814257190651</v>
      </c>
      <c r="I84">
        <f t="shared" si="16"/>
        <v>-1.093565796666284</v>
      </c>
      <c r="J84">
        <f t="shared" si="17"/>
        <v>1.093565796666284</v>
      </c>
      <c r="K84">
        <f t="shared" si="18"/>
        <v>0.44728133121114488</v>
      </c>
      <c r="L84">
        <f t="shared" si="19"/>
        <v>0.55271866878885501</v>
      </c>
      <c r="M84">
        <f t="shared" si="20"/>
        <v>2.235729350232901</v>
      </c>
      <c r="N84">
        <f t="shared" si="21"/>
        <v>1.8092386895330501</v>
      </c>
    </row>
    <row r="85" spans="1:14" x14ac:dyDescent="0.25">
      <c r="A85" s="4">
        <f>IF('True_Odds_Calculator_2-way'!A86="","",'True_Odds_Calculator_2-way'!A86)</f>
        <v>1.95</v>
      </c>
      <c r="B85" s="4">
        <f>IF('True_Odds_Calculator_2-way'!B86="","",'True_Odds_Calculator_2-way'!B86)</f>
        <v>1.88</v>
      </c>
      <c r="C85" s="4">
        <f t="shared" si="11"/>
        <v>0.51282051282051289</v>
      </c>
      <c r="D85">
        <f t="shared" si="12"/>
        <v>0.53191489361702127</v>
      </c>
      <c r="E85">
        <f t="shared" si="13"/>
        <v>4.4735406437534042E-2</v>
      </c>
      <c r="F85">
        <f t="shared" si="14"/>
        <v>-0.22804146208401543</v>
      </c>
      <c r="G85">
        <v>0</v>
      </c>
      <c r="H85">
        <f t="shared" si="15"/>
        <v>0.27277686852154942</v>
      </c>
      <c r="I85">
        <f t="shared" si="16"/>
        <v>-1.0936965981495175</v>
      </c>
      <c r="J85">
        <f t="shared" si="17"/>
        <v>1.0936965981495175</v>
      </c>
      <c r="K85">
        <f t="shared" si="18"/>
        <v>0.49043365789995519</v>
      </c>
      <c r="L85">
        <f t="shared" si="19"/>
        <v>0.50956634210004492</v>
      </c>
      <c r="M85">
        <f t="shared" si="20"/>
        <v>2.0390117682420414</v>
      </c>
      <c r="N85">
        <f t="shared" si="21"/>
        <v>1.9624530063715757</v>
      </c>
    </row>
    <row r="86" spans="1:14" x14ac:dyDescent="0.25">
      <c r="A86" s="4">
        <f>IF('True_Odds_Calculator_2-way'!A87="","",'True_Odds_Calculator_2-way'!A87)</f>
        <v>2.2799999999999998</v>
      </c>
      <c r="B86" s="4">
        <f>IF('True_Odds_Calculator_2-way'!B87="","",'True_Odds_Calculator_2-way'!B87)</f>
        <v>1.65</v>
      </c>
      <c r="C86" s="4">
        <f t="shared" si="11"/>
        <v>0.43859649122807021</v>
      </c>
      <c r="D86">
        <f t="shared" si="12"/>
        <v>0.60606060606060608</v>
      </c>
      <c r="E86">
        <f t="shared" si="13"/>
        <v>4.4657097288676173E-2</v>
      </c>
      <c r="F86">
        <f t="shared" si="14"/>
        <v>-0.22115895800106333</v>
      </c>
      <c r="G86">
        <v>0</v>
      </c>
      <c r="H86">
        <f t="shared" si="15"/>
        <v>0.26581605528973951</v>
      </c>
      <c r="I86">
        <f t="shared" si="16"/>
        <v>-1.0963225241337864</v>
      </c>
      <c r="J86">
        <f t="shared" si="17"/>
        <v>1.0963225241337864</v>
      </c>
      <c r="K86">
        <f t="shared" si="18"/>
        <v>0.41609577790366731</v>
      </c>
      <c r="L86">
        <f t="shared" si="19"/>
        <v>0.58390422209633297</v>
      </c>
      <c r="M86">
        <f t="shared" si="20"/>
        <v>2.4032928308912465</v>
      </c>
      <c r="N86">
        <f t="shared" si="21"/>
        <v>1.7126096406869604</v>
      </c>
    </row>
    <row r="87" spans="1:14" x14ac:dyDescent="0.25">
      <c r="A87" s="4">
        <f>IF('True_Odds_Calculator_2-way'!A88="","",'True_Odds_Calculator_2-way'!A88)</f>
        <v>2.38</v>
      </c>
      <c r="B87" s="4">
        <f>IF('True_Odds_Calculator_2-way'!B88="","",'True_Odds_Calculator_2-way'!B88)</f>
        <v>1.57</v>
      </c>
      <c r="C87" s="4">
        <f t="shared" si="11"/>
        <v>0.42016806722689076</v>
      </c>
      <c r="D87">
        <f t="shared" si="12"/>
        <v>0.63694267515923564</v>
      </c>
      <c r="E87">
        <f t="shared" si="13"/>
        <v>5.7110742386126345E-2</v>
      </c>
      <c r="F87">
        <f t="shared" si="14"/>
        <v>-0.210512230369855</v>
      </c>
      <c r="G87">
        <v>0</v>
      </c>
      <c r="H87">
        <f t="shared" si="15"/>
        <v>0.26762297275598135</v>
      </c>
      <c r="I87">
        <f t="shared" si="16"/>
        <v>-1.127516819152897</v>
      </c>
      <c r="J87">
        <f t="shared" si="17"/>
        <v>1.127516819152897</v>
      </c>
      <c r="K87">
        <f t="shared" si="18"/>
        <v>0.39124040734033211</v>
      </c>
      <c r="L87">
        <f t="shared" si="19"/>
        <v>0.60875959265966806</v>
      </c>
      <c r="M87">
        <f t="shared" si="20"/>
        <v>2.5559732104309978</v>
      </c>
      <c r="N87">
        <f t="shared" si="21"/>
        <v>1.6426845869171511</v>
      </c>
    </row>
    <row r="88" spans="1:14" x14ac:dyDescent="0.25">
      <c r="A88" s="4">
        <f>IF('True_Odds_Calculator_2-way'!A89="","",'True_Odds_Calculator_2-way'!A89)</f>
        <v>1.59</v>
      </c>
      <c r="B88" s="4">
        <f>IF('True_Odds_Calculator_2-way'!B89="","",'True_Odds_Calculator_2-way'!B89)</f>
        <v>2.4900000000000002</v>
      </c>
      <c r="C88" s="4">
        <f t="shared" si="11"/>
        <v>0.62893081761006286</v>
      </c>
      <c r="D88">
        <f t="shared" si="12"/>
        <v>0.40160642570281119</v>
      </c>
      <c r="E88">
        <f t="shared" si="13"/>
        <v>3.0537243312874107E-2</v>
      </c>
      <c r="F88">
        <f t="shared" si="14"/>
        <v>-0.22204541436184988</v>
      </c>
      <c r="G88">
        <v>0</v>
      </c>
      <c r="H88">
        <f t="shared" si="15"/>
        <v>0.25258265767472399</v>
      </c>
      <c r="I88">
        <f t="shared" si="16"/>
        <v>-1.0665491157310274</v>
      </c>
      <c r="J88">
        <f t="shared" si="17"/>
        <v>1.0665491157310274</v>
      </c>
      <c r="K88">
        <f t="shared" si="18"/>
        <v>0.61377408040094872</v>
      </c>
      <c r="L88">
        <f t="shared" si="19"/>
        <v>0.38622591959905123</v>
      </c>
      <c r="M88">
        <f t="shared" si="20"/>
        <v>1.6292639782813063</v>
      </c>
      <c r="N88">
        <f t="shared" si="21"/>
        <v>2.5891581824392307</v>
      </c>
    </row>
    <row r="89" spans="1:14" x14ac:dyDescent="0.25">
      <c r="A89" s="4">
        <f>IF('True_Odds_Calculator_2-way'!A90="","",'True_Odds_Calculator_2-way'!A90)</f>
        <v>1.96</v>
      </c>
      <c r="B89" s="4">
        <f>IF('True_Odds_Calculator_2-way'!B90="","",'True_Odds_Calculator_2-way'!B90)</f>
        <v>1.94</v>
      </c>
      <c r="C89" s="4">
        <f t="shared" si="11"/>
        <v>0.51020408163265307</v>
      </c>
      <c r="D89">
        <f t="shared" si="12"/>
        <v>0.51546391752577325</v>
      </c>
      <c r="E89">
        <f t="shared" si="13"/>
        <v>2.5667999158426325E-2</v>
      </c>
      <c r="F89">
        <f t="shared" si="14"/>
        <v>-0.23732379549758043</v>
      </c>
      <c r="G89">
        <v>0</v>
      </c>
      <c r="H89">
        <f t="shared" si="15"/>
        <v>0.26299179465600675</v>
      </c>
      <c r="I89">
        <f t="shared" si="16"/>
        <v>-1.052689901333149</v>
      </c>
      <c r="J89">
        <f t="shared" si="17"/>
        <v>1.052689901333149</v>
      </c>
      <c r="K89">
        <f t="shared" si="18"/>
        <v>0.49736834815166897</v>
      </c>
      <c r="L89">
        <f t="shared" si="19"/>
        <v>0.50263165184833114</v>
      </c>
      <c r="M89">
        <f t="shared" si="20"/>
        <v>2.0105823052798226</v>
      </c>
      <c r="N89">
        <f t="shared" si="21"/>
        <v>1.9895285072531594</v>
      </c>
    </row>
    <row r="90" spans="1:14" x14ac:dyDescent="0.25">
      <c r="A90" s="4">
        <f>IF('True_Odds_Calculator_2-way'!A91="","",'True_Odds_Calculator_2-way'!A91)</f>
        <v>2</v>
      </c>
      <c r="B90" s="4">
        <f>IF('True_Odds_Calculator_2-way'!B91="","",'True_Odds_Calculator_2-way'!B91)</f>
        <v>1.91</v>
      </c>
      <c r="C90" s="4">
        <f t="shared" si="11"/>
        <v>0.5</v>
      </c>
      <c r="D90">
        <f t="shared" si="12"/>
        <v>0.52356020942408377</v>
      </c>
      <c r="E90">
        <f t="shared" si="13"/>
        <v>2.3560209424083656E-2</v>
      </c>
      <c r="F90">
        <f t="shared" si="14"/>
        <v>-0.23821989528795817</v>
      </c>
      <c r="G90">
        <v>0</v>
      </c>
      <c r="H90">
        <f t="shared" si="15"/>
        <v>0.26178010471204188</v>
      </c>
      <c r="I90">
        <f t="shared" si="16"/>
        <v>-1.0482848367219182</v>
      </c>
      <c r="J90">
        <f t="shared" si="17"/>
        <v>1.0482848367219182</v>
      </c>
      <c r="K90">
        <f t="shared" si="18"/>
        <v>0.4882133490771739</v>
      </c>
      <c r="L90">
        <f t="shared" si="19"/>
        <v>0.51178665092282616</v>
      </c>
      <c r="M90">
        <f t="shared" si="20"/>
        <v>2.0482848367219182</v>
      </c>
      <c r="N90">
        <f t="shared" si="21"/>
        <v>1.9539392014169454</v>
      </c>
    </row>
    <row r="91" spans="1:14" x14ac:dyDescent="0.25">
      <c r="A91" s="4">
        <f>IF('True_Odds_Calculator_2-way'!A92="","",'True_Odds_Calculator_2-way'!A92)</f>
        <v>2.17</v>
      </c>
      <c r="B91" s="4">
        <f>IF('True_Odds_Calculator_2-way'!B92="","",'True_Odds_Calculator_2-way'!B92)</f>
        <v>1.75</v>
      </c>
      <c r="C91" s="4">
        <f t="shared" si="11"/>
        <v>0.46082949308755761</v>
      </c>
      <c r="D91">
        <f t="shared" si="12"/>
        <v>0.5714285714285714</v>
      </c>
      <c r="E91">
        <f t="shared" si="13"/>
        <v>3.2258064516129004E-2</v>
      </c>
      <c r="F91">
        <f t="shared" si="14"/>
        <v>-0.23107307439104674</v>
      </c>
      <c r="G91">
        <v>0</v>
      </c>
      <c r="H91">
        <f t="shared" si="15"/>
        <v>0.26333113890717574</v>
      </c>
      <c r="I91">
        <f t="shared" si="16"/>
        <v>-1.0675210253672476</v>
      </c>
      <c r="J91">
        <f t="shared" si="17"/>
        <v>1.0675210253672476</v>
      </c>
      <c r="K91">
        <f t="shared" si="18"/>
        <v>0.44464214228514221</v>
      </c>
      <c r="L91">
        <f t="shared" si="19"/>
        <v>0.55535785771485779</v>
      </c>
      <c r="M91">
        <f t="shared" si="20"/>
        <v>2.2489995996796797</v>
      </c>
      <c r="N91">
        <f t="shared" si="21"/>
        <v>1.8006407690254356</v>
      </c>
    </row>
    <row r="92" spans="1:14" x14ac:dyDescent="0.25">
      <c r="A92" s="4">
        <f>IF('True_Odds_Calculator_2-way'!A93="","",'True_Odds_Calculator_2-way'!A93)</f>
        <v>2.2000000000000002</v>
      </c>
      <c r="B92" s="4">
        <f>IF('True_Odds_Calculator_2-way'!B93="","",'True_Odds_Calculator_2-way'!B93)</f>
        <v>1.72</v>
      </c>
      <c r="C92" s="4">
        <f t="shared" si="11"/>
        <v>0.45454545454545453</v>
      </c>
      <c r="D92">
        <f t="shared" si="12"/>
        <v>0.58139534883720934</v>
      </c>
      <c r="E92">
        <f t="shared" si="13"/>
        <v>3.5940803382663811E-2</v>
      </c>
      <c r="F92">
        <f t="shared" si="14"/>
        <v>-0.22832980972515859</v>
      </c>
      <c r="G92">
        <v>0</v>
      </c>
      <c r="H92">
        <f t="shared" si="15"/>
        <v>0.26427061310782241</v>
      </c>
      <c r="I92">
        <f t="shared" si="16"/>
        <v>-1.075828707279838</v>
      </c>
      <c r="J92">
        <f t="shared" si="17"/>
        <v>1.075828707279838</v>
      </c>
      <c r="K92">
        <f t="shared" si="18"/>
        <v>0.4364916731037084</v>
      </c>
      <c r="L92">
        <f t="shared" si="19"/>
        <v>0.5635083268962916</v>
      </c>
      <c r="M92">
        <f t="shared" si="20"/>
        <v>2.2909944487358058</v>
      </c>
      <c r="N92">
        <f t="shared" si="21"/>
        <v>1.7745966692414832</v>
      </c>
    </row>
    <row r="93" spans="1:14" x14ac:dyDescent="0.25">
      <c r="A93" s="4">
        <f>IF('True_Odds_Calculator_2-way'!A94="","",'True_Odds_Calculator_2-way'!A94)</f>
        <v>2.5099999999999998</v>
      </c>
      <c r="B93" s="4">
        <f>IF('True_Odds_Calculator_2-way'!B94="","",'True_Odds_Calculator_2-way'!B94)</f>
        <v>1.57</v>
      </c>
      <c r="C93" s="4">
        <f t="shared" si="11"/>
        <v>0.39840637450199207</v>
      </c>
      <c r="D93">
        <f t="shared" si="12"/>
        <v>0.63694267515923564</v>
      </c>
      <c r="E93">
        <f t="shared" si="13"/>
        <v>3.5349049661227649E-2</v>
      </c>
      <c r="F93">
        <f t="shared" si="14"/>
        <v>-0.21841297231456347</v>
      </c>
      <c r="G93">
        <v>0</v>
      </c>
      <c r="H93">
        <f t="shared" si="15"/>
        <v>0.25376202197579112</v>
      </c>
      <c r="I93">
        <f t="shared" si="16"/>
        <v>-1.0778891454484929</v>
      </c>
      <c r="J93">
        <f t="shared" si="17"/>
        <v>1.0778891454484929</v>
      </c>
      <c r="K93">
        <f t="shared" si="18"/>
        <v>0.3805736037101255</v>
      </c>
      <c r="L93">
        <f t="shared" si="19"/>
        <v>0.61942639628987439</v>
      </c>
      <c r="M93">
        <f t="shared" si="20"/>
        <v>2.6276126096272243</v>
      </c>
      <c r="N93">
        <f t="shared" si="21"/>
        <v>1.6143968129056414</v>
      </c>
    </row>
    <row r="94" spans="1:14" x14ac:dyDescent="0.25">
      <c r="A94" s="4">
        <f>IF('True_Odds_Calculator_2-way'!A95="","",'True_Odds_Calculator_2-way'!A95)</f>
        <v>2.09</v>
      </c>
      <c r="B94" s="4">
        <f>IF('True_Odds_Calculator_2-way'!B95="","",'True_Odds_Calculator_2-way'!B95)</f>
        <v>1.8</v>
      </c>
      <c r="C94" s="4">
        <f t="shared" si="11"/>
        <v>0.47846889952153115</v>
      </c>
      <c r="D94">
        <f t="shared" si="12"/>
        <v>0.55555555555555558</v>
      </c>
      <c r="E94">
        <f t="shared" si="13"/>
        <v>3.4024455077086735E-2</v>
      </c>
      <c r="F94">
        <f t="shared" si="14"/>
        <v>-0.23179160021265277</v>
      </c>
      <c r="G94">
        <v>0</v>
      </c>
      <c r="H94">
        <f t="shared" si="15"/>
        <v>0.26581605528973956</v>
      </c>
      <c r="I94">
        <f t="shared" si="16"/>
        <v>-1.0708823421952987</v>
      </c>
      <c r="J94">
        <f t="shared" si="17"/>
        <v>1.0708823421952987</v>
      </c>
      <c r="K94">
        <f t="shared" si="18"/>
        <v>0.46141173239413841</v>
      </c>
      <c r="L94">
        <f t="shared" si="19"/>
        <v>0.53858826760586154</v>
      </c>
      <c r="M94">
        <f t="shared" si="20"/>
        <v>2.1672617529928755</v>
      </c>
      <c r="N94">
        <f t="shared" si="21"/>
        <v>1.8567058737562385</v>
      </c>
    </row>
    <row r="95" spans="1:14" x14ac:dyDescent="0.25">
      <c r="A95" s="4">
        <f>IF('True_Odds_Calculator_2-way'!A96="","",'True_Odds_Calculator_2-way'!A96)</f>
        <v>2.08</v>
      </c>
      <c r="B95" s="4">
        <f>IF('True_Odds_Calculator_2-way'!B96="","",'True_Odds_Calculator_2-way'!B96)</f>
        <v>1.83</v>
      </c>
      <c r="C95" s="4">
        <f t="shared" si="11"/>
        <v>0.48076923076923073</v>
      </c>
      <c r="D95">
        <f t="shared" si="12"/>
        <v>0.54644808743169393</v>
      </c>
      <c r="E95">
        <f t="shared" si="13"/>
        <v>2.7217318200924545E-2</v>
      </c>
      <c r="F95">
        <f t="shared" si="14"/>
        <v>-0.23549810844892827</v>
      </c>
      <c r="G95">
        <v>0</v>
      </c>
      <c r="H95">
        <f t="shared" si="15"/>
        <v>0.26271542664985281</v>
      </c>
      <c r="I95">
        <f t="shared" si="16"/>
        <v>-1.0562070842074627</v>
      </c>
      <c r="J95">
        <f t="shared" si="17"/>
        <v>1.0562070842074627</v>
      </c>
      <c r="K95">
        <f t="shared" si="18"/>
        <v>0.46713612113428016</v>
      </c>
      <c r="L95">
        <f t="shared" si="19"/>
        <v>0.53286387886572006</v>
      </c>
      <c r="M95">
        <f t="shared" si="20"/>
        <v>2.1407036509440598</v>
      </c>
      <c r="N95">
        <f t="shared" si="21"/>
        <v>1.8766518798921943</v>
      </c>
    </row>
    <row r="96" spans="1:14" x14ac:dyDescent="0.25">
      <c r="A96" s="4">
        <f>IF('True_Odds_Calculator_2-way'!A97="","",'True_Odds_Calculator_2-way'!A97)</f>
        <v>1.71</v>
      </c>
      <c r="B96" s="4">
        <f>IF('True_Odds_Calculator_2-way'!B97="","",'True_Odds_Calculator_2-way'!B97)</f>
        <v>2.2200000000000002</v>
      </c>
      <c r="C96" s="4">
        <f t="shared" si="11"/>
        <v>0.58479532163742687</v>
      </c>
      <c r="D96">
        <f t="shared" si="12"/>
        <v>0.4504504504504504</v>
      </c>
      <c r="E96">
        <f t="shared" si="13"/>
        <v>3.5245772087877381E-2</v>
      </c>
      <c r="F96">
        <f t="shared" si="14"/>
        <v>-0.2281755439650176</v>
      </c>
      <c r="G96">
        <v>0</v>
      </c>
      <c r="H96">
        <f t="shared" si="15"/>
        <v>0.26342131605289498</v>
      </c>
      <c r="I96">
        <f t="shared" si="16"/>
        <v>-1.0744616281415775</v>
      </c>
      <c r="J96">
        <f t="shared" si="17"/>
        <v>1.0744616281415775</v>
      </c>
      <c r="K96">
        <f t="shared" si="18"/>
        <v>0.56725752490934445</v>
      </c>
      <c r="L96">
        <f t="shared" si="19"/>
        <v>0.43274247509065539</v>
      </c>
      <c r="M96">
        <f t="shared" si="20"/>
        <v>1.7628677559805201</v>
      </c>
      <c r="N96">
        <f t="shared" si="21"/>
        <v>2.310843186332725</v>
      </c>
    </row>
    <row r="97" spans="1:14" x14ac:dyDescent="0.25">
      <c r="A97" s="4">
        <f>IF('True_Odds_Calculator_2-way'!A98="","",'True_Odds_Calculator_2-way'!A98)</f>
        <v>2.21</v>
      </c>
      <c r="B97" s="4">
        <f>IF('True_Odds_Calculator_2-way'!B98="","",'True_Odds_Calculator_2-way'!B98)</f>
        <v>1.72</v>
      </c>
      <c r="C97" s="4">
        <f t="shared" si="11"/>
        <v>0.45248868778280543</v>
      </c>
      <c r="D97">
        <f t="shared" si="12"/>
        <v>0.58139534883720934</v>
      </c>
      <c r="E97">
        <f t="shared" si="13"/>
        <v>3.3884036620014824E-2</v>
      </c>
      <c r="F97">
        <f t="shared" si="14"/>
        <v>-0.2291907818583605</v>
      </c>
      <c r="G97">
        <v>0</v>
      </c>
      <c r="H97">
        <f t="shared" si="15"/>
        <v>0.26307481847837527</v>
      </c>
      <c r="I97">
        <f t="shared" si="16"/>
        <v>-1.0713739108887084</v>
      </c>
      <c r="J97">
        <f t="shared" si="17"/>
        <v>1.0713739108887084</v>
      </c>
      <c r="K97">
        <f t="shared" si="18"/>
        <v>0.43547132891069945</v>
      </c>
      <c r="L97">
        <f t="shared" si="19"/>
        <v>0.56452867108930049</v>
      </c>
      <c r="M97">
        <f t="shared" si="20"/>
        <v>2.2963624321753371</v>
      </c>
      <c r="N97">
        <f t="shared" si="21"/>
        <v>1.7713892158398703</v>
      </c>
    </row>
    <row r="98" spans="1:14" x14ac:dyDescent="0.25">
      <c r="A98" s="4">
        <f>IF('True_Odds_Calculator_2-way'!A99="","",'True_Odds_Calculator_2-way'!A99)</f>
        <v>1.57</v>
      </c>
      <c r="B98" s="4">
        <f>IF('True_Odds_Calculator_2-way'!B99="","",'True_Odds_Calculator_2-way'!B99)</f>
        <v>2.5299999999999998</v>
      </c>
      <c r="C98" s="4">
        <f t="shared" si="11"/>
        <v>0.63694267515923564</v>
      </c>
      <c r="D98">
        <f t="shared" si="12"/>
        <v>0.39525691699604748</v>
      </c>
      <c r="E98">
        <f t="shared" si="13"/>
        <v>3.2199592155283119E-2</v>
      </c>
      <c r="F98">
        <f t="shared" si="14"/>
        <v>-0.21955640593137127</v>
      </c>
      <c r="G98">
        <v>0</v>
      </c>
      <c r="H98">
        <f t="shared" si="15"/>
        <v>0.25175599808665444</v>
      </c>
      <c r="I98">
        <f t="shared" si="16"/>
        <v>-1.0708209436720593</v>
      </c>
      <c r="J98">
        <f t="shared" si="17"/>
        <v>1.0708209436720593</v>
      </c>
      <c r="K98">
        <f t="shared" si="18"/>
        <v>0.62097609898291362</v>
      </c>
      <c r="L98">
        <f t="shared" si="19"/>
        <v>0.37902390101708633</v>
      </c>
      <c r="M98">
        <f t="shared" si="20"/>
        <v>1.610367937893074</v>
      </c>
      <c r="N98">
        <f t="shared" si="21"/>
        <v>2.6383560438182503</v>
      </c>
    </row>
    <row r="99" spans="1:14" x14ac:dyDescent="0.25">
      <c r="A99" s="4">
        <f>IF('True_Odds_Calculator_2-way'!A100="","",'True_Odds_Calculator_2-way'!A100)</f>
        <v>2.17</v>
      </c>
      <c r="B99" s="4">
        <f>IF('True_Odds_Calculator_2-way'!B100="","",'True_Odds_Calculator_2-way'!B100)</f>
        <v>1.75</v>
      </c>
      <c r="C99" s="4">
        <f t="shared" si="11"/>
        <v>0.46082949308755761</v>
      </c>
      <c r="D99">
        <f t="shared" si="12"/>
        <v>0.5714285714285714</v>
      </c>
      <c r="E99">
        <f t="shared" si="13"/>
        <v>3.2258064516129004E-2</v>
      </c>
      <c r="F99">
        <f t="shared" si="14"/>
        <v>-0.23107307439104674</v>
      </c>
      <c r="G99">
        <v>0</v>
      </c>
      <c r="H99">
        <f t="shared" si="15"/>
        <v>0.26333113890717574</v>
      </c>
      <c r="I99">
        <f t="shared" si="16"/>
        <v>-1.0675210253672476</v>
      </c>
      <c r="J99">
        <f t="shared" si="17"/>
        <v>1.0675210253672476</v>
      </c>
      <c r="K99">
        <f t="shared" si="18"/>
        <v>0.44464214228514221</v>
      </c>
      <c r="L99">
        <f t="shared" si="19"/>
        <v>0.55535785771485779</v>
      </c>
      <c r="M99">
        <f t="shared" si="20"/>
        <v>2.2489995996796797</v>
      </c>
      <c r="N99">
        <f t="shared" si="21"/>
        <v>1.8006407690254356</v>
      </c>
    </row>
    <row r="100" spans="1:14" x14ac:dyDescent="0.25">
      <c r="A100" s="4">
        <f>IF('True_Odds_Calculator_2-way'!A101="","",'True_Odds_Calculator_2-way'!A101)</f>
        <v>2.37</v>
      </c>
      <c r="B100" s="4">
        <f>IF('True_Odds_Calculator_2-way'!B101="","",'True_Odds_Calculator_2-way'!B101)</f>
        <v>1.63</v>
      </c>
      <c r="C100" s="4">
        <f t="shared" si="11"/>
        <v>0.42194092827004215</v>
      </c>
      <c r="D100">
        <f t="shared" si="12"/>
        <v>0.61349693251533743</v>
      </c>
      <c r="E100">
        <f t="shared" si="13"/>
        <v>3.5437860785379582E-2</v>
      </c>
      <c r="F100">
        <f t="shared" si="14"/>
        <v>-0.22342160441096537</v>
      </c>
      <c r="G100">
        <v>0</v>
      </c>
      <c r="H100">
        <f t="shared" si="15"/>
        <v>0.2588594651963449</v>
      </c>
      <c r="I100">
        <f t="shared" si="16"/>
        <v>-1.0763894728677108</v>
      </c>
      <c r="J100">
        <f t="shared" si="17"/>
        <v>1.0763894728677108</v>
      </c>
      <c r="K100">
        <f t="shared" si="18"/>
        <v>0.40409696490827207</v>
      </c>
      <c r="L100">
        <f t="shared" si="19"/>
        <v>0.59590303509172793</v>
      </c>
      <c r="M100">
        <f t="shared" si="20"/>
        <v>2.4746535778287639</v>
      </c>
      <c r="N100">
        <f t="shared" si="21"/>
        <v>1.6781253679066579</v>
      </c>
    </row>
    <row r="101" spans="1:14" x14ac:dyDescent="0.25">
      <c r="A101" s="4">
        <f>IF('True_Odds_Calculator_2-way'!A102="","",'True_Odds_Calculator_2-way'!A102)</f>
        <v>2.3199999999999998</v>
      </c>
      <c r="B101" s="4">
        <f>IF('True_Odds_Calculator_2-way'!B102="","",'True_Odds_Calculator_2-way'!B102)</f>
        <v>1.66</v>
      </c>
      <c r="C101" s="4">
        <f t="shared" si="11"/>
        <v>0.43103448275862072</v>
      </c>
      <c r="D101">
        <f t="shared" si="12"/>
        <v>0.60240963855421692</v>
      </c>
      <c r="E101">
        <f t="shared" si="13"/>
        <v>3.3444121312837582E-2</v>
      </c>
      <c r="F101">
        <f t="shared" si="14"/>
        <v>-0.22621520565018693</v>
      </c>
      <c r="G101">
        <v>0</v>
      </c>
      <c r="H101">
        <f t="shared" si="15"/>
        <v>0.25965932696302457</v>
      </c>
      <c r="I101">
        <f t="shared" si="16"/>
        <v>-1.0713739108887086</v>
      </c>
      <c r="J101">
        <f t="shared" si="17"/>
        <v>1.0713739108887086</v>
      </c>
      <c r="K101">
        <f t="shared" si="18"/>
        <v>0.41421356237309498</v>
      </c>
      <c r="L101">
        <f t="shared" si="19"/>
        <v>0.58578643762690485</v>
      </c>
      <c r="M101">
        <f t="shared" si="20"/>
        <v>2.4142135623730954</v>
      </c>
      <c r="N101">
        <f t="shared" si="21"/>
        <v>1.7071067811865479</v>
      </c>
    </row>
    <row r="102" spans="1:14" x14ac:dyDescent="0.25">
      <c r="A102" s="4">
        <f>IF('True_Odds_Calculator_2-way'!A103="","",'True_Odds_Calculator_2-way'!A103)</f>
        <v>2.0499999999999998</v>
      </c>
      <c r="B102" s="4">
        <f>IF('True_Odds_Calculator_2-way'!B103="","",'True_Odds_Calculator_2-way'!B103)</f>
        <v>1.85</v>
      </c>
      <c r="C102" s="4">
        <f t="shared" si="11"/>
        <v>0.48780487804878053</v>
      </c>
      <c r="D102">
        <f t="shared" si="12"/>
        <v>0.54054054054054046</v>
      </c>
      <c r="E102">
        <f t="shared" si="13"/>
        <v>2.8345418589321048E-2</v>
      </c>
      <c r="F102">
        <f t="shared" si="14"/>
        <v>-0.2353328938694792</v>
      </c>
      <c r="G102">
        <v>0</v>
      </c>
      <c r="H102">
        <f t="shared" si="15"/>
        <v>0.26367831245880025</v>
      </c>
      <c r="I102">
        <f t="shared" si="16"/>
        <v>-1.0585122480499263</v>
      </c>
      <c r="J102">
        <f t="shared" si="17"/>
        <v>1.0585122480499263</v>
      </c>
      <c r="K102">
        <f t="shared" si="18"/>
        <v>0.47361090692279612</v>
      </c>
      <c r="L102">
        <f t="shared" si="19"/>
        <v>0.52638909307720383</v>
      </c>
      <c r="M102">
        <f t="shared" si="20"/>
        <v>2.1114378604524222</v>
      </c>
      <c r="N102">
        <f t="shared" si="21"/>
        <v>1.8997354108424378</v>
      </c>
    </row>
    <row r="103" spans="1:14" x14ac:dyDescent="0.25">
      <c r="A103" s="4">
        <f>IF('True_Odds_Calculator_2-way'!A104="","",'True_Odds_Calculator_2-way'!A104)</f>
        <v>1.96</v>
      </c>
      <c r="B103" s="4">
        <f>IF('True_Odds_Calculator_2-way'!B104="","",'True_Odds_Calculator_2-way'!B104)</f>
        <v>1.93</v>
      </c>
      <c r="C103" s="4">
        <f t="shared" si="11"/>
        <v>0.51020408163265307</v>
      </c>
      <c r="D103">
        <f t="shared" si="12"/>
        <v>0.5181347150259068</v>
      </c>
      <c r="E103">
        <f t="shared" si="13"/>
        <v>2.8338796658559762E-2</v>
      </c>
      <c r="F103">
        <f t="shared" si="14"/>
        <v>-0.23601564978322942</v>
      </c>
      <c r="G103">
        <v>0</v>
      </c>
      <c r="H103">
        <f t="shared" si="15"/>
        <v>0.26435444644178918</v>
      </c>
      <c r="I103">
        <f t="shared" si="16"/>
        <v>-1.0583343916682539</v>
      </c>
      <c r="J103">
        <f t="shared" si="17"/>
        <v>1.0583343916682539</v>
      </c>
      <c r="K103">
        <f t="shared" si="18"/>
        <v>0.49603149604724417</v>
      </c>
      <c r="L103">
        <f t="shared" si="19"/>
        <v>0.50396850395275605</v>
      </c>
      <c r="M103">
        <f t="shared" si="20"/>
        <v>2.0160010160015238</v>
      </c>
      <c r="N103">
        <f t="shared" si="21"/>
        <v>1.9842509842514759</v>
      </c>
    </row>
    <row r="104" spans="1:14" x14ac:dyDescent="0.25">
      <c r="A104" s="4">
        <f>IF('True_Odds_Calculator_2-way'!A105="","",'True_Odds_Calculator_2-way'!A105)</f>
        <v>2.1800000000000002</v>
      </c>
      <c r="B104" s="4">
        <f>IF('True_Odds_Calculator_2-way'!B105="","",'True_Odds_Calculator_2-way'!B105)</f>
        <v>1.74</v>
      </c>
      <c r="C104" s="4">
        <f t="shared" si="11"/>
        <v>0.4587155963302752</v>
      </c>
      <c r="D104">
        <f t="shared" si="12"/>
        <v>0.57471264367816088</v>
      </c>
      <c r="E104">
        <f t="shared" si="13"/>
        <v>3.3428240008436028E-2</v>
      </c>
      <c r="F104">
        <f t="shared" si="14"/>
        <v>-0.23020141305494057</v>
      </c>
      <c r="G104">
        <v>0</v>
      </c>
      <c r="H104">
        <f t="shared" si="15"/>
        <v>0.26362965306337655</v>
      </c>
      <c r="I104">
        <f t="shared" si="16"/>
        <v>-1.0701462561817372</v>
      </c>
      <c r="J104">
        <f t="shared" si="17"/>
        <v>1.0701462561817372</v>
      </c>
      <c r="K104">
        <f t="shared" si="18"/>
        <v>0.44193570658612125</v>
      </c>
      <c r="L104">
        <f t="shared" si="19"/>
        <v>0.55806429341387886</v>
      </c>
      <c r="M104">
        <f t="shared" si="20"/>
        <v>2.26277258229445</v>
      </c>
      <c r="N104">
        <f t="shared" si="21"/>
        <v>1.7919082295744857</v>
      </c>
    </row>
    <row r="105" spans="1:14" x14ac:dyDescent="0.25">
      <c r="A105" s="4">
        <f>IF('True_Odds_Calculator_2-way'!A106="","",'True_Odds_Calculator_2-way'!A106)</f>
        <v>2.16</v>
      </c>
      <c r="B105" s="4">
        <f>IF('True_Odds_Calculator_2-way'!B106="","",'True_Odds_Calculator_2-way'!B106)</f>
        <v>1.75</v>
      </c>
      <c r="C105" s="4">
        <f t="shared" si="11"/>
        <v>0.46296296296296291</v>
      </c>
      <c r="D105">
        <f t="shared" si="12"/>
        <v>0.5714285714285714</v>
      </c>
      <c r="E105">
        <f t="shared" si="13"/>
        <v>3.4391534391534417E-2</v>
      </c>
      <c r="F105">
        <f t="shared" si="14"/>
        <v>-0.23015873015873001</v>
      </c>
      <c r="G105">
        <v>0</v>
      </c>
      <c r="H105">
        <f t="shared" si="15"/>
        <v>0.26455026455026448</v>
      </c>
      <c r="I105">
        <f t="shared" si="16"/>
        <v>-1.0721125348377951</v>
      </c>
      <c r="J105">
        <f t="shared" si="17"/>
        <v>1.0721125348377951</v>
      </c>
      <c r="K105">
        <f t="shared" si="18"/>
        <v>0.44570220807044264</v>
      </c>
      <c r="L105">
        <f t="shared" si="19"/>
        <v>0.55429779192955719</v>
      </c>
      <c r="M105">
        <f t="shared" si="20"/>
        <v>2.2436505404118421</v>
      </c>
      <c r="N105">
        <f t="shared" si="21"/>
        <v>1.8040844011283466</v>
      </c>
    </row>
    <row r="106" spans="1:14" x14ac:dyDescent="0.25">
      <c r="A106" s="4">
        <f>IF('True_Odds_Calculator_2-way'!A107="","",'True_Odds_Calculator_2-way'!A107)</f>
        <v>2.5</v>
      </c>
      <c r="B106" s="4">
        <f>IF('True_Odds_Calculator_2-way'!B107="","",'True_Odds_Calculator_2-way'!B107)</f>
        <v>1.58</v>
      </c>
      <c r="C106" s="4">
        <f t="shared" si="11"/>
        <v>0.4</v>
      </c>
      <c r="D106">
        <f t="shared" si="12"/>
        <v>0.63291139240506322</v>
      </c>
      <c r="E106">
        <f t="shared" si="13"/>
        <v>3.2911392405063244E-2</v>
      </c>
      <c r="F106">
        <f t="shared" si="14"/>
        <v>-0.22025316455696209</v>
      </c>
      <c r="G106">
        <v>0</v>
      </c>
      <c r="H106">
        <f t="shared" si="15"/>
        <v>0.25316455696202528</v>
      </c>
      <c r="I106">
        <f t="shared" si="16"/>
        <v>-1.0721125348377945</v>
      </c>
      <c r="J106">
        <f t="shared" si="17"/>
        <v>1.0721125348377945</v>
      </c>
      <c r="K106">
        <f t="shared" si="18"/>
        <v>0.38341076664008866</v>
      </c>
      <c r="L106">
        <f t="shared" si="19"/>
        <v>0.61658923335991145</v>
      </c>
      <c r="M106">
        <f t="shared" si="20"/>
        <v>2.6081688022566918</v>
      </c>
      <c r="N106">
        <f t="shared" si="21"/>
        <v>1.6218252702059208</v>
      </c>
    </row>
    <row r="107" spans="1:14" x14ac:dyDescent="0.25">
      <c r="A107" s="4">
        <f>IF('True_Odds_Calculator_2-way'!A108="","",'True_Odds_Calculator_2-way'!A108)</f>
        <v>1.49</v>
      </c>
      <c r="B107" s="4">
        <f>IF('True_Odds_Calculator_2-way'!B108="","",'True_Odds_Calculator_2-way'!B108)</f>
        <v>2.69</v>
      </c>
      <c r="C107" s="4">
        <f t="shared" si="11"/>
        <v>0.67114093959731547</v>
      </c>
      <c r="D107">
        <f t="shared" si="12"/>
        <v>0.37174721189591081</v>
      </c>
      <c r="E107">
        <f t="shared" si="13"/>
        <v>4.2888151493226223E-2</v>
      </c>
      <c r="F107">
        <f t="shared" si="14"/>
        <v>-0.20660662159127763</v>
      </c>
      <c r="G107">
        <v>0</v>
      </c>
      <c r="H107">
        <f t="shared" si="15"/>
        <v>0.24949477308450391</v>
      </c>
      <c r="I107">
        <f t="shared" si="16"/>
        <v>-1.098901098901099</v>
      </c>
      <c r="J107">
        <f t="shared" si="17"/>
        <v>1.098901098901099</v>
      </c>
      <c r="K107">
        <f t="shared" si="18"/>
        <v>0.65</v>
      </c>
      <c r="L107">
        <f t="shared" si="19"/>
        <v>0.35000000000000003</v>
      </c>
      <c r="M107">
        <f t="shared" si="20"/>
        <v>1.5384615384615383</v>
      </c>
      <c r="N107">
        <f t="shared" si="21"/>
        <v>2.8571428571428568</v>
      </c>
    </row>
    <row r="108" spans="1:14" x14ac:dyDescent="0.25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1.75</v>
      </c>
      <c r="C108" s="4">
        <f t="shared" si="11"/>
        <v>0.4854368932038835</v>
      </c>
      <c r="D108">
        <f t="shared" si="12"/>
        <v>0.5714285714285714</v>
      </c>
      <c r="E108">
        <f t="shared" si="13"/>
        <v>5.6865464632454898E-2</v>
      </c>
      <c r="F108">
        <f t="shared" si="14"/>
        <v>-0.22052704576976423</v>
      </c>
      <c r="G108">
        <v>0</v>
      </c>
      <c r="H108">
        <f t="shared" si="15"/>
        <v>0.27739251040221913</v>
      </c>
      <c r="I108">
        <f t="shared" si="16"/>
        <v>-1.1215443081840883</v>
      </c>
      <c r="J108">
        <f t="shared" si="17"/>
        <v>1.1215443081840883</v>
      </c>
      <c r="K108">
        <f t="shared" si="18"/>
        <v>0.4568636290527433</v>
      </c>
      <c r="L108">
        <f t="shared" si="19"/>
        <v>0.54313637094725686</v>
      </c>
      <c r="M108">
        <f t="shared" si="20"/>
        <v>2.1888369666751335</v>
      </c>
      <c r="N108">
        <f t="shared" si="21"/>
        <v>1.8411582311380661</v>
      </c>
    </row>
    <row r="109" spans="1:14" x14ac:dyDescent="0.25">
      <c r="A109" s="4">
        <f>IF('True_Odds_Calculator_2-way'!A110="","",'True_Odds_Calculator_2-way'!A110)</f>
        <v>2.09</v>
      </c>
      <c r="B109" s="4">
        <f>IF('True_Odds_Calculator_2-way'!B110="","",'True_Odds_Calculator_2-way'!B110)</f>
        <v>1.73</v>
      </c>
      <c r="C109" s="4">
        <f t="shared" si="11"/>
        <v>0.47846889952153115</v>
      </c>
      <c r="D109">
        <f t="shared" si="12"/>
        <v>0.5780346820809249</v>
      </c>
      <c r="E109">
        <f t="shared" si="13"/>
        <v>5.6503581602456165E-2</v>
      </c>
      <c r="F109">
        <f t="shared" si="14"/>
        <v>-0.22006803661808205</v>
      </c>
      <c r="G109">
        <v>0</v>
      </c>
      <c r="H109">
        <f t="shared" si="15"/>
        <v>0.27657161822053827</v>
      </c>
      <c r="I109">
        <f t="shared" si="16"/>
        <v>-1.1210508723689179</v>
      </c>
      <c r="J109">
        <f t="shared" si="17"/>
        <v>1.1210508723689179</v>
      </c>
      <c r="K109">
        <f t="shared" si="18"/>
        <v>0.45005605317763153</v>
      </c>
      <c r="L109">
        <f t="shared" si="19"/>
        <v>0.54994394682236836</v>
      </c>
      <c r="M109">
        <f t="shared" si="20"/>
        <v>2.2219454508821204</v>
      </c>
      <c r="N109">
        <f t="shared" si="21"/>
        <v>1.8183671368293095</v>
      </c>
    </row>
    <row r="110" spans="1:14" x14ac:dyDescent="0.25">
      <c r="A110" s="4">
        <f>IF('True_Odds_Calculator_2-way'!A111="","",'True_Odds_Calculator_2-way'!A111)</f>
        <v>2.14</v>
      </c>
      <c r="B110" s="4">
        <f>IF('True_Odds_Calculator_2-way'!B111="","",'True_Odds_Calculator_2-way'!B111)</f>
        <v>1.7</v>
      </c>
      <c r="C110" s="4">
        <f t="shared" si="11"/>
        <v>0.46728971962616822</v>
      </c>
      <c r="D110">
        <f t="shared" si="12"/>
        <v>0.58823529411764708</v>
      </c>
      <c r="E110">
        <f t="shared" si="13"/>
        <v>5.5525013743815244E-2</v>
      </c>
      <c r="F110">
        <f t="shared" si="14"/>
        <v>-0.21935129191863667</v>
      </c>
      <c r="G110">
        <v>0</v>
      </c>
      <c r="H110">
        <f t="shared" si="15"/>
        <v>0.27487630566245191</v>
      </c>
      <c r="I110">
        <f t="shared" si="16"/>
        <v>-1.1194341570991124</v>
      </c>
      <c r="J110">
        <f t="shared" si="17"/>
        <v>1.1194341570991124</v>
      </c>
      <c r="K110">
        <f t="shared" si="18"/>
        <v>0.43933740310248132</v>
      </c>
      <c r="L110">
        <f t="shared" si="19"/>
        <v>0.56066259689751863</v>
      </c>
      <c r="M110">
        <f t="shared" si="20"/>
        <v>2.2761549390929883</v>
      </c>
      <c r="N110">
        <f t="shared" si="21"/>
        <v>1.783603909969379</v>
      </c>
    </row>
    <row r="111" spans="1:14" x14ac:dyDescent="0.25">
      <c r="A111" s="4">
        <f>IF('True_Odds_Calculator_2-way'!A112="","",'True_Odds_Calculator_2-way'!A112)</f>
        <v>2.15</v>
      </c>
      <c r="B111" s="4">
        <f>IF('True_Odds_Calculator_2-way'!B112="","",'True_Odds_Calculator_2-way'!B112)</f>
        <v>1.69</v>
      </c>
      <c r="C111" s="4">
        <f t="shared" si="11"/>
        <v>0.46511627906976744</v>
      </c>
      <c r="D111">
        <f t="shared" si="12"/>
        <v>0.59171597633136097</v>
      </c>
      <c r="E111">
        <f t="shared" si="13"/>
        <v>5.6832255401128462E-2</v>
      </c>
      <c r="F111">
        <f t="shared" si="14"/>
        <v>-0.2183844777762487</v>
      </c>
      <c r="G111">
        <v>0</v>
      </c>
      <c r="H111">
        <f t="shared" si="15"/>
        <v>0.27521673317737722</v>
      </c>
      <c r="I111">
        <f t="shared" si="16"/>
        <v>-1.1226038684659183</v>
      </c>
      <c r="J111">
        <f t="shared" si="17"/>
        <v>1.1226038684659183</v>
      </c>
      <c r="K111">
        <f t="shared" si="18"/>
        <v>0.4364916731037084</v>
      </c>
      <c r="L111">
        <f t="shared" si="19"/>
        <v>0.56350832689629138</v>
      </c>
      <c r="M111">
        <f t="shared" si="20"/>
        <v>2.2909944487358058</v>
      </c>
      <c r="N111">
        <f t="shared" si="21"/>
        <v>1.7745966692414838</v>
      </c>
    </row>
    <row r="112" spans="1:14" x14ac:dyDescent="0.25">
      <c r="A112" s="4">
        <f>IF('True_Odds_Calculator_2-way'!A113="","",'True_Odds_Calculator_2-way'!A113)</f>
        <v>2.06</v>
      </c>
      <c r="B112" s="4">
        <f>IF('True_Odds_Calculator_2-way'!B113="","",'True_Odds_Calculator_2-way'!B113)</f>
        <v>1.75</v>
      </c>
      <c r="C112" s="4">
        <f t="shared" si="11"/>
        <v>0.4854368932038835</v>
      </c>
      <c r="D112">
        <f t="shared" si="12"/>
        <v>0.5714285714285714</v>
      </c>
      <c r="E112">
        <f t="shared" si="13"/>
        <v>5.6865464632454898E-2</v>
      </c>
      <c r="F112">
        <f t="shared" si="14"/>
        <v>-0.22052704576976423</v>
      </c>
      <c r="G112">
        <v>0</v>
      </c>
      <c r="H112">
        <f t="shared" si="15"/>
        <v>0.27739251040221913</v>
      </c>
      <c r="I112">
        <f t="shared" si="16"/>
        <v>-1.1215443081840883</v>
      </c>
      <c r="J112">
        <f t="shared" si="17"/>
        <v>1.1215443081840883</v>
      </c>
      <c r="K112">
        <f t="shared" si="18"/>
        <v>0.4568636290527433</v>
      </c>
      <c r="L112">
        <f t="shared" si="19"/>
        <v>0.54313637094725686</v>
      </c>
      <c r="M112">
        <f t="shared" si="20"/>
        <v>2.1888369666751335</v>
      </c>
      <c r="N112">
        <f t="shared" si="21"/>
        <v>1.8411582311380661</v>
      </c>
    </row>
    <row r="113" spans="1:14" x14ac:dyDescent="0.25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2.0699999999999998</v>
      </c>
      <c r="C113" s="4">
        <f t="shared" si="11"/>
        <v>0.58139534883720934</v>
      </c>
      <c r="D113">
        <f t="shared" si="12"/>
        <v>0.48309178743961356</v>
      </c>
      <c r="E113">
        <f t="shared" si="13"/>
        <v>6.4487136276822898E-2</v>
      </c>
      <c r="F113">
        <f t="shared" si="14"/>
        <v>-0.21638018200202214</v>
      </c>
      <c r="G113">
        <v>0</v>
      </c>
      <c r="H113">
        <f t="shared" si="15"/>
        <v>0.28086731827884509</v>
      </c>
      <c r="I113">
        <f t="shared" si="16"/>
        <v>-1.1393098783744391</v>
      </c>
      <c r="J113">
        <f t="shared" si="17"/>
        <v>1.1393098783744391</v>
      </c>
      <c r="K113">
        <f t="shared" si="18"/>
        <v>0.54935905628666404</v>
      </c>
      <c r="L113">
        <f t="shared" si="19"/>
        <v>0.45064094371333596</v>
      </c>
      <c r="M113">
        <f t="shared" si="20"/>
        <v>1.8203031124295956</v>
      </c>
      <c r="N113">
        <f t="shared" si="21"/>
        <v>2.2190615698606497</v>
      </c>
    </row>
    <row r="114" spans="1:14" x14ac:dyDescent="0.25">
      <c r="A114" s="4">
        <f>IF('True_Odds_Calculator_2-way'!A115="","",'True_Odds_Calculator_2-way'!A115)</f>
        <v>1.65</v>
      </c>
      <c r="B114" s="4">
        <f>IF('True_Odds_Calculator_2-way'!B115="","",'True_Odds_Calculator_2-way'!B115)</f>
        <v>2.1800000000000002</v>
      </c>
      <c r="C114" s="4">
        <f t="shared" si="11"/>
        <v>0.60606060606060608</v>
      </c>
      <c r="D114">
        <f t="shared" si="12"/>
        <v>0.4587155963302752</v>
      </c>
      <c r="E114">
        <f t="shared" si="13"/>
        <v>6.4776202390881332E-2</v>
      </c>
      <c r="F114">
        <f t="shared" si="14"/>
        <v>-0.21323324993049764</v>
      </c>
      <c r="G114">
        <v>0</v>
      </c>
      <c r="H114">
        <f t="shared" si="15"/>
        <v>0.27800945232137891</v>
      </c>
      <c r="I114">
        <f t="shared" si="16"/>
        <v>-1.1418322840058053</v>
      </c>
      <c r="J114">
        <f t="shared" si="17"/>
        <v>1.1418322840058053</v>
      </c>
      <c r="K114">
        <f t="shared" si="18"/>
        <v>0.5739898833349949</v>
      </c>
      <c r="L114">
        <f t="shared" si="19"/>
        <v>0.42601011666500505</v>
      </c>
      <c r="M114">
        <f t="shared" si="20"/>
        <v>1.7421909846037738</v>
      </c>
      <c r="N114">
        <f t="shared" si="21"/>
        <v>2.3473620951268499</v>
      </c>
    </row>
    <row r="115" spans="1:14" x14ac:dyDescent="0.25">
      <c r="A115" s="4">
        <f>IF('True_Odds_Calculator_2-way'!A116="","",'True_Odds_Calculator_2-way'!A116)</f>
        <v>1.63</v>
      </c>
      <c r="B115" s="4">
        <f>IF('True_Odds_Calculator_2-way'!B116="","",'True_Odds_Calculator_2-way'!B116)</f>
        <v>2.13</v>
      </c>
      <c r="C115" s="4">
        <f t="shared" si="11"/>
        <v>0.61349693251533743</v>
      </c>
      <c r="D115">
        <f t="shared" si="12"/>
        <v>0.46948356807511737</v>
      </c>
      <c r="E115">
        <f t="shared" si="13"/>
        <v>8.298050059045492E-2</v>
      </c>
      <c r="F115">
        <f t="shared" si="14"/>
        <v>-0.2050462282899852</v>
      </c>
      <c r="G115">
        <v>0</v>
      </c>
      <c r="H115">
        <f t="shared" si="15"/>
        <v>0.28802672888044012</v>
      </c>
      <c r="I115">
        <f t="shared" si="16"/>
        <v>-1.1851968908912969</v>
      </c>
      <c r="J115">
        <f t="shared" si="17"/>
        <v>1.1851968908912969</v>
      </c>
      <c r="K115">
        <f t="shared" si="18"/>
        <v>0.57251666674897206</v>
      </c>
      <c r="L115">
        <f t="shared" si="19"/>
        <v>0.427483333251028</v>
      </c>
      <c r="M115">
        <f t="shared" si="20"/>
        <v>1.7466740412615167</v>
      </c>
      <c r="N115">
        <f t="shared" si="21"/>
        <v>2.339272486707165</v>
      </c>
    </row>
    <row r="116" spans="1:14" x14ac:dyDescent="0.25">
      <c r="A116" s="4">
        <f>IF('True_Odds_Calculator_2-way'!A117="","",'True_Odds_Calculator_2-way'!A117)</f>
        <v>1.75</v>
      </c>
      <c r="B116" s="4">
        <f>IF('True_Odds_Calculator_2-way'!B117="","",'True_Odds_Calculator_2-way'!B117)</f>
        <v>2.0299999999999998</v>
      </c>
      <c r="C116" s="4">
        <f t="shared" si="11"/>
        <v>0.5714285714285714</v>
      </c>
      <c r="D116">
        <f t="shared" si="12"/>
        <v>0.49261083743842371</v>
      </c>
      <c r="E116">
        <f t="shared" si="13"/>
        <v>6.4039408866995107E-2</v>
      </c>
      <c r="F116">
        <f t="shared" si="14"/>
        <v>-0.21745249824067558</v>
      </c>
      <c r="G116">
        <v>0</v>
      </c>
      <c r="H116">
        <f t="shared" si="15"/>
        <v>0.28149190710767069</v>
      </c>
      <c r="I116">
        <f t="shared" si="16"/>
        <v>-1.1377602479771487</v>
      </c>
      <c r="J116">
        <f t="shared" si="17"/>
        <v>1.1377602479771487</v>
      </c>
      <c r="K116">
        <f t="shared" si="18"/>
        <v>0.53957217299161675</v>
      </c>
      <c r="L116">
        <f t="shared" si="19"/>
        <v>0.46042782700838319</v>
      </c>
      <c r="M116">
        <f t="shared" si="20"/>
        <v>1.8533201859828616</v>
      </c>
      <c r="N116">
        <f t="shared" si="21"/>
        <v>2.1718930554164628</v>
      </c>
    </row>
    <row r="117" spans="1:14" x14ac:dyDescent="0.25">
      <c r="A117" s="4">
        <f>IF('True_Odds_Calculator_2-way'!A118="","",'True_Odds_Calculator_2-way'!A118)</f>
        <v>1.74</v>
      </c>
      <c r="B117" s="4">
        <f>IF('True_Odds_Calculator_2-way'!B118="","",'True_Odds_Calculator_2-way'!B118)</f>
        <v>2.04</v>
      </c>
      <c r="C117" s="4">
        <f t="shared" si="11"/>
        <v>0.57471264367816088</v>
      </c>
      <c r="D117">
        <f t="shared" si="12"/>
        <v>0.49019607843137253</v>
      </c>
      <c r="E117">
        <f t="shared" si="13"/>
        <v>6.4908722109533468E-2</v>
      </c>
      <c r="F117">
        <f t="shared" si="14"/>
        <v>-0.21681316204642775</v>
      </c>
      <c r="G117">
        <v>0</v>
      </c>
      <c r="H117">
        <f t="shared" si="15"/>
        <v>0.28172188415596122</v>
      </c>
      <c r="I117">
        <f t="shared" si="16"/>
        <v>-1.139901881468883</v>
      </c>
      <c r="J117">
        <f t="shared" si="17"/>
        <v>1.139901881468883</v>
      </c>
      <c r="K117">
        <f t="shared" si="18"/>
        <v>0.54243837340515877</v>
      </c>
      <c r="L117">
        <f t="shared" si="19"/>
        <v>0.45756162659484112</v>
      </c>
      <c r="M117">
        <f t="shared" si="20"/>
        <v>1.8435273922869737</v>
      </c>
      <c r="N117">
        <f t="shared" si="21"/>
        <v>2.1854979567276387</v>
      </c>
    </row>
    <row r="118" spans="1:14" x14ac:dyDescent="0.25">
      <c r="A118" s="4">
        <f>IF('True_Odds_Calculator_2-way'!A119="","",'True_Odds_Calculator_2-way'!A119)</f>
        <v>1.88</v>
      </c>
      <c r="B118" s="4">
        <f>IF('True_Odds_Calculator_2-way'!B119="","",'True_Odds_Calculator_2-way'!B119)</f>
        <v>1.9</v>
      </c>
      <c r="C118" s="4">
        <f t="shared" si="11"/>
        <v>0.53191489361702127</v>
      </c>
      <c r="D118">
        <f t="shared" si="12"/>
        <v>0.52631578947368418</v>
      </c>
      <c r="E118">
        <f t="shared" si="13"/>
        <v>5.8230683090705337E-2</v>
      </c>
      <c r="F118">
        <f t="shared" si="14"/>
        <v>-0.22172452407614796</v>
      </c>
      <c r="G118">
        <v>0</v>
      </c>
      <c r="H118">
        <f t="shared" si="15"/>
        <v>0.27995520716685329</v>
      </c>
      <c r="I118">
        <f t="shared" si="16"/>
        <v>-1.1236664374387364</v>
      </c>
      <c r="J118">
        <f t="shared" si="17"/>
        <v>1.1236664374387364</v>
      </c>
      <c r="K118">
        <f t="shared" si="18"/>
        <v>0.50280907742602243</v>
      </c>
      <c r="L118">
        <f t="shared" si="19"/>
        <v>0.4971909225739779</v>
      </c>
      <c r="M118">
        <f t="shared" si="20"/>
        <v>1.9888264649460878</v>
      </c>
      <c r="N118">
        <f t="shared" si="21"/>
        <v>2.0112997936948624</v>
      </c>
    </row>
    <row r="119" spans="1:14" x14ac:dyDescent="0.25">
      <c r="A119" s="4">
        <f>IF('True_Odds_Calculator_2-way'!A120="","",'True_Odds_Calculator_2-way'!A120)</f>
        <v>1.98</v>
      </c>
      <c r="B119" s="4">
        <f>IF('True_Odds_Calculator_2-way'!B120="","",'True_Odds_Calculator_2-way'!B120)</f>
        <v>1.81</v>
      </c>
      <c r="C119" s="4">
        <f t="shared" si="11"/>
        <v>0.50505050505050508</v>
      </c>
      <c r="D119">
        <f t="shared" si="12"/>
        <v>0.5524861878453039</v>
      </c>
      <c r="E119">
        <f t="shared" si="13"/>
        <v>5.7536692895808983E-2</v>
      </c>
      <c r="F119">
        <f t="shared" si="14"/>
        <v>-0.22149673530888991</v>
      </c>
      <c r="G119">
        <v>0</v>
      </c>
      <c r="H119">
        <f t="shared" si="15"/>
        <v>0.27903342820469895</v>
      </c>
      <c r="I119">
        <f t="shared" si="16"/>
        <v>-1.1223917161691233</v>
      </c>
      <c r="J119">
        <f t="shared" si="17"/>
        <v>1.1223917161691233</v>
      </c>
      <c r="K119">
        <f t="shared" si="18"/>
        <v>0.47620320173558761</v>
      </c>
      <c r="L119">
        <f t="shared" si="19"/>
        <v>0.52379679826441239</v>
      </c>
      <c r="M119">
        <f t="shared" si="20"/>
        <v>2.0999438818457401</v>
      </c>
      <c r="N119">
        <f t="shared" si="21"/>
        <v>1.9091372900969898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</v>
      </c>
      <c r="C120" s="4">
        <f t="shared" si="11"/>
        <v>0.53191489361702127</v>
      </c>
      <c r="D120">
        <f t="shared" si="12"/>
        <v>0.52631578947368418</v>
      </c>
      <c r="E120">
        <f t="shared" si="13"/>
        <v>5.8230683090705337E-2</v>
      </c>
      <c r="F120">
        <f t="shared" si="14"/>
        <v>-0.22172452407614796</v>
      </c>
      <c r="G120">
        <v>0</v>
      </c>
      <c r="H120">
        <f t="shared" si="15"/>
        <v>0.27995520716685329</v>
      </c>
      <c r="I120">
        <f t="shared" si="16"/>
        <v>-1.1236664374387364</v>
      </c>
      <c r="J120">
        <f t="shared" si="17"/>
        <v>1.1236664374387364</v>
      </c>
      <c r="K120">
        <f t="shared" si="18"/>
        <v>0.50280907742602243</v>
      </c>
      <c r="L120">
        <f t="shared" si="19"/>
        <v>0.4971909225739779</v>
      </c>
      <c r="M120">
        <f t="shared" si="20"/>
        <v>1.9888264649460878</v>
      </c>
      <c r="N120">
        <f t="shared" si="21"/>
        <v>2.0112997936948624</v>
      </c>
    </row>
    <row r="121" spans="1:14" x14ac:dyDescent="0.25">
      <c r="A121" s="4">
        <f>IF('True_Odds_Calculator_2-way'!A122="","",'True_Odds_Calculator_2-way'!A122)</f>
        <v>1.71</v>
      </c>
      <c r="B121" s="4">
        <f>IF('True_Odds_Calculator_2-way'!B122="","",'True_Odds_Calculator_2-way'!B122)</f>
        <v>2.08</v>
      </c>
      <c r="C121" s="4">
        <f t="shared" si="11"/>
        <v>0.58479532163742687</v>
      </c>
      <c r="D121">
        <f t="shared" si="12"/>
        <v>0.48076923076923073</v>
      </c>
      <c r="E121">
        <f t="shared" si="13"/>
        <v>6.5564552406657484E-2</v>
      </c>
      <c r="F121">
        <f t="shared" si="14"/>
        <v>-0.21558704453441302</v>
      </c>
      <c r="G121">
        <v>0</v>
      </c>
      <c r="H121">
        <f t="shared" si="15"/>
        <v>0.28115159694107056</v>
      </c>
      <c r="I121">
        <f t="shared" si="16"/>
        <v>-1.1419811830458857</v>
      </c>
      <c r="J121">
        <f t="shared" si="17"/>
        <v>1.1419811830458857</v>
      </c>
      <c r="K121">
        <f t="shared" si="18"/>
        <v>0.55224007794706631</v>
      </c>
      <c r="L121">
        <f t="shared" si="19"/>
        <v>0.44775992205293375</v>
      </c>
      <c r="M121">
        <f t="shared" si="20"/>
        <v>1.8108066399625793</v>
      </c>
      <c r="N121">
        <f t="shared" si="21"/>
        <v>2.2333396776895564</v>
      </c>
    </row>
    <row r="122" spans="1:14" x14ac:dyDescent="0.25">
      <c r="A122" s="4">
        <f>IF('True_Odds_Calculator_2-way'!A123="","",'True_Odds_Calculator_2-way'!A123)</f>
        <v>2.17</v>
      </c>
      <c r="B122" s="4">
        <f>IF('True_Odds_Calculator_2-way'!B123="","",'True_Odds_Calculator_2-way'!B123)</f>
        <v>1.76</v>
      </c>
      <c r="C122" s="4">
        <f t="shared" si="11"/>
        <v>0.46082949308755761</v>
      </c>
      <c r="D122">
        <f t="shared" si="12"/>
        <v>0.56818181818181823</v>
      </c>
      <c r="E122">
        <f t="shared" si="13"/>
        <v>2.9011311269375728E-2</v>
      </c>
      <c r="F122">
        <f t="shared" si="14"/>
        <v>-0.2328236279849184</v>
      </c>
      <c r="G122">
        <v>0</v>
      </c>
      <c r="H122">
        <f t="shared" si="15"/>
        <v>0.26183493925429413</v>
      </c>
      <c r="I122">
        <f t="shared" si="16"/>
        <v>-1.0604746049596294</v>
      </c>
      <c r="J122">
        <f t="shared" si="17"/>
        <v>1.0604746049596294</v>
      </c>
      <c r="K122">
        <f t="shared" si="18"/>
        <v>0.44627809446366512</v>
      </c>
      <c r="L122">
        <f t="shared" si="19"/>
        <v>0.55372190553633505</v>
      </c>
      <c r="M122">
        <f t="shared" si="20"/>
        <v>2.2407552878027661</v>
      </c>
      <c r="N122">
        <f t="shared" si="21"/>
        <v>1.8059606997693183</v>
      </c>
    </row>
    <row r="123" spans="1:14" x14ac:dyDescent="0.25">
      <c r="A123" s="4">
        <f>IF('True_Odds_Calculator_2-way'!A124="","",'True_Odds_Calculator_2-way'!A124)</f>
        <v>2.16</v>
      </c>
      <c r="B123" s="4">
        <f>IF('True_Odds_Calculator_2-way'!B124="","",'True_Odds_Calculator_2-way'!B124)</f>
        <v>1.76</v>
      </c>
      <c r="C123" s="4">
        <f t="shared" si="11"/>
        <v>0.46296296296296291</v>
      </c>
      <c r="D123">
        <f t="shared" si="12"/>
        <v>0.56818181818181823</v>
      </c>
      <c r="E123">
        <f t="shared" si="13"/>
        <v>3.1144781144781142E-2</v>
      </c>
      <c r="F123">
        <f t="shared" si="14"/>
        <v>-0.23190235690235683</v>
      </c>
      <c r="G123">
        <v>0</v>
      </c>
      <c r="H123">
        <f t="shared" si="15"/>
        <v>0.26304713804713803</v>
      </c>
      <c r="I123">
        <f t="shared" si="16"/>
        <v>-1.0650358071057626</v>
      </c>
      <c r="J123">
        <f t="shared" si="17"/>
        <v>1.0650358071057626</v>
      </c>
      <c r="K123">
        <f t="shared" si="18"/>
        <v>0.44733891886110039</v>
      </c>
      <c r="L123">
        <f t="shared" si="19"/>
        <v>0.55266108113889945</v>
      </c>
      <c r="M123">
        <f t="shared" si="20"/>
        <v>2.2354415362426847</v>
      </c>
      <c r="N123">
        <f t="shared" si="21"/>
        <v>1.8094272134003797</v>
      </c>
    </row>
    <row r="124" spans="1:14" x14ac:dyDescent="0.25">
      <c r="A124" s="4">
        <f>IF('True_Odds_Calculator_2-way'!A125="","",'True_Odds_Calculator_2-way'!A125)</f>
        <v>1.67</v>
      </c>
      <c r="B124" s="4">
        <f>IF('True_Odds_Calculator_2-way'!B125="","",'True_Odds_Calculator_2-way'!B125)</f>
        <v>2.3199999999999998</v>
      </c>
      <c r="C124" s="4">
        <f t="shared" si="11"/>
        <v>0.5988023952095809</v>
      </c>
      <c r="D124">
        <f t="shared" si="12"/>
        <v>0.43103448275862072</v>
      </c>
      <c r="E124">
        <f t="shared" si="13"/>
        <v>2.9836877968201669E-2</v>
      </c>
      <c r="F124">
        <f t="shared" si="14"/>
        <v>-0.22826760272558322</v>
      </c>
      <c r="G124">
        <v>0</v>
      </c>
      <c r="H124">
        <f t="shared" si="15"/>
        <v>0.25810448069378489</v>
      </c>
      <c r="I124">
        <f t="shared" si="16"/>
        <v>-1.0633485251477839</v>
      </c>
      <c r="J124">
        <f t="shared" si="17"/>
        <v>1.0633485251477839</v>
      </c>
      <c r="K124">
        <f t="shared" si="18"/>
        <v>0.5839608682450772</v>
      </c>
      <c r="L124">
        <f t="shared" si="19"/>
        <v>0.41603913175492269</v>
      </c>
      <c r="M124">
        <f t="shared" si="20"/>
        <v>1.7124435118490151</v>
      </c>
      <c r="N124">
        <f t="shared" si="21"/>
        <v>2.4036200531950747</v>
      </c>
    </row>
    <row r="125" spans="1:14" x14ac:dyDescent="0.25">
      <c r="A125" s="4">
        <f>IF('True_Odds_Calculator_2-way'!A126="","",'True_Odds_Calculator_2-way'!A126)</f>
        <v>2.62</v>
      </c>
      <c r="B125" s="4">
        <f>IF('True_Odds_Calculator_2-way'!B126="","",'True_Odds_Calculator_2-way'!B126)</f>
        <v>1.54</v>
      </c>
      <c r="C125" s="4">
        <f t="shared" si="11"/>
        <v>0.38167938931297707</v>
      </c>
      <c r="D125">
        <f t="shared" si="12"/>
        <v>0.64935064935064934</v>
      </c>
      <c r="E125">
        <f t="shared" si="13"/>
        <v>3.1030038663626414E-2</v>
      </c>
      <c r="F125">
        <f t="shared" si="14"/>
        <v>-0.21681372063051452</v>
      </c>
      <c r="G125">
        <v>0</v>
      </c>
      <c r="H125">
        <f t="shared" si="15"/>
        <v>0.24784375929414096</v>
      </c>
      <c r="I125">
        <f t="shared" si="16"/>
        <v>-1.0691671651659735</v>
      </c>
      <c r="J125">
        <f t="shared" si="17"/>
        <v>1.0691671651659735</v>
      </c>
      <c r="K125">
        <f t="shared" si="18"/>
        <v>0.3660254037844386</v>
      </c>
      <c r="L125">
        <f t="shared" si="19"/>
        <v>0.6339745962155614</v>
      </c>
      <c r="M125">
        <f t="shared" si="20"/>
        <v>2.7320508075688776</v>
      </c>
      <c r="N125">
        <f t="shared" si="21"/>
        <v>1.5773502691896257</v>
      </c>
    </row>
    <row r="126" spans="1:14" x14ac:dyDescent="0.25">
      <c r="A126" s="4">
        <f>IF('True_Odds_Calculator_2-way'!A127="","",'True_Odds_Calculator_2-way'!A127)</f>
        <v>2.5299999999999998</v>
      </c>
      <c r="B126" s="4">
        <f>IF('True_Odds_Calculator_2-way'!B127="","",'True_Odds_Calculator_2-way'!B127)</f>
        <v>1.55</v>
      </c>
      <c r="C126" s="4">
        <f t="shared" si="11"/>
        <v>0.39525691699604748</v>
      </c>
      <c r="D126">
        <f t="shared" si="12"/>
        <v>0.64516129032258063</v>
      </c>
      <c r="E126">
        <f t="shared" si="13"/>
        <v>4.0418207318628108E-2</v>
      </c>
      <c r="F126">
        <f t="shared" si="14"/>
        <v>-0.21458625525946706</v>
      </c>
      <c r="G126">
        <v>0</v>
      </c>
      <c r="H126">
        <f t="shared" si="15"/>
        <v>0.25500446257809511</v>
      </c>
      <c r="I126">
        <f t="shared" si="16"/>
        <v>-1.0901165669462143</v>
      </c>
      <c r="J126">
        <f t="shared" si="17"/>
        <v>1.0901165669462143</v>
      </c>
      <c r="K126">
        <f t="shared" si="18"/>
        <v>0.37482968478085649</v>
      </c>
      <c r="L126">
        <f t="shared" si="19"/>
        <v>0.62517031521914335</v>
      </c>
      <c r="M126">
        <f t="shared" si="20"/>
        <v>2.6678783474277079</v>
      </c>
      <c r="N126">
        <f t="shared" si="21"/>
        <v>1.5995641118204185</v>
      </c>
    </row>
    <row r="127" spans="1:14" x14ac:dyDescent="0.25">
      <c r="A127" s="4">
        <f>IF('True_Odds_Calculator_2-way'!A128="","",'True_Odds_Calculator_2-way'!A128)</f>
        <v>2.89</v>
      </c>
      <c r="B127" s="4">
        <f>IF('True_Odds_Calculator_2-way'!B128="","",'True_Odds_Calculator_2-way'!B128)</f>
        <v>1.43</v>
      </c>
      <c r="C127" s="4">
        <f t="shared" si="11"/>
        <v>0.34602076124567471</v>
      </c>
      <c r="D127">
        <f t="shared" si="12"/>
        <v>0.69930069930069938</v>
      </c>
      <c r="E127">
        <f t="shared" si="13"/>
        <v>4.5321460546374093E-2</v>
      </c>
      <c r="F127">
        <f t="shared" si="14"/>
        <v>-0.19665109976528661</v>
      </c>
      <c r="G127">
        <v>0</v>
      </c>
      <c r="H127">
        <f t="shared" si="15"/>
        <v>0.24197256031166067</v>
      </c>
      <c r="I127">
        <f t="shared" si="16"/>
        <v>-1.109263876066203</v>
      </c>
      <c r="J127">
        <f t="shared" si="17"/>
        <v>1.109263876066203</v>
      </c>
      <c r="K127">
        <f t="shared" si="18"/>
        <v>0.32294435073904321</v>
      </c>
      <c r="L127">
        <f t="shared" si="19"/>
        <v>0.67705564926095685</v>
      </c>
      <c r="M127">
        <f t="shared" si="20"/>
        <v>3.096508725765124</v>
      </c>
      <c r="N127">
        <f t="shared" si="21"/>
        <v>1.4769834667084671</v>
      </c>
    </row>
    <row r="128" spans="1:14" x14ac:dyDescent="0.25">
      <c r="A128" s="4">
        <f>IF('True_Odds_Calculator_2-way'!A129="","",'True_Odds_Calculator_2-way'!A129)</f>
        <v>2.2999999999999998</v>
      </c>
      <c r="B128" s="4">
        <f>IF('True_Odds_Calculator_2-way'!B129="","",'True_Odds_Calculator_2-way'!B129)</f>
        <v>1.65</v>
      </c>
      <c r="C128" s="4">
        <f t="shared" si="11"/>
        <v>0.43478260869565222</v>
      </c>
      <c r="D128">
        <f t="shared" si="12"/>
        <v>0.60606060606060608</v>
      </c>
      <c r="E128">
        <f t="shared" si="13"/>
        <v>4.0843214756258295E-2</v>
      </c>
      <c r="F128">
        <f t="shared" si="14"/>
        <v>-0.22266139657443995</v>
      </c>
      <c r="G128">
        <v>0</v>
      </c>
      <c r="H128">
        <f t="shared" si="15"/>
        <v>0.2635046113306983</v>
      </c>
      <c r="I128">
        <f t="shared" si="16"/>
        <v>-1.0878565864408427</v>
      </c>
      <c r="J128">
        <f t="shared" si="17"/>
        <v>1.0878565864408427</v>
      </c>
      <c r="K128">
        <f t="shared" si="18"/>
        <v>0.41421356237309503</v>
      </c>
      <c r="L128">
        <f t="shared" si="19"/>
        <v>0.58578643762690474</v>
      </c>
      <c r="M128">
        <f t="shared" si="20"/>
        <v>2.4142135623730949</v>
      </c>
      <c r="N128">
        <f t="shared" si="21"/>
        <v>1.7071067811865481</v>
      </c>
    </row>
    <row r="129" spans="1:14" x14ac:dyDescent="0.25">
      <c r="A129" s="4">
        <f>IF('True_Odds_Calculator_2-way'!A130="","",'True_Odds_Calculator_2-way'!A130)</f>
        <v>2.12</v>
      </c>
      <c r="B129" s="4">
        <f>IF('True_Odds_Calculator_2-way'!B130="","",'True_Odds_Calculator_2-way'!B130)</f>
        <v>1.78</v>
      </c>
      <c r="C129" s="4">
        <f t="shared" si="11"/>
        <v>0.47169811320754712</v>
      </c>
      <c r="D129">
        <f t="shared" si="12"/>
        <v>0.5617977528089888</v>
      </c>
      <c r="E129">
        <f t="shared" si="13"/>
        <v>3.3495866016535869E-2</v>
      </c>
      <c r="F129">
        <f t="shared" si="14"/>
        <v>-0.23150307398770409</v>
      </c>
      <c r="G129">
        <v>0</v>
      </c>
      <c r="H129">
        <f t="shared" si="15"/>
        <v>0.26499894000423996</v>
      </c>
      <c r="I129">
        <f t="shared" si="16"/>
        <v>-1.0699012312772822</v>
      </c>
      <c r="J129">
        <f t="shared" si="17"/>
        <v>1.0699012312772822</v>
      </c>
      <c r="K129">
        <f t="shared" si="18"/>
        <v>0.45489916365833472</v>
      </c>
      <c r="L129">
        <f t="shared" si="19"/>
        <v>0.54510083634166528</v>
      </c>
      <c r="M129">
        <f t="shared" si="20"/>
        <v>2.1982893790305562</v>
      </c>
      <c r="N129">
        <f t="shared" si="21"/>
        <v>1.83452296039628</v>
      </c>
    </row>
    <row r="130" spans="1:14" x14ac:dyDescent="0.25">
      <c r="A130" s="4">
        <f>IF('True_Odds_Calculator_2-way'!A131="","",'True_Odds_Calculator_2-way'!A131)</f>
        <v>2.0299999999999998</v>
      </c>
      <c r="B130" s="4">
        <f>IF('True_Odds_Calculator_2-way'!B131="","",'True_Odds_Calculator_2-way'!B131)</f>
        <v>1.86</v>
      </c>
      <c r="C130" s="4">
        <f t="shared" si="11"/>
        <v>0.49261083743842371</v>
      </c>
      <c r="D130">
        <f t="shared" si="12"/>
        <v>0.5376344086021505</v>
      </c>
      <c r="E130">
        <f t="shared" si="13"/>
        <v>3.0245246040574214E-2</v>
      </c>
      <c r="F130">
        <f t="shared" si="14"/>
        <v>-0.23459929021664283</v>
      </c>
      <c r="G130">
        <v>0</v>
      </c>
      <c r="H130">
        <f t="shared" si="15"/>
        <v>0.26484453625721704</v>
      </c>
      <c r="I130">
        <f t="shared" si="16"/>
        <v>-1.0625078858299792</v>
      </c>
      <c r="J130">
        <f t="shared" si="17"/>
        <v>1.0625078858299792</v>
      </c>
      <c r="K130">
        <f t="shared" si="18"/>
        <v>0.47746756040114985</v>
      </c>
      <c r="L130">
        <f t="shared" si="19"/>
        <v>0.5225324395988501</v>
      </c>
      <c r="M130">
        <f t="shared" si="20"/>
        <v>2.0943831224048783</v>
      </c>
      <c r="N130">
        <f t="shared" si="21"/>
        <v>1.9137567818137824</v>
      </c>
    </row>
    <row r="131" spans="1:14" x14ac:dyDescent="0.25">
      <c r="A131" s="4">
        <f>IF('True_Odds_Calculator_2-way'!A132="","",'True_Odds_Calculator_2-way'!A132)</f>
        <v>1.79</v>
      </c>
      <c r="B131" s="4">
        <f>IF('True_Odds_Calculator_2-way'!B132="","",'True_Odds_Calculator_2-way'!B132)</f>
        <v>2.11</v>
      </c>
      <c r="C131" s="4">
        <f t="shared" ref="C131:C194" si="22">1/A131</f>
        <v>0.55865921787709494</v>
      </c>
      <c r="D131">
        <f t="shared" ref="D131:D194" si="23">1/B131</f>
        <v>0.47393364928909953</v>
      </c>
      <c r="E131">
        <f t="shared" ref="E131:E194" si="24">C131+D131-1</f>
        <v>3.2592867166194583E-2</v>
      </c>
      <c r="F131">
        <f t="shared" ref="F131:F194" si="25">C131+D131-(C131*D131)-1</f>
        <v>-0.23217453467129112</v>
      </c>
      <c r="G131">
        <v>0</v>
      </c>
      <c r="H131">
        <f t="shared" ref="H131:H194" si="26">C131*D131</f>
        <v>0.26476740183748576</v>
      </c>
      <c r="I131">
        <f t="shared" ref="I131:I194" si="27">((-4*F131*H131)^0.5)/(2*F131)</f>
        <v>-1.0678861770883312</v>
      </c>
      <c r="J131">
        <f t="shared" ref="J131:J194" si="28">(-((-4*F131*H131)^0.5))/(2*F131)</f>
        <v>1.0678861770883312</v>
      </c>
      <c r="K131">
        <f t="shared" ref="K131:K194" si="29">IF(A131="","",(C131/($J131+C131-($J131*C131))))</f>
        <v>0.54240816034763273</v>
      </c>
      <c r="L131">
        <f t="shared" ref="L131:L194" si="30">IF(B131="","",(D131/($J131+D131-($J131*D131))))</f>
        <v>0.45759183965236705</v>
      </c>
      <c r="M131">
        <f t="shared" ref="M131:M194" si="31">IF(A131="","",1/K131)</f>
        <v>1.8436300798997822</v>
      </c>
      <c r="N131">
        <f t="shared" ref="N131:N194" si="32">IF(B131="","",1/L131)</f>
        <v>2.1853536565680476</v>
      </c>
    </row>
    <row r="132" spans="1:14" x14ac:dyDescent="0.25">
      <c r="A132" s="4">
        <f>IF('True_Odds_Calculator_2-way'!A133="","",'True_Odds_Calculator_2-way'!A133)</f>
        <v>1.79</v>
      </c>
      <c r="B132" s="4">
        <f>IF('True_Odds_Calculator_2-way'!B133="","",'True_Odds_Calculator_2-way'!B133)</f>
        <v>2.1</v>
      </c>
      <c r="C132" s="4">
        <f t="shared" si="22"/>
        <v>0.55865921787709494</v>
      </c>
      <c r="D132">
        <f t="shared" si="23"/>
        <v>0.47619047619047616</v>
      </c>
      <c r="E132">
        <f t="shared" si="24"/>
        <v>3.4849694067571102E-2</v>
      </c>
      <c r="F132">
        <f t="shared" si="25"/>
        <v>-0.2311785049215217</v>
      </c>
      <c r="G132">
        <v>0</v>
      </c>
      <c r="H132">
        <f t="shared" si="26"/>
        <v>0.2660281989890928</v>
      </c>
      <c r="I132">
        <f t="shared" si="27"/>
        <v>-1.072729223145815</v>
      </c>
      <c r="J132">
        <f t="shared" si="28"/>
        <v>1.072729223145815</v>
      </c>
      <c r="K132">
        <f t="shared" si="29"/>
        <v>0.5412848551170536</v>
      </c>
      <c r="L132">
        <f t="shared" si="30"/>
        <v>0.4587151448829464</v>
      </c>
      <c r="M132">
        <f t="shared" si="31"/>
        <v>1.8474560862851939</v>
      </c>
      <c r="N132">
        <f t="shared" si="32"/>
        <v>2.1800021454603971</v>
      </c>
    </row>
    <row r="133" spans="1:14" x14ac:dyDescent="0.25">
      <c r="A133" s="4">
        <f>IF('True_Odds_Calculator_2-way'!A134="","",'True_Odds_Calculator_2-way'!A134)</f>
        <v>2.0099999999999998</v>
      </c>
      <c r="B133" s="4">
        <f>IF('True_Odds_Calculator_2-way'!B134="","",'True_Odds_Calculator_2-way'!B134)</f>
        <v>1.88</v>
      </c>
      <c r="C133" s="4">
        <f t="shared" si="22"/>
        <v>0.49751243781094534</v>
      </c>
      <c r="D133">
        <f t="shared" si="23"/>
        <v>0.53191489361702127</v>
      </c>
      <c r="E133">
        <f t="shared" si="24"/>
        <v>2.9427331427966497E-2</v>
      </c>
      <c r="F133">
        <f t="shared" si="25"/>
        <v>-0.23520694400338749</v>
      </c>
      <c r="G133">
        <v>0</v>
      </c>
      <c r="H133">
        <f t="shared" si="26"/>
        <v>0.26463427543135393</v>
      </c>
      <c r="I133">
        <f t="shared" si="27"/>
        <v>-1.060713208766217</v>
      </c>
      <c r="J133">
        <f t="shared" si="28"/>
        <v>1.060713208766217</v>
      </c>
      <c r="K133">
        <f t="shared" si="29"/>
        <v>0.48278384578010813</v>
      </c>
      <c r="L133">
        <f t="shared" si="30"/>
        <v>0.5172161542198922</v>
      </c>
      <c r="M133">
        <f t="shared" si="31"/>
        <v>2.0713203408538785</v>
      </c>
      <c r="N133">
        <f t="shared" si="32"/>
        <v>1.9334276237142709</v>
      </c>
    </row>
    <row r="134" spans="1:14" x14ac:dyDescent="0.25">
      <c r="A134" s="4">
        <f>IF('True_Odds_Calculator_2-way'!A135="","",'True_Odds_Calculator_2-way'!A135)</f>
        <v>1.83</v>
      </c>
      <c r="B134" s="4">
        <f>IF('True_Odds_Calculator_2-way'!B135="","",'True_Odds_Calculator_2-way'!B135)</f>
        <v>2.0099999999999998</v>
      </c>
      <c r="C134" s="4">
        <f t="shared" si="22"/>
        <v>0.54644808743169393</v>
      </c>
      <c r="D134">
        <f t="shared" si="23"/>
        <v>0.49751243781094534</v>
      </c>
      <c r="E134">
        <f t="shared" si="24"/>
        <v>4.3960525242639381E-2</v>
      </c>
      <c r="F134">
        <f t="shared" si="25"/>
        <v>-0.22790419487263125</v>
      </c>
      <c r="G134">
        <v>0</v>
      </c>
      <c r="H134">
        <f t="shared" si="26"/>
        <v>0.27186472011527063</v>
      </c>
      <c r="I134">
        <f t="shared" si="27"/>
        <v>-1.0921952084562025</v>
      </c>
      <c r="J134">
        <f t="shared" si="28"/>
        <v>1.0921952084562025</v>
      </c>
      <c r="K134">
        <f t="shared" si="29"/>
        <v>0.52451531528425399</v>
      </c>
      <c r="L134">
        <f t="shared" si="30"/>
        <v>0.47548468471574579</v>
      </c>
      <c r="M134">
        <f t="shared" si="31"/>
        <v>1.9065220230186481</v>
      </c>
      <c r="N134">
        <f t="shared" si="32"/>
        <v>2.1031171605407648</v>
      </c>
    </row>
    <row r="135" spans="1:14" x14ac:dyDescent="0.25">
      <c r="A135" s="4">
        <f>IF('True_Odds_Calculator_2-way'!A136="","",'True_Odds_Calculator_2-way'!A136)</f>
        <v>1.69</v>
      </c>
      <c r="B135" s="4">
        <f>IF('True_Odds_Calculator_2-way'!B136="","",'True_Odds_Calculator_2-way'!B136)</f>
        <v>2.2000000000000002</v>
      </c>
      <c r="C135" s="4">
        <f t="shared" si="22"/>
        <v>0.59171597633136097</v>
      </c>
      <c r="D135">
        <f t="shared" si="23"/>
        <v>0.45454545454545453</v>
      </c>
      <c r="E135">
        <f t="shared" si="24"/>
        <v>4.6261430876815446E-2</v>
      </c>
      <c r="F135">
        <f t="shared" si="25"/>
        <v>-0.22270037654653052</v>
      </c>
      <c r="G135">
        <v>0</v>
      </c>
      <c r="H135">
        <f t="shared" si="26"/>
        <v>0.26896180742334591</v>
      </c>
      <c r="I135">
        <f t="shared" si="27"/>
        <v>-1.0989674556596447</v>
      </c>
      <c r="J135">
        <f t="shared" si="28"/>
        <v>1.0989674556596447</v>
      </c>
      <c r="K135">
        <f t="shared" si="29"/>
        <v>0.56873518963492942</v>
      </c>
      <c r="L135">
        <f t="shared" si="30"/>
        <v>0.43126481036507081</v>
      </c>
      <c r="M135">
        <f t="shared" si="31"/>
        <v>1.7582875444051547</v>
      </c>
      <c r="N135">
        <f t="shared" si="32"/>
        <v>2.3187609467915737</v>
      </c>
    </row>
    <row r="136" spans="1:14" x14ac:dyDescent="0.25">
      <c r="A136" s="4">
        <f>IF('True_Odds_Calculator_2-way'!A137="","",'True_Odds_Calculator_2-way'!A137)</f>
        <v>1.58</v>
      </c>
      <c r="B136" s="4">
        <f>IF('True_Odds_Calculator_2-way'!B137="","",'True_Odds_Calculator_2-way'!B137)</f>
        <v>2.42</v>
      </c>
      <c r="C136" s="4">
        <f t="shared" si="22"/>
        <v>0.63291139240506322</v>
      </c>
      <c r="D136">
        <f t="shared" si="23"/>
        <v>0.41322314049586778</v>
      </c>
      <c r="E136">
        <f t="shared" si="24"/>
        <v>4.6134532900931058E-2</v>
      </c>
      <c r="F136">
        <f t="shared" si="25"/>
        <v>-0.21539910032430165</v>
      </c>
      <c r="G136">
        <v>0</v>
      </c>
      <c r="H136">
        <f t="shared" si="26"/>
        <v>0.26153363322523276</v>
      </c>
      <c r="I136">
        <f t="shared" si="27"/>
        <v>-1.1018991068031501</v>
      </c>
      <c r="J136">
        <f t="shared" si="28"/>
        <v>1.1018991068031501</v>
      </c>
      <c r="K136">
        <f t="shared" si="29"/>
        <v>0.61009035194872097</v>
      </c>
      <c r="L136">
        <f t="shared" si="30"/>
        <v>0.38990964805127881</v>
      </c>
      <c r="M136">
        <f t="shared" si="31"/>
        <v>1.6391014819458274</v>
      </c>
      <c r="N136">
        <f t="shared" si="32"/>
        <v>2.5646967316604727</v>
      </c>
    </row>
    <row r="137" spans="1:14" x14ac:dyDescent="0.25">
      <c r="A137" s="4">
        <f>IF('True_Odds_Calculator_2-way'!A138="","",'True_Odds_Calculator_2-way'!A138)</f>
        <v>1.72</v>
      </c>
      <c r="B137" s="4">
        <f>IF('True_Odds_Calculator_2-way'!B138="","",'True_Odds_Calculator_2-way'!B138)</f>
        <v>2.15</v>
      </c>
      <c r="C137" s="4">
        <f t="shared" si="22"/>
        <v>0.58139534883720934</v>
      </c>
      <c r="D137">
        <f t="shared" si="23"/>
        <v>0.46511627906976744</v>
      </c>
      <c r="E137">
        <f t="shared" si="24"/>
        <v>4.6511627906976827E-2</v>
      </c>
      <c r="F137">
        <f t="shared" si="25"/>
        <v>-0.22390481341265545</v>
      </c>
      <c r="G137">
        <v>0</v>
      </c>
      <c r="H137">
        <f t="shared" si="26"/>
        <v>0.27041644131963227</v>
      </c>
      <c r="I137">
        <f t="shared" si="27"/>
        <v>-1.0989674556596452</v>
      </c>
      <c r="J137">
        <f t="shared" si="28"/>
        <v>1.0989674556596452</v>
      </c>
      <c r="K137">
        <f t="shared" si="29"/>
        <v>0.55826731793910211</v>
      </c>
      <c r="L137">
        <f t="shared" si="30"/>
        <v>0.44173268206089783</v>
      </c>
      <c r="M137">
        <f t="shared" si="31"/>
        <v>1.7912565680749446</v>
      </c>
      <c r="N137">
        <f t="shared" si="32"/>
        <v>2.2638125740085919</v>
      </c>
    </row>
    <row r="138" spans="1:14" x14ac:dyDescent="0.25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2.23</v>
      </c>
      <c r="C138" s="4">
        <f t="shared" si="22"/>
        <v>0.58139534883720934</v>
      </c>
      <c r="D138">
        <f t="shared" si="23"/>
        <v>0.44843049327354262</v>
      </c>
      <c r="E138">
        <f t="shared" si="24"/>
        <v>2.982584211075201E-2</v>
      </c>
      <c r="F138">
        <f t="shared" si="25"/>
        <v>-0.23088956095526114</v>
      </c>
      <c r="G138">
        <v>0</v>
      </c>
      <c r="H138">
        <f t="shared" si="26"/>
        <v>0.26071540306601315</v>
      </c>
      <c r="I138">
        <f t="shared" si="27"/>
        <v>-1.0626278551055641</v>
      </c>
      <c r="J138">
        <f t="shared" si="28"/>
        <v>1.0626278551055641</v>
      </c>
      <c r="K138">
        <f t="shared" si="29"/>
        <v>0.56654268925198559</v>
      </c>
      <c r="L138">
        <f t="shared" si="30"/>
        <v>0.43345731074801436</v>
      </c>
      <c r="M138">
        <f t="shared" si="31"/>
        <v>1.7650920556760061</v>
      </c>
      <c r="N138">
        <f t="shared" si="32"/>
        <v>2.3070322617798436</v>
      </c>
    </row>
    <row r="139" spans="1:14" x14ac:dyDescent="0.25">
      <c r="A139" s="4">
        <f>IF('True_Odds_Calculator_2-way'!A140="","",'True_Odds_Calculator_2-way'!A140)</f>
        <v>1.63</v>
      </c>
      <c r="B139" s="4">
        <f>IF('True_Odds_Calculator_2-way'!B140="","",'True_Odds_Calculator_2-way'!B140)</f>
        <v>2.4</v>
      </c>
      <c r="C139" s="4">
        <f t="shared" si="22"/>
        <v>0.61349693251533743</v>
      </c>
      <c r="D139">
        <f t="shared" si="23"/>
        <v>0.41666666666666669</v>
      </c>
      <c r="E139">
        <f t="shared" si="24"/>
        <v>3.0163599182004175E-2</v>
      </c>
      <c r="F139">
        <f t="shared" si="25"/>
        <v>-0.22546012269938642</v>
      </c>
      <c r="G139">
        <v>0</v>
      </c>
      <c r="H139">
        <f t="shared" si="26"/>
        <v>0.2556237218813906</v>
      </c>
      <c r="I139">
        <f t="shared" si="27"/>
        <v>-1.0647942749999</v>
      </c>
      <c r="J139">
        <f t="shared" si="28"/>
        <v>1.0647942749999</v>
      </c>
      <c r="K139">
        <f t="shared" si="29"/>
        <v>0.59850837590920558</v>
      </c>
      <c r="L139">
        <f t="shared" si="30"/>
        <v>0.40149162409079431</v>
      </c>
      <c r="M139">
        <f t="shared" si="31"/>
        <v>1.670820393249937</v>
      </c>
      <c r="N139">
        <f t="shared" si="32"/>
        <v>2.4907119849998605</v>
      </c>
    </row>
    <row r="140" spans="1:14" x14ac:dyDescent="0.25">
      <c r="A140" s="4">
        <f>IF('True_Odds_Calculator_2-way'!A141="","",'True_Odds_Calculator_2-way'!A141)</f>
        <v>1.82</v>
      </c>
      <c r="B140" s="4">
        <f>IF('True_Odds_Calculator_2-way'!B141="","",'True_Odds_Calculator_2-way'!B141)</f>
        <v>2.06</v>
      </c>
      <c r="C140" s="4">
        <f t="shared" si="22"/>
        <v>0.54945054945054939</v>
      </c>
      <c r="D140">
        <f t="shared" si="23"/>
        <v>0.4854368932038835</v>
      </c>
      <c r="E140">
        <f t="shared" si="24"/>
        <v>3.4887442654432999E-2</v>
      </c>
      <c r="F140">
        <f t="shared" si="25"/>
        <v>-0.2318361250400085</v>
      </c>
      <c r="G140">
        <v>0</v>
      </c>
      <c r="H140">
        <f t="shared" si="26"/>
        <v>0.26672356769444144</v>
      </c>
      <c r="I140">
        <f t="shared" si="27"/>
        <v>-1.0726058003503602</v>
      </c>
      <c r="J140">
        <f t="shared" si="28"/>
        <v>1.0726058003503602</v>
      </c>
      <c r="K140">
        <f t="shared" si="29"/>
        <v>0.53204599306444489</v>
      </c>
      <c r="L140">
        <f t="shared" si="30"/>
        <v>0.46795400693555494</v>
      </c>
      <c r="M140">
        <f t="shared" si="31"/>
        <v>1.8795367562872962</v>
      </c>
      <c r="N140">
        <f t="shared" si="32"/>
        <v>2.1369621483713819</v>
      </c>
    </row>
    <row r="141" spans="1:14" x14ac:dyDescent="0.25">
      <c r="A141" s="4">
        <f>IF('True_Odds_Calculator_2-way'!A142="","",'True_Odds_Calculator_2-way'!A142)</f>
        <v>1.77</v>
      </c>
      <c r="B141" s="4">
        <f>IF('True_Odds_Calculator_2-way'!B142="","",'True_Odds_Calculator_2-way'!B142)</f>
        <v>2.14</v>
      </c>
      <c r="C141" s="4">
        <f t="shared" si="22"/>
        <v>0.56497175141242939</v>
      </c>
      <c r="D141">
        <f t="shared" si="23"/>
        <v>0.46728971962616822</v>
      </c>
      <c r="E141">
        <f t="shared" si="24"/>
        <v>3.2261471038597556E-2</v>
      </c>
      <c r="F141">
        <f t="shared" si="25"/>
        <v>-0.2317440202756218</v>
      </c>
      <c r="G141">
        <v>0</v>
      </c>
      <c r="H141">
        <f t="shared" si="26"/>
        <v>0.26400549131421935</v>
      </c>
      <c r="I141">
        <f t="shared" si="27"/>
        <v>-1.0673385899176768</v>
      </c>
      <c r="J141">
        <f t="shared" si="28"/>
        <v>1.0673385899176768</v>
      </c>
      <c r="K141">
        <f t="shared" si="29"/>
        <v>0.54889239397368417</v>
      </c>
      <c r="L141">
        <f t="shared" si="30"/>
        <v>0.45110760602631583</v>
      </c>
      <c r="M141">
        <f t="shared" si="31"/>
        <v>1.8218507142366114</v>
      </c>
      <c r="N141">
        <f t="shared" si="32"/>
        <v>2.2167659925061516</v>
      </c>
    </row>
    <row r="142" spans="1:14" x14ac:dyDescent="0.25">
      <c r="A142" s="4">
        <f>IF('True_Odds_Calculator_2-way'!A143="","",'True_Odds_Calculator_2-way'!A143)</f>
        <v>1.55</v>
      </c>
      <c r="B142" s="4">
        <f>IF('True_Odds_Calculator_2-way'!B143="","",'True_Odds_Calculator_2-way'!B143)</f>
        <v>2.57</v>
      </c>
      <c r="C142" s="4">
        <f t="shared" si="22"/>
        <v>0.64516129032258063</v>
      </c>
      <c r="D142">
        <f t="shared" si="23"/>
        <v>0.38910505836575876</v>
      </c>
      <c r="E142">
        <f t="shared" si="24"/>
        <v>3.4266348688339443E-2</v>
      </c>
      <c r="F142">
        <f t="shared" si="25"/>
        <v>-0.2167691728379566</v>
      </c>
      <c r="G142">
        <v>0</v>
      </c>
      <c r="H142">
        <f t="shared" si="26"/>
        <v>0.25103552152629599</v>
      </c>
      <c r="I142">
        <f t="shared" si="27"/>
        <v>-1.0761401354835765</v>
      </c>
      <c r="J142">
        <f t="shared" si="28"/>
        <v>1.0761401354835765</v>
      </c>
      <c r="K142">
        <f t="shared" si="29"/>
        <v>0.62818920883326634</v>
      </c>
      <c r="L142">
        <f t="shared" si="30"/>
        <v>0.37181079116673366</v>
      </c>
      <c r="M142">
        <f t="shared" si="31"/>
        <v>1.5918770745159672</v>
      </c>
      <c r="N142">
        <f t="shared" si="32"/>
        <v>2.6895400127092146</v>
      </c>
    </row>
    <row r="143" spans="1:14" x14ac:dyDescent="0.25">
      <c r="A143" s="4">
        <f>IF('True_Odds_Calculator_2-way'!A144="","",'True_Odds_Calculator_2-way'!A144)</f>
        <v>1.46</v>
      </c>
      <c r="B143" s="4">
        <f>IF('True_Odds_Calculator_2-way'!B144="","",'True_Odds_Calculator_2-way'!B144)</f>
        <v>2.75</v>
      </c>
      <c r="C143" s="4">
        <f t="shared" si="22"/>
        <v>0.68493150684931503</v>
      </c>
      <c r="D143">
        <f t="shared" si="23"/>
        <v>0.36363636363636365</v>
      </c>
      <c r="E143">
        <f t="shared" si="24"/>
        <v>4.8567870485678677E-2</v>
      </c>
      <c r="F143">
        <f t="shared" si="25"/>
        <v>-0.20049813200498134</v>
      </c>
      <c r="G143">
        <v>0</v>
      </c>
      <c r="H143">
        <f t="shared" si="26"/>
        <v>0.24906600249066002</v>
      </c>
      <c r="I143">
        <f t="shared" si="27"/>
        <v>-1.1145564251507056</v>
      </c>
      <c r="J143">
        <f t="shared" si="28"/>
        <v>1.1145564251507056</v>
      </c>
      <c r="K143">
        <f t="shared" si="29"/>
        <v>0.66107137810362926</v>
      </c>
      <c r="L143">
        <f t="shared" si="30"/>
        <v>0.33892862189637052</v>
      </c>
      <c r="M143">
        <f t="shared" si="31"/>
        <v>1.5126959555693249</v>
      </c>
      <c r="N143">
        <f t="shared" si="32"/>
        <v>2.9504737440137352</v>
      </c>
    </row>
    <row r="144" spans="1:14" x14ac:dyDescent="0.25">
      <c r="A144" s="4">
        <f>IF('True_Odds_Calculator_2-way'!A145="","",'True_Odds_Calculator_2-way'!A145)</f>
        <v>2.2000000000000002</v>
      </c>
      <c r="B144" s="4">
        <f>IF('True_Odds_Calculator_2-way'!B145="","",'True_Odds_Calculator_2-way'!B145)</f>
        <v>1.71</v>
      </c>
      <c r="C144" s="4">
        <f t="shared" si="22"/>
        <v>0.45454545454545453</v>
      </c>
      <c r="D144">
        <f t="shared" si="23"/>
        <v>0.58479532163742687</v>
      </c>
      <c r="E144">
        <f t="shared" si="24"/>
        <v>3.9340776182881454E-2</v>
      </c>
      <c r="F144">
        <f t="shared" si="25"/>
        <v>-0.22647527910685805</v>
      </c>
      <c r="G144">
        <v>0</v>
      </c>
      <c r="H144">
        <f t="shared" si="26"/>
        <v>0.26581605528973945</v>
      </c>
      <c r="I144">
        <f t="shared" si="27"/>
        <v>-1.0833784750435986</v>
      </c>
      <c r="J144">
        <f t="shared" si="28"/>
        <v>1.0833784750435986</v>
      </c>
      <c r="K144">
        <f t="shared" si="29"/>
        <v>0.43477236885131854</v>
      </c>
      <c r="L144">
        <f t="shared" si="30"/>
        <v>0.56522763114868146</v>
      </c>
      <c r="M144">
        <f t="shared" si="31"/>
        <v>2.3000541700523187</v>
      </c>
      <c r="N144">
        <f t="shared" si="32"/>
        <v>1.7691987172809549</v>
      </c>
    </row>
    <row r="145" spans="1:14" x14ac:dyDescent="0.25">
      <c r="A145" s="4">
        <f>IF('True_Odds_Calculator_2-way'!A146="","",'True_Odds_Calculator_2-way'!A146)</f>
        <v>1.63</v>
      </c>
      <c r="B145" s="4">
        <f>IF('True_Odds_Calculator_2-way'!B146="","",'True_Odds_Calculator_2-way'!B146)</f>
        <v>2.35</v>
      </c>
      <c r="C145" s="4">
        <f t="shared" si="22"/>
        <v>0.61349693251533743</v>
      </c>
      <c r="D145">
        <f t="shared" si="23"/>
        <v>0.42553191489361702</v>
      </c>
      <c r="E145">
        <f t="shared" si="24"/>
        <v>3.9028847408954404E-2</v>
      </c>
      <c r="F145">
        <f t="shared" si="25"/>
        <v>-0.22203367706565724</v>
      </c>
      <c r="G145">
        <v>0</v>
      </c>
      <c r="H145">
        <f t="shared" si="26"/>
        <v>0.2610625244746117</v>
      </c>
      <c r="I145">
        <f t="shared" si="27"/>
        <v>-1.0843334143872592</v>
      </c>
      <c r="J145">
        <f t="shared" si="28"/>
        <v>1.0843334143872592</v>
      </c>
      <c r="K145">
        <f t="shared" si="29"/>
        <v>0.59413115425505014</v>
      </c>
      <c r="L145">
        <f t="shared" si="30"/>
        <v>0.4058688457449498</v>
      </c>
      <c r="M145">
        <f t="shared" si="31"/>
        <v>1.6831300510639733</v>
      </c>
      <c r="N145">
        <f t="shared" si="32"/>
        <v>2.4638501094227996</v>
      </c>
    </row>
    <row r="146" spans="1:14" x14ac:dyDescent="0.25">
      <c r="A146" s="4">
        <f>IF('True_Odds_Calculator_2-way'!A147="","",'True_Odds_Calculator_2-way'!A147)</f>
        <v>1.6</v>
      </c>
      <c r="B146" s="4">
        <f>IF('True_Odds_Calculator_2-way'!B147="","",'True_Odds_Calculator_2-way'!B147)</f>
        <v>2.29</v>
      </c>
      <c r="C146" s="4">
        <f t="shared" si="22"/>
        <v>0.625</v>
      </c>
      <c r="D146">
        <f t="shared" si="23"/>
        <v>0.4366812227074236</v>
      </c>
      <c r="E146">
        <f t="shared" si="24"/>
        <v>6.1681222707423711E-2</v>
      </c>
      <c r="F146">
        <f t="shared" si="25"/>
        <v>-0.21124454148471605</v>
      </c>
      <c r="G146">
        <v>0</v>
      </c>
      <c r="H146">
        <f t="shared" si="26"/>
        <v>0.27292576419213976</v>
      </c>
      <c r="I146">
        <f t="shared" si="27"/>
        <v>-1.1366572324507895</v>
      </c>
      <c r="J146">
        <f t="shared" si="28"/>
        <v>1.1366572324507895</v>
      </c>
      <c r="K146">
        <f t="shared" si="29"/>
        <v>0.59453232185954952</v>
      </c>
      <c r="L146">
        <f t="shared" si="30"/>
        <v>0.40546767814045043</v>
      </c>
      <c r="M146">
        <f t="shared" si="31"/>
        <v>1.6819943394704735</v>
      </c>
      <c r="N146">
        <f t="shared" si="32"/>
        <v>2.4662878298615181</v>
      </c>
    </row>
    <row r="147" spans="1:14" x14ac:dyDescent="0.25">
      <c r="A147" s="4">
        <f>IF('True_Odds_Calculator_2-way'!A148="","",'True_Odds_Calculator_2-way'!A148)</f>
        <v>2.23</v>
      </c>
      <c r="B147" s="4">
        <f>IF('True_Odds_Calculator_2-way'!B148="","",'True_Odds_Calculator_2-way'!B148)</f>
        <v>1.65</v>
      </c>
      <c r="C147" s="4">
        <f t="shared" si="22"/>
        <v>0.44843049327354262</v>
      </c>
      <c r="D147">
        <f t="shared" si="23"/>
        <v>0.60606060606060608</v>
      </c>
      <c r="E147">
        <f t="shared" si="24"/>
        <v>5.4491099334148752E-2</v>
      </c>
      <c r="F147">
        <f t="shared" si="25"/>
        <v>-0.21728495719527108</v>
      </c>
      <c r="G147">
        <v>0</v>
      </c>
      <c r="H147">
        <f t="shared" si="26"/>
        <v>0.27177605652941977</v>
      </c>
      <c r="I147">
        <f t="shared" si="27"/>
        <v>-1.1183835382312353</v>
      </c>
      <c r="J147">
        <f t="shared" si="28"/>
        <v>1.1183835382312353</v>
      </c>
      <c r="K147">
        <f t="shared" si="29"/>
        <v>0.42094420485495265</v>
      </c>
      <c r="L147">
        <f t="shared" si="30"/>
        <v>0.57905579514504757</v>
      </c>
      <c r="M147">
        <f t="shared" si="31"/>
        <v>2.3756117520244189</v>
      </c>
      <c r="N147">
        <f t="shared" si="32"/>
        <v>1.7269492998503024</v>
      </c>
    </row>
    <row r="148" spans="1:14" x14ac:dyDescent="0.25">
      <c r="A148" s="4">
        <f>IF('True_Odds_Calculator_2-way'!A149="","",'True_Odds_Calculator_2-way'!A149)</f>
        <v>2.02</v>
      </c>
      <c r="B148" s="4">
        <f>IF('True_Odds_Calculator_2-way'!B149="","",'True_Odds_Calculator_2-way'!B149)</f>
        <v>1.78</v>
      </c>
      <c r="C148" s="4">
        <f t="shared" si="22"/>
        <v>0.49504950495049505</v>
      </c>
      <c r="D148">
        <f t="shared" si="23"/>
        <v>0.5617977528089888</v>
      </c>
      <c r="E148">
        <f t="shared" si="24"/>
        <v>5.6847257759483849E-2</v>
      </c>
      <c r="F148">
        <f t="shared" si="25"/>
        <v>-0.22127044165090659</v>
      </c>
      <c r="G148">
        <v>0</v>
      </c>
      <c r="H148">
        <f t="shared" si="26"/>
        <v>0.2781176994103905</v>
      </c>
      <c r="I148">
        <f t="shared" si="27"/>
        <v>-1.1211213233271877</v>
      </c>
      <c r="J148">
        <f t="shared" si="28"/>
        <v>1.1211213233271877</v>
      </c>
      <c r="K148">
        <f t="shared" si="29"/>
        <v>0.46651718682962634</v>
      </c>
      <c r="L148">
        <f t="shared" si="30"/>
        <v>0.5334828131703736</v>
      </c>
      <c r="M148">
        <f t="shared" si="31"/>
        <v>2.1435437497937313</v>
      </c>
      <c r="N148">
        <f t="shared" si="32"/>
        <v>1.8744746321952062</v>
      </c>
    </row>
    <row r="149" spans="1:14" x14ac:dyDescent="0.25">
      <c r="A149" s="4">
        <f>IF('True_Odds_Calculator_2-way'!A150="","",'True_Odds_Calculator_2-way'!A150)</f>
        <v>1.56</v>
      </c>
      <c r="B149" s="4">
        <f>IF('True_Odds_Calculator_2-way'!B150="","",'True_Odds_Calculator_2-way'!B150)</f>
        <v>2.58</v>
      </c>
      <c r="C149" s="4">
        <f t="shared" si="22"/>
        <v>0.64102564102564097</v>
      </c>
      <c r="D149">
        <f t="shared" si="23"/>
        <v>0.38759689922480617</v>
      </c>
      <c r="E149">
        <f t="shared" si="24"/>
        <v>2.8622540250447193E-2</v>
      </c>
      <c r="F149">
        <f t="shared" si="25"/>
        <v>-0.21983701053468496</v>
      </c>
      <c r="G149">
        <v>0</v>
      </c>
      <c r="H149">
        <f t="shared" si="26"/>
        <v>0.24845955078513213</v>
      </c>
      <c r="I149">
        <f t="shared" si="27"/>
        <v>-1.0631081389064057</v>
      </c>
      <c r="J149">
        <f t="shared" si="28"/>
        <v>1.0631081389064057</v>
      </c>
      <c r="K149">
        <f t="shared" si="29"/>
        <v>0.62682541048589435</v>
      </c>
      <c r="L149">
        <f t="shared" si="30"/>
        <v>0.37317458951410554</v>
      </c>
      <c r="M149">
        <f t="shared" si="31"/>
        <v>1.5953405577875872</v>
      </c>
      <c r="N149">
        <f t="shared" si="32"/>
        <v>2.679710859472122</v>
      </c>
    </row>
    <row r="150" spans="1:14" x14ac:dyDescent="0.25">
      <c r="A150" s="4">
        <f>IF('True_Odds_Calculator_2-way'!A151="","",'True_Odds_Calculator_2-way'!A151)</f>
        <v>1.63</v>
      </c>
      <c r="B150" s="4">
        <f>IF('True_Odds_Calculator_2-way'!B151="","",'True_Odds_Calculator_2-way'!B151)</f>
        <v>2.4</v>
      </c>
      <c r="C150" s="4">
        <f t="shared" si="22"/>
        <v>0.61349693251533743</v>
      </c>
      <c r="D150">
        <f t="shared" si="23"/>
        <v>0.41666666666666669</v>
      </c>
      <c r="E150">
        <f t="shared" si="24"/>
        <v>3.0163599182004175E-2</v>
      </c>
      <c r="F150">
        <f t="shared" si="25"/>
        <v>-0.22546012269938642</v>
      </c>
      <c r="G150">
        <v>0</v>
      </c>
      <c r="H150">
        <f t="shared" si="26"/>
        <v>0.2556237218813906</v>
      </c>
      <c r="I150">
        <f t="shared" si="27"/>
        <v>-1.0647942749999</v>
      </c>
      <c r="J150">
        <f t="shared" si="28"/>
        <v>1.0647942749999</v>
      </c>
      <c r="K150">
        <f t="shared" si="29"/>
        <v>0.59850837590920558</v>
      </c>
      <c r="L150">
        <f t="shared" si="30"/>
        <v>0.40149162409079431</v>
      </c>
      <c r="M150">
        <f t="shared" si="31"/>
        <v>1.670820393249937</v>
      </c>
      <c r="N150">
        <f t="shared" si="32"/>
        <v>2.4907119849998605</v>
      </c>
    </row>
    <row r="151" spans="1:14" x14ac:dyDescent="0.25">
      <c r="A151" s="4">
        <f>IF('True_Odds_Calculator_2-way'!A152="","",'True_Odds_Calculator_2-way'!A152)</f>
        <v>1.82</v>
      </c>
      <c r="B151" s="4">
        <f>IF('True_Odds_Calculator_2-way'!B152="","",'True_Odds_Calculator_2-way'!B152)</f>
        <v>2.08</v>
      </c>
      <c r="C151" s="4">
        <f t="shared" si="22"/>
        <v>0.54945054945054939</v>
      </c>
      <c r="D151">
        <f t="shared" si="23"/>
        <v>0.48076923076923073</v>
      </c>
      <c r="E151">
        <f t="shared" si="24"/>
        <v>3.0219780219780112E-2</v>
      </c>
      <c r="F151">
        <f t="shared" si="25"/>
        <v>-0.23393913778529174</v>
      </c>
      <c r="G151">
        <v>0</v>
      </c>
      <c r="H151">
        <f t="shared" si="26"/>
        <v>0.2641589180050718</v>
      </c>
      <c r="I151">
        <f t="shared" si="27"/>
        <v>-1.0626278551055635</v>
      </c>
      <c r="J151">
        <f t="shared" si="28"/>
        <v>1.0626278551055635</v>
      </c>
      <c r="K151">
        <f t="shared" si="29"/>
        <v>0.53437219814812564</v>
      </c>
      <c r="L151">
        <f t="shared" si="30"/>
        <v>0.46562780185187441</v>
      </c>
      <c r="M151">
        <f t="shared" si="31"/>
        <v>1.8713548411865626</v>
      </c>
      <c r="N151">
        <f t="shared" si="32"/>
        <v>2.1476380835140083</v>
      </c>
    </row>
    <row r="152" spans="1:14" x14ac:dyDescent="0.25">
      <c r="A152" s="4">
        <f>IF('True_Odds_Calculator_2-way'!A153="","",'True_Odds_Calculator_2-way'!A153)</f>
        <v>1.94</v>
      </c>
      <c r="B152" s="4">
        <f>IF('True_Odds_Calculator_2-way'!B153="","",'True_Odds_Calculator_2-way'!B153)</f>
        <v>1.96</v>
      </c>
      <c r="C152" s="4">
        <f t="shared" si="22"/>
        <v>0.51546391752577325</v>
      </c>
      <c r="D152">
        <f t="shared" si="23"/>
        <v>0.51020408163265307</v>
      </c>
      <c r="E152">
        <f t="shared" si="24"/>
        <v>2.5667999158426325E-2</v>
      </c>
      <c r="F152">
        <f t="shared" si="25"/>
        <v>-0.23732379549758043</v>
      </c>
      <c r="G152">
        <v>0</v>
      </c>
      <c r="H152">
        <f t="shared" si="26"/>
        <v>0.26299179465600675</v>
      </c>
      <c r="I152">
        <f t="shared" si="27"/>
        <v>-1.052689901333149</v>
      </c>
      <c r="J152">
        <f t="shared" si="28"/>
        <v>1.052689901333149</v>
      </c>
      <c r="K152">
        <f t="shared" si="29"/>
        <v>0.50263165184833114</v>
      </c>
      <c r="L152">
        <f t="shared" si="30"/>
        <v>0.49736834815166897</v>
      </c>
      <c r="M152">
        <f t="shared" si="31"/>
        <v>1.9895285072531594</v>
      </c>
      <c r="N152">
        <f t="shared" si="32"/>
        <v>2.0105823052798226</v>
      </c>
    </row>
    <row r="153" spans="1:14" x14ac:dyDescent="0.25">
      <c r="A153" s="4">
        <f>IF('True_Odds_Calculator_2-way'!A154="","",'True_Odds_Calculator_2-way'!A154)</f>
        <v>1.81</v>
      </c>
      <c r="B153" s="4">
        <f>IF('True_Odds_Calculator_2-way'!B154="","",'True_Odds_Calculator_2-way'!B154)</f>
        <v>2.09</v>
      </c>
      <c r="C153" s="4">
        <f t="shared" si="22"/>
        <v>0.5524861878453039</v>
      </c>
      <c r="D153">
        <f t="shared" si="23"/>
        <v>0.47846889952153115</v>
      </c>
      <c r="E153">
        <f t="shared" si="24"/>
        <v>3.0955087366835166E-2</v>
      </c>
      <c r="F153">
        <f t="shared" si="25"/>
        <v>-0.23339237093235332</v>
      </c>
      <c r="G153">
        <v>0</v>
      </c>
      <c r="H153">
        <f t="shared" si="26"/>
        <v>0.26434745829918849</v>
      </c>
      <c r="I153">
        <f t="shared" si="27"/>
        <v>-1.064251428023502</v>
      </c>
      <c r="J153">
        <f t="shared" si="28"/>
        <v>1.064251428023502</v>
      </c>
      <c r="K153">
        <f t="shared" si="29"/>
        <v>0.53704433642160887</v>
      </c>
      <c r="L153">
        <f t="shared" si="30"/>
        <v>0.46295566357839102</v>
      </c>
      <c r="M153">
        <f t="shared" si="31"/>
        <v>1.8620436566990362</v>
      </c>
      <c r="N153">
        <f t="shared" si="32"/>
        <v>2.1600340565456171</v>
      </c>
    </row>
    <row r="154" spans="1:14" x14ac:dyDescent="0.25">
      <c r="A154" s="4">
        <f>IF('True_Odds_Calculator_2-way'!A155="","",'True_Odds_Calculator_2-way'!A155)</f>
        <v>2.2799999999999998</v>
      </c>
      <c r="B154" s="4">
        <f>IF('True_Odds_Calculator_2-way'!B155="","",'True_Odds_Calculator_2-way'!B155)</f>
        <v>1.68</v>
      </c>
      <c r="C154" s="4">
        <f t="shared" si="22"/>
        <v>0.43859649122807021</v>
      </c>
      <c r="D154">
        <f t="shared" si="23"/>
        <v>0.59523809523809523</v>
      </c>
      <c r="E154">
        <f t="shared" si="24"/>
        <v>3.383458646616555E-2</v>
      </c>
      <c r="F154">
        <f t="shared" si="25"/>
        <v>-0.2272347535505429</v>
      </c>
      <c r="G154">
        <v>0</v>
      </c>
      <c r="H154">
        <f t="shared" si="26"/>
        <v>0.26106934001670845</v>
      </c>
      <c r="I154">
        <f t="shared" si="27"/>
        <v>-1.0718661571406805</v>
      </c>
      <c r="J154">
        <f t="shared" si="28"/>
        <v>1.0718661571406805</v>
      </c>
      <c r="K154">
        <f t="shared" si="29"/>
        <v>0.42158717195874679</v>
      </c>
      <c r="L154">
        <f t="shared" si="30"/>
        <v>0.57841282804125305</v>
      </c>
      <c r="M154">
        <f t="shared" si="31"/>
        <v>2.3719886811400706</v>
      </c>
      <c r="N154">
        <f t="shared" si="32"/>
        <v>1.728868986855663</v>
      </c>
    </row>
    <row r="155" spans="1:14" x14ac:dyDescent="0.25">
      <c r="A155" s="4">
        <f>IF('True_Odds_Calculator_2-way'!A156="","",'True_Odds_Calculator_2-way'!A156)</f>
        <v>2.1</v>
      </c>
      <c r="B155" s="4">
        <f>IF('True_Odds_Calculator_2-way'!B156="","",'True_Odds_Calculator_2-way'!B156)</f>
        <v>1.79</v>
      </c>
      <c r="C155" s="4">
        <f t="shared" si="22"/>
        <v>0.47619047619047616</v>
      </c>
      <c r="D155">
        <f t="shared" si="23"/>
        <v>0.55865921787709494</v>
      </c>
      <c r="E155">
        <f t="shared" si="24"/>
        <v>3.4849694067571102E-2</v>
      </c>
      <c r="F155">
        <f t="shared" si="25"/>
        <v>-0.2311785049215217</v>
      </c>
      <c r="G155">
        <v>0</v>
      </c>
      <c r="H155">
        <f t="shared" si="26"/>
        <v>0.2660281989890928</v>
      </c>
      <c r="I155">
        <f t="shared" si="27"/>
        <v>-1.072729223145815</v>
      </c>
      <c r="J155">
        <f t="shared" si="28"/>
        <v>1.072729223145815</v>
      </c>
      <c r="K155">
        <f t="shared" si="29"/>
        <v>0.4587151448829464</v>
      </c>
      <c r="L155">
        <f t="shared" si="30"/>
        <v>0.5412848551170536</v>
      </c>
      <c r="M155">
        <f t="shared" si="31"/>
        <v>2.1800021454603971</v>
      </c>
      <c r="N155">
        <f t="shared" si="32"/>
        <v>1.8474560862851939</v>
      </c>
    </row>
    <row r="156" spans="1:14" x14ac:dyDescent="0.25">
      <c r="A156" s="4">
        <f>IF('True_Odds_Calculator_2-way'!A157="","",'True_Odds_Calculator_2-way'!A157)</f>
        <v>2.11</v>
      </c>
      <c r="B156" s="4">
        <f>IF('True_Odds_Calculator_2-way'!B157="","",'True_Odds_Calculator_2-way'!B157)</f>
        <v>1.78</v>
      </c>
      <c r="C156" s="4">
        <f t="shared" si="22"/>
        <v>0.47393364928909953</v>
      </c>
      <c r="D156">
        <f t="shared" si="23"/>
        <v>0.5617977528089888</v>
      </c>
      <c r="E156">
        <f t="shared" si="24"/>
        <v>3.5731402098088338E-2</v>
      </c>
      <c r="F156">
        <f t="shared" si="25"/>
        <v>-0.23052345705309119</v>
      </c>
      <c r="G156">
        <v>0</v>
      </c>
      <c r="H156">
        <f t="shared" si="26"/>
        <v>0.26625485915117952</v>
      </c>
      <c r="I156">
        <f t="shared" si="27"/>
        <v>-1.0747098003652684</v>
      </c>
      <c r="J156">
        <f t="shared" si="28"/>
        <v>1.0747098003652684</v>
      </c>
      <c r="K156">
        <f t="shared" si="29"/>
        <v>0.45601134895833134</v>
      </c>
      <c r="L156">
        <f t="shared" si="30"/>
        <v>0.54398865104166871</v>
      </c>
      <c r="M156">
        <f t="shared" si="31"/>
        <v>2.192927878405448</v>
      </c>
      <c r="N156">
        <f t="shared" si="32"/>
        <v>1.838273644284909</v>
      </c>
    </row>
    <row r="157" spans="1:14" x14ac:dyDescent="0.25">
      <c r="A157" s="4">
        <f>IF('True_Odds_Calculator_2-way'!A158="","",'True_Odds_Calculator_2-way'!A158)</f>
        <v>1.97</v>
      </c>
      <c r="B157" s="4">
        <f>IF('True_Odds_Calculator_2-way'!B158="","",'True_Odds_Calculator_2-way'!B158)</f>
        <v>1.92</v>
      </c>
      <c r="C157" s="4">
        <f t="shared" si="22"/>
        <v>0.50761421319796951</v>
      </c>
      <c r="D157">
        <f t="shared" si="23"/>
        <v>0.52083333333333337</v>
      </c>
      <c r="E157">
        <f t="shared" si="24"/>
        <v>2.844754653130277E-2</v>
      </c>
      <c r="F157">
        <f t="shared" si="25"/>
        <v>-0.2359348561759731</v>
      </c>
      <c r="G157">
        <v>0</v>
      </c>
      <c r="H157">
        <f t="shared" si="26"/>
        <v>0.26438240270727581</v>
      </c>
      <c r="I157">
        <f t="shared" si="27"/>
        <v>-1.0585715534396718</v>
      </c>
      <c r="J157">
        <f t="shared" si="28"/>
        <v>1.0585715534396718</v>
      </c>
      <c r="K157">
        <f t="shared" si="29"/>
        <v>0.49338508579127022</v>
      </c>
      <c r="L157">
        <f t="shared" si="30"/>
        <v>0.50661491420873006</v>
      </c>
      <c r="M157">
        <f t="shared" si="31"/>
        <v>2.0268144068364817</v>
      </c>
      <c r="N157">
        <f t="shared" si="32"/>
        <v>1.9738858291644976</v>
      </c>
    </row>
    <row r="158" spans="1:14" x14ac:dyDescent="0.25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2.37</v>
      </c>
      <c r="C158" s="4">
        <f t="shared" si="22"/>
        <v>0.6097560975609756</v>
      </c>
      <c r="D158">
        <f t="shared" si="23"/>
        <v>0.42194092827004215</v>
      </c>
      <c r="E158">
        <f t="shared" si="24"/>
        <v>3.1697025831017633E-2</v>
      </c>
      <c r="F158">
        <f t="shared" si="25"/>
        <v>-0.2255840279921788</v>
      </c>
      <c r="G158">
        <v>0</v>
      </c>
      <c r="H158">
        <f t="shared" si="26"/>
        <v>0.25728105382319644</v>
      </c>
      <c r="I158">
        <f t="shared" si="27"/>
        <v>-1.0679470721459507</v>
      </c>
      <c r="J158">
        <f t="shared" si="28"/>
        <v>1.0679470721459507</v>
      </c>
      <c r="K158">
        <f t="shared" si="29"/>
        <v>0.59400548923620555</v>
      </c>
      <c r="L158">
        <f t="shared" si="30"/>
        <v>0.40599451076379461</v>
      </c>
      <c r="M158">
        <f t="shared" si="31"/>
        <v>1.6834861261734084</v>
      </c>
      <c r="N158">
        <f t="shared" si="32"/>
        <v>2.4630874888399528</v>
      </c>
    </row>
    <row r="159" spans="1:14" x14ac:dyDescent="0.25">
      <c r="A159" s="4">
        <f>IF('True_Odds_Calculator_2-way'!A160="","",'True_Odds_Calculator_2-way'!A160)</f>
        <v>1.58</v>
      </c>
      <c r="B159" s="4">
        <f>IF('True_Odds_Calculator_2-way'!B160="","",'True_Odds_Calculator_2-way'!B160)</f>
        <v>2.5</v>
      </c>
      <c r="C159" s="4">
        <f t="shared" si="22"/>
        <v>0.63291139240506322</v>
      </c>
      <c r="D159">
        <f t="shared" si="23"/>
        <v>0.4</v>
      </c>
      <c r="E159">
        <f t="shared" si="24"/>
        <v>3.2911392405063244E-2</v>
      </c>
      <c r="F159">
        <f t="shared" si="25"/>
        <v>-0.22025316455696209</v>
      </c>
      <c r="G159">
        <v>0</v>
      </c>
      <c r="H159">
        <f t="shared" si="26"/>
        <v>0.25316455696202528</v>
      </c>
      <c r="I159">
        <f t="shared" si="27"/>
        <v>-1.0721125348377945</v>
      </c>
      <c r="J159">
        <f t="shared" si="28"/>
        <v>1.0721125348377945</v>
      </c>
      <c r="K159">
        <f t="shared" si="29"/>
        <v>0.61658923335991145</v>
      </c>
      <c r="L159">
        <f t="shared" si="30"/>
        <v>0.38341076664008866</v>
      </c>
      <c r="M159">
        <f t="shared" si="31"/>
        <v>1.6218252702059208</v>
      </c>
      <c r="N159">
        <f t="shared" si="32"/>
        <v>2.6081688022566918</v>
      </c>
    </row>
    <row r="160" spans="1:14" x14ac:dyDescent="0.25">
      <c r="A160" s="4">
        <f>IF('True_Odds_Calculator_2-way'!A161="","",'True_Odds_Calculator_2-way'!A161)</f>
        <v>1.87</v>
      </c>
      <c r="B160" s="4">
        <f>IF('True_Odds_Calculator_2-way'!B161="","",'True_Odds_Calculator_2-way'!B161)</f>
        <v>2.02</v>
      </c>
      <c r="C160" s="4">
        <f t="shared" si="22"/>
        <v>0.53475935828876997</v>
      </c>
      <c r="D160">
        <f t="shared" si="23"/>
        <v>0.49504950495049505</v>
      </c>
      <c r="E160">
        <f t="shared" si="24"/>
        <v>2.9808863239265015E-2</v>
      </c>
      <c r="F160">
        <f t="shared" si="25"/>
        <v>-0.23492349234923493</v>
      </c>
      <c r="G160">
        <v>0</v>
      </c>
      <c r="H160">
        <f t="shared" si="26"/>
        <v>0.2647323555885</v>
      </c>
      <c r="I160">
        <f t="shared" si="27"/>
        <v>-1.0615495921641367</v>
      </c>
      <c r="J160">
        <f t="shared" si="28"/>
        <v>1.0615495921641367</v>
      </c>
      <c r="K160">
        <f t="shared" si="29"/>
        <v>0.51987261275696728</v>
      </c>
      <c r="L160">
        <f t="shared" si="30"/>
        <v>0.48012738724303272</v>
      </c>
      <c r="M160">
        <f t="shared" si="31"/>
        <v>1.9235481451827992</v>
      </c>
      <c r="N160">
        <f t="shared" si="32"/>
        <v>2.0827805840074194</v>
      </c>
    </row>
    <row r="161" spans="1:14" x14ac:dyDescent="0.25">
      <c r="A161" s="4">
        <f>IF('True_Odds_Calculator_2-way'!A162="","",'True_Odds_Calculator_2-way'!A162)</f>
        <v>1.48</v>
      </c>
      <c r="B161" s="4">
        <f>IF('True_Odds_Calculator_2-way'!B162="","",'True_Odds_Calculator_2-way'!B162)</f>
        <v>2.71</v>
      </c>
      <c r="C161" s="4">
        <f t="shared" si="22"/>
        <v>0.67567567567567566</v>
      </c>
      <c r="D161">
        <f t="shared" si="23"/>
        <v>0.36900369003690037</v>
      </c>
      <c r="E161">
        <f t="shared" si="24"/>
        <v>4.4679365712576136E-2</v>
      </c>
      <c r="F161">
        <f t="shared" si="25"/>
        <v>-0.20464745187992417</v>
      </c>
      <c r="G161">
        <v>0</v>
      </c>
      <c r="H161">
        <f t="shared" si="26"/>
        <v>0.24932681759250025</v>
      </c>
      <c r="I161">
        <f t="shared" si="27"/>
        <v>-1.1037769642208699</v>
      </c>
      <c r="J161">
        <f t="shared" si="28"/>
        <v>1.1037769642208699</v>
      </c>
      <c r="K161">
        <f t="shared" si="29"/>
        <v>0.65367468924187799</v>
      </c>
      <c r="L161">
        <f t="shared" si="30"/>
        <v>0.34632531075812184</v>
      </c>
      <c r="M161">
        <f t="shared" si="31"/>
        <v>1.5298129428260177</v>
      </c>
      <c r="N161">
        <f t="shared" si="32"/>
        <v>2.8874586088176879</v>
      </c>
    </row>
    <row r="162" spans="1:14" x14ac:dyDescent="0.25">
      <c r="A162" s="4">
        <f>IF('True_Odds_Calculator_2-way'!A163="","",'True_Odds_Calculator_2-way'!A163)</f>
        <v>1.51</v>
      </c>
      <c r="B162" s="4">
        <f>IF('True_Odds_Calculator_2-way'!B163="","",'True_Odds_Calculator_2-way'!B163)</f>
        <v>2.65</v>
      </c>
      <c r="C162" s="4">
        <f t="shared" si="22"/>
        <v>0.66225165562913912</v>
      </c>
      <c r="D162">
        <f t="shared" si="23"/>
        <v>0.37735849056603776</v>
      </c>
      <c r="E162">
        <f t="shared" si="24"/>
        <v>3.9610146195176998E-2</v>
      </c>
      <c r="F162">
        <f t="shared" si="25"/>
        <v>-0.21029613894789434</v>
      </c>
      <c r="G162">
        <v>0</v>
      </c>
      <c r="H162">
        <f t="shared" si="26"/>
        <v>0.24990628514307139</v>
      </c>
      <c r="I162">
        <f t="shared" si="27"/>
        <v>-1.0901165669462149</v>
      </c>
      <c r="J162">
        <f t="shared" si="28"/>
        <v>1.0901165669462149</v>
      </c>
      <c r="K162">
        <f t="shared" si="29"/>
        <v>0.64269027097786013</v>
      </c>
      <c r="L162">
        <f t="shared" si="30"/>
        <v>0.35730972902213964</v>
      </c>
      <c r="M162">
        <f t="shared" si="31"/>
        <v>1.5559594491425695</v>
      </c>
      <c r="N162">
        <f t="shared" si="32"/>
        <v>2.7986923354612547</v>
      </c>
    </row>
    <row r="163" spans="1:14" x14ac:dyDescent="0.25">
      <c r="A163" s="4">
        <f>IF('True_Odds_Calculator_2-way'!A164="","",'True_Odds_Calculator_2-way'!A164)</f>
        <v>2.3199999999999998</v>
      </c>
      <c r="B163" s="4">
        <f>IF('True_Odds_Calculator_2-way'!B164="","",'True_Odds_Calculator_2-way'!B164)</f>
        <v>1.66</v>
      </c>
      <c r="C163" s="4">
        <f t="shared" si="22"/>
        <v>0.43103448275862072</v>
      </c>
      <c r="D163">
        <f t="shared" si="23"/>
        <v>0.60240963855421692</v>
      </c>
      <c r="E163">
        <f t="shared" si="24"/>
        <v>3.3444121312837582E-2</v>
      </c>
      <c r="F163">
        <f t="shared" si="25"/>
        <v>-0.22621520565018693</v>
      </c>
      <c r="G163">
        <v>0</v>
      </c>
      <c r="H163">
        <f t="shared" si="26"/>
        <v>0.25965932696302457</v>
      </c>
      <c r="I163">
        <f t="shared" si="27"/>
        <v>-1.0713739108887086</v>
      </c>
      <c r="J163">
        <f t="shared" si="28"/>
        <v>1.0713739108887086</v>
      </c>
      <c r="K163">
        <f t="shared" si="29"/>
        <v>0.41421356237309498</v>
      </c>
      <c r="L163">
        <f t="shared" si="30"/>
        <v>0.58578643762690485</v>
      </c>
      <c r="M163">
        <f t="shared" si="31"/>
        <v>2.4142135623730954</v>
      </c>
      <c r="N163">
        <f t="shared" si="32"/>
        <v>1.7071067811865479</v>
      </c>
    </row>
    <row r="164" spans="1:14" x14ac:dyDescent="0.25">
      <c r="A164" s="4">
        <f>IF('True_Odds_Calculator_2-way'!A165="","",'True_Odds_Calculator_2-way'!A165)</f>
        <v>1.69</v>
      </c>
      <c r="B164" s="4">
        <f>IF('True_Odds_Calculator_2-way'!B165="","",'True_Odds_Calculator_2-way'!B165)</f>
        <v>2.2599999999999998</v>
      </c>
      <c r="C164" s="4">
        <f t="shared" si="22"/>
        <v>0.59171597633136097</v>
      </c>
      <c r="D164">
        <f t="shared" si="23"/>
        <v>0.44247787610619471</v>
      </c>
      <c r="E164">
        <f t="shared" si="24"/>
        <v>3.4193852437555794E-2</v>
      </c>
      <c r="F164">
        <f t="shared" si="25"/>
        <v>-0.22762737602764815</v>
      </c>
      <c r="G164">
        <v>0</v>
      </c>
      <c r="H164">
        <f t="shared" si="26"/>
        <v>0.261821228465204</v>
      </c>
      <c r="I164">
        <f t="shared" si="27"/>
        <v>-1.0724824201463119</v>
      </c>
      <c r="J164">
        <f t="shared" si="28"/>
        <v>1.0724824201463119</v>
      </c>
      <c r="K164">
        <f t="shared" si="29"/>
        <v>0.57470839285052078</v>
      </c>
      <c r="L164">
        <f t="shared" si="30"/>
        <v>0.42529160714947917</v>
      </c>
      <c r="M164">
        <f t="shared" si="31"/>
        <v>1.7400128699009547</v>
      </c>
      <c r="N164">
        <f t="shared" si="32"/>
        <v>2.351327849384353</v>
      </c>
    </row>
    <row r="165" spans="1:14" x14ac:dyDescent="0.25">
      <c r="A165" s="4">
        <f>IF('True_Odds_Calculator_2-way'!A166="","",'True_Odds_Calculator_2-way'!A166)</f>
        <v>1.61</v>
      </c>
      <c r="B165" s="4">
        <f>IF('True_Odds_Calculator_2-way'!B166="","",'True_Odds_Calculator_2-way'!B166)</f>
        <v>2.41</v>
      </c>
      <c r="C165" s="4">
        <f t="shared" si="22"/>
        <v>0.6211180124223602</v>
      </c>
      <c r="D165">
        <f t="shared" si="23"/>
        <v>0.41493775933609955</v>
      </c>
      <c r="E165">
        <f t="shared" si="24"/>
        <v>3.6055771758459754E-2</v>
      </c>
      <c r="F165">
        <f t="shared" si="25"/>
        <v>-0.22166954459936605</v>
      </c>
      <c r="G165">
        <v>0</v>
      </c>
      <c r="H165">
        <f t="shared" si="26"/>
        <v>0.25772531635782581</v>
      </c>
      <c r="I165">
        <f t="shared" si="27"/>
        <v>-1.0782650440285155</v>
      </c>
      <c r="J165">
        <f t="shared" si="28"/>
        <v>1.0782650440285155</v>
      </c>
      <c r="K165">
        <f t="shared" si="29"/>
        <v>0.60323029453884203</v>
      </c>
      <c r="L165">
        <f t="shared" si="30"/>
        <v>0.39676970546115803</v>
      </c>
      <c r="M165">
        <f t="shared" si="31"/>
        <v>1.6577416768573945</v>
      </c>
      <c r="N165">
        <f t="shared" si="32"/>
        <v>2.5203537120802069</v>
      </c>
    </row>
    <row r="166" spans="1:14" x14ac:dyDescent="0.25">
      <c r="A166" s="4">
        <f>IF('True_Odds_Calculator_2-way'!A167="","",'True_Odds_Calculator_2-way'!A167)</f>
        <v>2.5099999999999998</v>
      </c>
      <c r="B166" s="4">
        <f>IF('True_Odds_Calculator_2-way'!B167="","",'True_Odds_Calculator_2-way'!B167)</f>
        <v>1.59</v>
      </c>
      <c r="C166" s="4">
        <f t="shared" si="22"/>
        <v>0.39840637450199207</v>
      </c>
      <c r="D166">
        <f t="shared" si="23"/>
        <v>0.62893081761006286</v>
      </c>
      <c r="E166">
        <f t="shared" si="24"/>
        <v>2.7337192112054876E-2</v>
      </c>
      <c r="F166">
        <f t="shared" si="25"/>
        <v>-0.22323285474454391</v>
      </c>
      <c r="G166">
        <v>0</v>
      </c>
      <c r="H166">
        <f t="shared" si="26"/>
        <v>0.25057004685659878</v>
      </c>
      <c r="I166">
        <f t="shared" si="27"/>
        <v>-1.0594623321618033</v>
      </c>
      <c r="J166">
        <f t="shared" si="28"/>
        <v>1.0594623321618033</v>
      </c>
      <c r="K166">
        <f t="shared" si="29"/>
        <v>0.38464673013364192</v>
      </c>
      <c r="L166">
        <f t="shared" si="30"/>
        <v>0.61535326986635819</v>
      </c>
      <c r="M166">
        <f t="shared" si="31"/>
        <v>2.5997881215643228</v>
      </c>
      <c r="N166">
        <f t="shared" si="32"/>
        <v>1.6250827759754636</v>
      </c>
    </row>
    <row r="167" spans="1:14" x14ac:dyDescent="0.25">
      <c r="A167" s="4">
        <f>IF('True_Odds_Calculator_2-way'!A168="","",'True_Odds_Calculator_2-way'!A168)</f>
        <v>2.21</v>
      </c>
      <c r="B167" s="4">
        <f>IF('True_Odds_Calculator_2-way'!B168="","",'True_Odds_Calculator_2-way'!B168)</f>
        <v>1.74</v>
      </c>
      <c r="C167" s="4">
        <f t="shared" si="22"/>
        <v>0.45248868778280543</v>
      </c>
      <c r="D167">
        <f t="shared" si="23"/>
        <v>0.57471264367816088</v>
      </c>
      <c r="E167">
        <f t="shared" si="24"/>
        <v>2.720133146096626E-2</v>
      </c>
      <c r="F167">
        <f t="shared" si="25"/>
        <v>-0.23284963852915186</v>
      </c>
      <c r="G167">
        <v>0</v>
      </c>
      <c r="H167">
        <f t="shared" si="26"/>
        <v>0.26005096999011806</v>
      </c>
      <c r="I167">
        <f t="shared" si="27"/>
        <v>-1.0567967158529021</v>
      </c>
      <c r="J167">
        <f t="shared" si="28"/>
        <v>1.0567967158529021</v>
      </c>
      <c r="K167">
        <f t="shared" si="29"/>
        <v>0.43884208377593403</v>
      </c>
      <c r="L167">
        <f t="shared" si="30"/>
        <v>0.56115791622406608</v>
      </c>
      <c r="M167">
        <f t="shared" si="31"/>
        <v>2.2787240261820116</v>
      </c>
      <c r="N167">
        <f t="shared" si="32"/>
        <v>1.7820295697311479</v>
      </c>
    </row>
    <row r="168" spans="1:14" x14ac:dyDescent="0.25">
      <c r="A168" s="4">
        <f>IF('True_Odds_Calculator_2-way'!A169="","",'True_Odds_Calculator_2-way'!A169)</f>
        <v>3.05</v>
      </c>
      <c r="B168" s="4">
        <f>IF('True_Odds_Calculator_2-way'!B169="","",'True_Odds_Calculator_2-way'!B169)</f>
        <v>1.41</v>
      </c>
      <c r="C168" s="4">
        <f t="shared" si="22"/>
        <v>0.32786885245901642</v>
      </c>
      <c r="D168">
        <f t="shared" si="23"/>
        <v>0.70921985815602839</v>
      </c>
      <c r="E168">
        <f t="shared" si="24"/>
        <v>3.7088710615044818E-2</v>
      </c>
      <c r="F168">
        <f t="shared" si="25"/>
        <v>-0.19544239041971867</v>
      </c>
      <c r="G168">
        <v>0</v>
      </c>
      <c r="H168">
        <f t="shared" si="26"/>
        <v>0.23253110103476343</v>
      </c>
      <c r="I168">
        <f t="shared" si="27"/>
        <v>-1.0907648670730681</v>
      </c>
      <c r="J168">
        <f t="shared" si="28"/>
        <v>1.0907648670730681</v>
      </c>
      <c r="K168">
        <f t="shared" si="29"/>
        <v>0.30901699437494751</v>
      </c>
      <c r="L168">
        <f t="shared" si="30"/>
        <v>0.69098300562505255</v>
      </c>
      <c r="M168">
        <f t="shared" si="31"/>
        <v>3.2360679774997889</v>
      </c>
      <c r="N168">
        <f t="shared" si="32"/>
        <v>1.4472135954999581</v>
      </c>
    </row>
    <row r="169" spans="1:14" x14ac:dyDescent="0.25">
      <c r="A169" s="4">
        <f>IF('True_Odds_Calculator_2-way'!A170="","",'True_Odds_Calculator_2-way'!A170)</f>
        <v>1.45</v>
      </c>
      <c r="B169" s="4">
        <f>IF('True_Odds_Calculator_2-way'!B170="","",'True_Odds_Calculator_2-way'!B170)</f>
        <v>2.88</v>
      </c>
      <c r="C169" s="4">
        <f t="shared" si="22"/>
        <v>0.68965517241379315</v>
      </c>
      <c r="D169">
        <f t="shared" si="23"/>
        <v>0.34722222222222221</v>
      </c>
      <c r="E169">
        <f t="shared" si="24"/>
        <v>3.687739463601547E-2</v>
      </c>
      <c r="F169">
        <f t="shared" si="25"/>
        <v>-0.2025862068965516</v>
      </c>
      <c r="G169">
        <v>0</v>
      </c>
      <c r="H169">
        <f t="shared" si="26"/>
        <v>0.23946360153256704</v>
      </c>
      <c r="I169">
        <f t="shared" si="27"/>
        <v>-1.0872134550890706</v>
      </c>
      <c r="J169">
        <f t="shared" si="28"/>
        <v>1.0872134550890706</v>
      </c>
      <c r="K169">
        <f t="shared" si="29"/>
        <v>0.67148071118506758</v>
      </c>
      <c r="L169">
        <f t="shared" si="30"/>
        <v>0.32851928881493242</v>
      </c>
      <c r="M169">
        <f t="shared" si="31"/>
        <v>1.4892460547900814</v>
      </c>
      <c r="N169">
        <f t="shared" si="32"/>
        <v>3.0439612955674531</v>
      </c>
    </row>
    <row r="170" spans="1:14" x14ac:dyDescent="0.25">
      <c r="A170" s="4">
        <f>IF('True_Odds_Calculator_2-way'!A171="","",'True_Odds_Calculator_2-way'!A171)</f>
        <v>2.6</v>
      </c>
      <c r="B170" s="4">
        <f>IF('True_Odds_Calculator_2-way'!B171="","",'True_Odds_Calculator_2-way'!B171)</f>
        <v>1.52</v>
      </c>
      <c r="C170" s="4">
        <f t="shared" si="22"/>
        <v>0.38461538461538458</v>
      </c>
      <c r="D170">
        <f t="shared" si="23"/>
        <v>0.65789473684210531</v>
      </c>
      <c r="E170">
        <f t="shared" si="24"/>
        <v>4.2510121457489891E-2</v>
      </c>
      <c r="F170">
        <f t="shared" si="25"/>
        <v>-0.21052631578947367</v>
      </c>
      <c r="G170">
        <v>0</v>
      </c>
      <c r="H170">
        <f t="shared" si="26"/>
        <v>0.25303643724696356</v>
      </c>
      <c r="I170">
        <f t="shared" si="27"/>
        <v>-1.0963225241337864</v>
      </c>
      <c r="J170">
        <f t="shared" si="28"/>
        <v>1.0963225241337864</v>
      </c>
      <c r="K170">
        <f t="shared" si="29"/>
        <v>0.36309290748084294</v>
      </c>
      <c r="L170">
        <f t="shared" si="30"/>
        <v>0.63690709251915711</v>
      </c>
      <c r="M170">
        <f t="shared" si="31"/>
        <v>2.7541160386140584</v>
      </c>
      <c r="N170">
        <f t="shared" si="32"/>
        <v>1.5700877125495689</v>
      </c>
    </row>
    <row r="171" spans="1:14" x14ac:dyDescent="0.25">
      <c r="A171" s="4">
        <f>IF('True_Odds_Calculator_2-way'!A172="","",'True_Odds_Calculator_2-way'!A172)</f>
        <v>2.42</v>
      </c>
      <c r="B171" s="4">
        <f>IF('True_Odds_Calculator_2-way'!B172="","",'True_Odds_Calculator_2-way'!B172)</f>
        <v>1.59</v>
      </c>
      <c r="C171" s="4">
        <f t="shared" si="22"/>
        <v>0.41322314049586778</v>
      </c>
      <c r="D171">
        <f t="shared" si="23"/>
        <v>0.62893081761006286</v>
      </c>
      <c r="E171">
        <f t="shared" si="24"/>
        <v>4.21539581059307E-2</v>
      </c>
      <c r="F171">
        <f t="shared" si="25"/>
        <v>-0.21773480950153323</v>
      </c>
      <c r="G171">
        <v>0</v>
      </c>
      <c r="H171">
        <f t="shared" si="26"/>
        <v>0.25988876760746399</v>
      </c>
      <c r="I171">
        <f t="shared" si="27"/>
        <v>-1.0925210715205453</v>
      </c>
      <c r="J171">
        <f t="shared" si="28"/>
        <v>1.0925210715205453</v>
      </c>
      <c r="K171">
        <f t="shared" si="29"/>
        <v>0.39194476351796709</v>
      </c>
      <c r="L171">
        <f t="shared" si="30"/>
        <v>0.60805523648203263</v>
      </c>
      <c r="M171">
        <f t="shared" si="31"/>
        <v>2.5513799215591741</v>
      </c>
      <c r="N171">
        <f t="shared" si="32"/>
        <v>1.6445874321971223</v>
      </c>
    </row>
    <row r="172" spans="1:14" x14ac:dyDescent="0.25">
      <c r="A172" s="4">
        <f>IF('True_Odds_Calculator_2-way'!A173="","",'True_Odds_Calculator_2-way'!A173)</f>
        <v>2.75</v>
      </c>
      <c r="B172" s="4">
        <f>IF('True_Odds_Calculator_2-way'!B173="","",'True_Odds_Calculator_2-way'!B173)</f>
        <v>1.47</v>
      </c>
      <c r="C172" s="4">
        <f t="shared" si="22"/>
        <v>0.36363636363636365</v>
      </c>
      <c r="D172">
        <f t="shared" si="23"/>
        <v>0.68027210884353739</v>
      </c>
      <c r="E172">
        <f t="shared" si="24"/>
        <v>4.390847247990104E-2</v>
      </c>
      <c r="F172">
        <f t="shared" si="25"/>
        <v>-0.20346320346320346</v>
      </c>
      <c r="G172">
        <v>0</v>
      </c>
      <c r="H172">
        <f t="shared" si="26"/>
        <v>0.24737167594310452</v>
      </c>
      <c r="I172">
        <f t="shared" si="27"/>
        <v>-1.1026356928399426</v>
      </c>
      <c r="J172">
        <f t="shared" si="28"/>
        <v>1.1026356928399426</v>
      </c>
      <c r="K172">
        <f t="shared" si="29"/>
        <v>0.34134207606316619</v>
      </c>
      <c r="L172">
        <f t="shared" si="30"/>
        <v>0.65865792393683387</v>
      </c>
      <c r="M172">
        <f t="shared" si="31"/>
        <v>2.9296124624698994</v>
      </c>
      <c r="N172">
        <f t="shared" si="32"/>
        <v>1.5182387756347728</v>
      </c>
    </row>
    <row r="173" spans="1:14" x14ac:dyDescent="0.25">
      <c r="A173" s="4">
        <f>IF('True_Odds_Calculator_2-way'!A174="","",'True_Odds_Calculator_2-way'!A174)</f>
        <v>2.23</v>
      </c>
      <c r="B173" s="4">
        <f>IF('True_Odds_Calculator_2-way'!B174="","",'True_Odds_Calculator_2-way'!B174)</f>
        <v>1.68</v>
      </c>
      <c r="C173" s="4">
        <f t="shared" si="22"/>
        <v>0.44843049327354262</v>
      </c>
      <c r="D173">
        <f t="shared" si="23"/>
        <v>0.59523809523809523</v>
      </c>
      <c r="E173">
        <f t="shared" si="24"/>
        <v>4.3668588511637907E-2</v>
      </c>
      <c r="F173">
        <f t="shared" si="25"/>
        <v>-0.22325432415118507</v>
      </c>
      <c r="G173">
        <v>0</v>
      </c>
      <c r="H173">
        <f t="shared" si="26"/>
        <v>0.26692291266282298</v>
      </c>
      <c r="I173">
        <f t="shared" si="27"/>
        <v>-1.0934350421017387</v>
      </c>
      <c r="J173">
        <f t="shared" si="28"/>
        <v>1.0934350421017387</v>
      </c>
      <c r="K173">
        <f t="shared" si="29"/>
        <v>0.42645285311617104</v>
      </c>
      <c r="L173">
        <f t="shared" si="30"/>
        <v>0.57354714688382902</v>
      </c>
      <c r="M173">
        <f t="shared" si="31"/>
        <v>2.3449251017851385</v>
      </c>
      <c r="N173">
        <f t="shared" si="32"/>
        <v>1.743535828629182</v>
      </c>
    </row>
    <row r="174" spans="1:14" x14ac:dyDescent="0.25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22"/>
        <v>0.42016806722689076</v>
      </c>
      <c r="D174">
        <f t="shared" si="23"/>
        <v>0.6211180124223602</v>
      </c>
      <c r="E174">
        <f t="shared" si="24"/>
        <v>4.1286079649250906E-2</v>
      </c>
      <c r="F174">
        <f t="shared" si="25"/>
        <v>-0.21968787515006016</v>
      </c>
      <c r="G174">
        <v>0</v>
      </c>
      <c r="H174">
        <f t="shared" si="26"/>
        <v>0.26097395479931101</v>
      </c>
      <c r="I174">
        <f t="shared" si="27"/>
        <v>-1.0899223022085143</v>
      </c>
      <c r="J174">
        <f t="shared" si="28"/>
        <v>1.0899223022085143</v>
      </c>
      <c r="K174">
        <f t="shared" si="29"/>
        <v>0.39934622597289299</v>
      </c>
      <c r="L174">
        <f t="shared" si="30"/>
        <v>0.60065377402710718</v>
      </c>
      <c r="M174">
        <f t="shared" si="31"/>
        <v>2.5040927770477501</v>
      </c>
      <c r="N174">
        <f t="shared" si="32"/>
        <v>1.6648526043471934</v>
      </c>
    </row>
    <row r="175" spans="1:14" x14ac:dyDescent="0.25">
      <c r="A175" s="4">
        <f>IF('True_Odds_Calculator_2-way'!A176="","",'True_Odds_Calculator_2-way'!A176)</f>
        <v>2.25</v>
      </c>
      <c r="B175" s="4">
        <f>IF('True_Odds_Calculator_2-way'!B176="","",'True_Odds_Calculator_2-way'!B176)</f>
        <v>1.67</v>
      </c>
      <c r="C175" s="4">
        <f t="shared" si="22"/>
        <v>0.44444444444444442</v>
      </c>
      <c r="D175">
        <f t="shared" si="23"/>
        <v>0.5988023952095809</v>
      </c>
      <c r="E175">
        <f t="shared" si="24"/>
        <v>4.3246839654025315E-2</v>
      </c>
      <c r="F175">
        <f t="shared" si="25"/>
        <v>-0.22288755821689954</v>
      </c>
      <c r="G175">
        <v>0</v>
      </c>
      <c r="H175">
        <f t="shared" si="26"/>
        <v>0.26613439787092485</v>
      </c>
      <c r="I175">
        <f t="shared" si="27"/>
        <v>-1.0927167294163063</v>
      </c>
      <c r="J175">
        <f t="shared" si="28"/>
        <v>1.0927167294163063</v>
      </c>
      <c r="K175">
        <f t="shared" si="29"/>
        <v>0.42267286359682116</v>
      </c>
      <c r="L175">
        <f t="shared" si="30"/>
        <v>0.57732713640317879</v>
      </c>
      <c r="M175">
        <f t="shared" si="31"/>
        <v>2.3658959117703833</v>
      </c>
      <c r="N175">
        <f t="shared" si="32"/>
        <v>1.7321202087089249</v>
      </c>
    </row>
    <row r="176" spans="1:14" x14ac:dyDescent="0.25">
      <c r="A176" s="4">
        <f>IF('True_Odds_Calculator_2-way'!A177="","",'True_Odds_Calculator_2-way'!A177)</f>
        <v>2.0499999999999998</v>
      </c>
      <c r="B176" s="4">
        <f>IF('True_Odds_Calculator_2-way'!B177="","",'True_Odds_Calculator_2-way'!B177)</f>
        <v>1.85</v>
      </c>
      <c r="C176" s="4">
        <f t="shared" si="22"/>
        <v>0.48780487804878053</v>
      </c>
      <c r="D176">
        <f t="shared" si="23"/>
        <v>0.54054054054054046</v>
      </c>
      <c r="E176">
        <f t="shared" si="24"/>
        <v>2.8345418589321048E-2</v>
      </c>
      <c r="F176">
        <f t="shared" si="25"/>
        <v>-0.2353328938694792</v>
      </c>
      <c r="G176">
        <v>0</v>
      </c>
      <c r="H176">
        <f t="shared" si="26"/>
        <v>0.26367831245880025</v>
      </c>
      <c r="I176">
        <f t="shared" si="27"/>
        <v>-1.0585122480499263</v>
      </c>
      <c r="J176">
        <f t="shared" si="28"/>
        <v>1.0585122480499263</v>
      </c>
      <c r="K176">
        <f t="shared" si="29"/>
        <v>0.47361090692279612</v>
      </c>
      <c r="L176">
        <f t="shared" si="30"/>
        <v>0.52638909307720383</v>
      </c>
      <c r="M176">
        <f t="shared" si="31"/>
        <v>2.1114378604524222</v>
      </c>
      <c r="N176">
        <f t="shared" si="32"/>
        <v>1.8997354108424378</v>
      </c>
    </row>
    <row r="177" spans="1:14" x14ac:dyDescent="0.25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2</v>
      </c>
      <c r="C177" s="4">
        <f t="shared" si="22"/>
        <v>0.52910052910052918</v>
      </c>
      <c r="D177">
        <f t="shared" si="23"/>
        <v>0.5</v>
      </c>
      <c r="E177">
        <f t="shared" si="24"/>
        <v>2.9100529100529293E-2</v>
      </c>
      <c r="F177">
        <f t="shared" si="25"/>
        <v>-0.23544973544973535</v>
      </c>
      <c r="G177">
        <v>0</v>
      </c>
      <c r="H177">
        <f t="shared" si="26"/>
        <v>0.26455026455026459</v>
      </c>
      <c r="I177">
        <f t="shared" si="27"/>
        <v>-1.0599978800063603</v>
      </c>
      <c r="J177">
        <f t="shared" si="28"/>
        <v>1.0599978800063603</v>
      </c>
      <c r="K177">
        <f t="shared" si="29"/>
        <v>0.51456260722126923</v>
      </c>
      <c r="L177">
        <f t="shared" si="30"/>
        <v>0.48543739277873066</v>
      </c>
      <c r="M177">
        <f t="shared" si="31"/>
        <v>1.9433981132056606</v>
      </c>
      <c r="N177">
        <f t="shared" si="32"/>
        <v>2.0599978800063603</v>
      </c>
    </row>
    <row r="178" spans="1:14" x14ac:dyDescent="0.25">
      <c r="A178" s="4">
        <f>IF('True_Odds_Calculator_2-way'!A179="","",'True_Odds_Calculator_2-way'!A179)</f>
        <v>2.04</v>
      </c>
      <c r="B178" s="4">
        <f>IF('True_Odds_Calculator_2-way'!B179="","",'True_Odds_Calculator_2-way'!B179)</f>
        <v>1.85</v>
      </c>
      <c r="C178" s="4">
        <f t="shared" si="22"/>
        <v>0.49019607843137253</v>
      </c>
      <c r="D178">
        <f t="shared" si="23"/>
        <v>0.54054054054054046</v>
      </c>
      <c r="E178">
        <f t="shared" si="24"/>
        <v>3.0736618971912932E-2</v>
      </c>
      <c r="F178">
        <f t="shared" si="25"/>
        <v>-0.23423423423423428</v>
      </c>
      <c r="G178">
        <v>0</v>
      </c>
      <c r="H178">
        <f t="shared" si="26"/>
        <v>0.26497085320614727</v>
      </c>
      <c r="I178">
        <f t="shared" si="27"/>
        <v>-1.0635890745287924</v>
      </c>
      <c r="J178">
        <f t="shared" si="28"/>
        <v>1.0635890745287924</v>
      </c>
      <c r="K178">
        <f t="shared" si="29"/>
        <v>0.47480390464975097</v>
      </c>
      <c r="L178">
        <f t="shared" si="30"/>
        <v>0.52519609535024903</v>
      </c>
      <c r="M178">
        <f t="shared" si="31"/>
        <v>2.1061326375099441</v>
      </c>
      <c r="N178">
        <f t="shared" si="32"/>
        <v>1.904050713349474</v>
      </c>
    </row>
    <row r="179" spans="1:14" x14ac:dyDescent="0.25">
      <c r="A179" s="4">
        <f>IF('True_Odds_Calculator_2-way'!A180="","",'True_Odds_Calculator_2-way'!A180)</f>
        <v>1.74</v>
      </c>
      <c r="B179" s="4">
        <f>IF('True_Odds_Calculator_2-way'!B180="","",'True_Odds_Calculator_2-way'!B180)</f>
        <v>2.16</v>
      </c>
      <c r="C179" s="4">
        <f t="shared" si="22"/>
        <v>0.57471264367816088</v>
      </c>
      <c r="D179">
        <f t="shared" si="23"/>
        <v>0.46296296296296291</v>
      </c>
      <c r="E179">
        <f t="shared" si="24"/>
        <v>3.7675606641123682E-2</v>
      </c>
      <c r="F179">
        <f t="shared" si="25"/>
        <v>-0.22839506172839519</v>
      </c>
      <c r="G179">
        <v>0</v>
      </c>
      <c r="H179">
        <f t="shared" si="26"/>
        <v>0.26607066836951887</v>
      </c>
      <c r="I179">
        <f t="shared" si="27"/>
        <v>-1.0793322294408634</v>
      </c>
      <c r="J179">
        <f t="shared" si="28"/>
        <v>1.0793322294408634</v>
      </c>
      <c r="K179">
        <f t="shared" si="29"/>
        <v>0.55595527201895822</v>
      </c>
      <c r="L179">
        <f t="shared" si="30"/>
        <v>0.44404472798104189</v>
      </c>
      <c r="M179">
        <f t="shared" si="31"/>
        <v>1.7987058497862392</v>
      </c>
      <c r="N179">
        <f t="shared" si="32"/>
        <v>2.2520253861514017</v>
      </c>
    </row>
    <row r="180" spans="1:14" x14ac:dyDescent="0.25">
      <c r="A180" s="4">
        <f>IF('True_Odds_Calculator_2-way'!A181="","",'True_Odds_Calculator_2-way'!A181)</f>
        <v>1.79</v>
      </c>
      <c r="B180" s="4">
        <f>IF('True_Odds_Calculator_2-way'!B181="","",'True_Odds_Calculator_2-way'!B181)</f>
        <v>2.08</v>
      </c>
      <c r="C180" s="4">
        <f t="shared" si="22"/>
        <v>0.55865921787709494</v>
      </c>
      <c r="D180">
        <f t="shared" si="23"/>
        <v>0.48076923076923073</v>
      </c>
      <c r="E180">
        <f t="shared" si="24"/>
        <v>3.9428448646325664E-2</v>
      </c>
      <c r="F180">
        <f t="shared" si="25"/>
        <v>-0.22915771379458527</v>
      </c>
      <c r="G180">
        <v>0</v>
      </c>
      <c r="H180">
        <f t="shared" si="26"/>
        <v>0.26858616244091099</v>
      </c>
      <c r="I180">
        <f t="shared" si="27"/>
        <v>-1.0826163374360513</v>
      </c>
      <c r="J180">
        <f t="shared" si="28"/>
        <v>1.0826163374360513</v>
      </c>
      <c r="K180">
        <f t="shared" si="29"/>
        <v>0.53900600310193403</v>
      </c>
      <c r="L180">
        <f t="shared" si="30"/>
        <v>0.46099399689806597</v>
      </c>
      <c r="M180">
        <f t="shared" si="31"/>
        <v>1.8552669065744805</v>
      </c>
      <c r="N180">
        <f t="shared" si="32"/>
        <v>2.1692256444309357</v>
      </c>
    </row>
    <row r="181" spans="1:14" x14ac:dyDescent="0.25">
      <c r="A181" s="4">
        <f>IF('True_Odds_Calculator_2-way'!A182="","",'True_Odds_Calculator_2-way'!A182)</f>
        <v>1.75</v>
      </c>
      <c r="B181" s="4">
        <f>IF('True_Odds_Calculator_2-way'!B182="","",'True_Odds_Calculator_2-way'!B182)</f>
        <v>2.0699999999999998</v>
      </c>
      <c r="C181" s="4">
        <f t="shared" si="22"/>
        <v>0.5714285714285714</v>
      </c>
      <c r="D181">
        <f t="shared" si="23"/>
        <v>0.48309178743961356</v>
      </c>
      <c r="E181">
        <f t="shared" si="24"/>
        <v>5.452035886818507E-2</v>
      </c>
      <c r="F181">
        <f t="shared" si="25"/>
        <v>-0.22153209109730843</v>
      </c>
      <c r="G181">
        <v>0</v>
      </c>
      <c r="H181">
        <f t="shared" si="26"/>
        <v>0.27605244996549344</v>
      </c>
      <c r="I181">
        <f t="shared" si="27"/>
        <v>-1.1162911443718952</v>
      </c>
      <c r="J181">
        <f t="shared" si="28"/>
        <v>1.1162911443718952</v>
      </c>
      <c r="K181">
        <f t="shared" si="29"/>
        <v>0.54430111450485674</v>
      </c>
      <c r="L181">
        <f t="shared" si="30"/>
        <v>0.45569888549514331</v>
      </c>
      <c r="M181">
        <f t="shared" si="31"/>
        <v>1.8372183582789212</v>
      </c>
      <c r="N181">
        <f t="shared" si="32"/>
        <v>2.194431524477928</v>
      </c>
    </row>
    <row r="182" spans="1:14" x14ac:dyDescent="0.25">
      <c r="A182" s="4">
        <f>IF('True_Odds_Calculator_2-way'!A183="","",'True_Odds_Calculator_2-way'!A183)</f>
        <v>2.15</v>
      </c>
      <c r="B182" s="4">
        <f>IF('True_Odds_Calculator_2-way'!B183="","",'True_Odds_Calculator_2-way'!B183)</f>
        <v>1.69</v>
      </c>
      <c r="C182" s="4">
        <f t="shared" si="22"/>
        <v>0.46511627906976744</v>
      </c>
      <c r="D182">
        <f t="shared" si="23"/>
        <v>0.59171597633136097</v>
      </c>
      <c r="E182">
        <f t="shared" si="24"/>
        <v>5.6832255401128462E-2</v>
      </c>
      <c r="F182">
        <f t="shared" si="25"/>
        <v>-0.2183844777762487</v>
      </c>
      <c r="G182">
        <v>0</v>
      </c>
      <c r="H182">
        <f t="shared" si="26"/>
        <v>0.27521673317737722</v>
      </c>
      <c r="I182">
        <f t="shared" si="27"/>
        <v>-1.1226038684659183</v>
      </c>
      <c r="J182">
        <f t="shared" si="28"/>
        <v>1.1226038684659183</v>
      </c>
      <c r="K182">
        <f t="shared" si="29"/>
        <v>0.4364916731037084</v>
      </c>
      <c r="L182">
        <f t="shared" si="30"/>
        <v>0.56350832689629138</v>
      </c>
      <c r="M182">
        <f t="shared" si="31"/>
        <v>2.2909944487358058</v>
      </c>
      <c r="N182">
        <f t="shared" si="32"/>
        <v>1.7745966692414838</v>
      </c>
    </row>
    <row r="183" spans="1:14" x14ac:dyDescent="0.25">
      <c r="A183" s="4">
        <f>IF('True_Odds_Calculator_2-way'!A184="","",'True_Odds_Calculator_2-way'!A184)</f>
        <v>1.86</v>
      </c>
      <c r="B183" s="4">
        <f>IF('True_Odds_Calculator_2-way'!B184="","",'True_Odds_Calculator_2-way'!B184)</f>
        <v>2.0099999999999998</v>
      </c>
      <c r="C183" s="4">
        <f t="shared" si="22"/>
        <v>0.5376344086021505</v>
      </c>
      <c r="D183">
        <f t="shared" si="23"/>
        <v>0.49751243781094534</v>
      </c>
      <c r="E183">
        <f t="shared" si="24"/>
        <v>3.5146846413095734E-2</v>
      </c>
      <c r="F183">
        <f t="shared" si="25"/>
        <v>-0.2323329588616061</v>
      </c>
      <c r="G183">
        <v>0</v>
      </c>
      <c r="H183">
        <f t="shared" si="26"/>
        <v>0.26747980527470178</v>
      </c>
      <c r="I183">
        <f t="shared" si="27"/>
        <v>-1.0729761966090035</v>
      </c>
      <c r="J183">
        <f t="shared" si="28"/>
        <v>1.0729761966090035</v>
      </c>
      <c r="K183">
        <f t="shared" si="29"/>
        <v>0.52008583750279591</v>
      </c>
      <c r="L183">
        <f t="shared" si="30"/>
        <v>0.47991416249720437</v>
      </c>
      <c r="M183">
        <f t="shared" si="31"/>
        <v>1.9227595290837431</v>
      </c>
      <c r="N183">
        <f t="shared" si="32"/>
        <v>2.0837059585750928</v>
      </c>
    </row>
    <row r="184" spans="1:14" x14ac:dyDescent="0.25">
      <c r="A184" s="4">
        <f>IF('True_Odds_Calculator_2-way'!A185="","",'True_Odds_Calculator_2-way'!A185)</f>
        <v>2.08</v>
      </c>
      <c r="B184" s="4">
        <f>IF('True_Odds_Calculator_2-way'!B185="","",'True_Odds_Calculator_2-way'!B185)</f>
        <v>1.83</v>
      </c>
      <c r="C184" s="4">
        <f t="shared" si="22"/>
        <v>0.48076923076923073</v>
      </c>
      <c r="D184">
        <f t="shared" si="23"/>
        <v>0.54644808743169393</v>
      </c>
      <c r="E184">
        <f t="shared" si="24"/>
        <v>2.7217318200924545E-2</v>
      </c>
      <c r="F184">
        <f t="shared" si="25"/>
        <v>-0.23549810844892827</v>
      </c>
      <c r="G184">
        <v>0</v>
      </c>
      <c r="H184">
        <f t="shared" si="26"/>
        <v>0.26271542664985281</v>
      </c>
      <c r="I184">
        <f t="shared" si="27"/>
        <v>-1.0562070842074627</v>
      </c>
      <c r="J184">
        <f t="shared" si="28"/>
        <v>1.0562070842074627</v>
      </c>
      <c r="K184">
        <f t="shared" si="29"/>
        <v>0.46713612113428016</v>
      </c>
      <c r="L184">
        <f t="shared" si="30"/>
        <v>0.53286387886572006</v>
      </c>
      <c r="M184">
        <f t="shared" si="31"/>
        <v>2.1407036509440598</v>
      </c>
      <c r="N184">
        <f t="shared" si="32"/>
        <v>1.8766518798921943</v>
      </c>
    </row>
    <row r="185" spans="1:14" x14ac:dyDescent="0.25">
      <c r="A185" s="4">
        <f>IF('True_Odds_Calculator_2-way'!A186="","",'True_Odds_Calculator_2-way'!A186)</f>
        <v>2.11</v>
      </c>
      <c r="B185" s="4">
        <f>IF('True_Odds_Calculator_2-way'!B186="","",'True_Odds_Calculator_2-way'!B186)</f>
        <v>1.75</v>
      </c>
      <c r="C185" s="4">
        <f t="shared" si="22"/>
        <v>0.47393364928909953</v>
      </c>
      <c r="D185">
        <f t="shared" si="23"/>
        <v>0.5714285714285714</v>
      </c>
      <c r="E185">
        <f t="shared" si="24"/>
        <v>4.5362220717670931E-2</v>
      </c>
      <c r="F185">
        <f t="shared" si="25"/>
        <v>-0.22545700744752883</v>
      </c>
      <c r="G185">
        <v>0</v>
      </c>
      <c r="H185">
        <f t="shared" si="26"/>
        <v>0.27081922816519971</v>
      </c>
      <c r="I185">
        <f t="shared" si="27"/>
        <v>-1.0959932487023818</v>
      </c>
      <c r="J185">
        <f t="shared" si="28"/>
        <v>1.0959932487023818</v>
      </c>
      <c r="K185">
        <f t="shared" si="29"/>
        <v>0.45115105429092489</v>
      </c>
      <c r="L185">
        <f t="shared" si="30"/>
        <v>0.54884894570907516</v>
      </c>
      <c r="M185">
        <f t="shared" si="31"/>
        <v>2.216552506059644</v>
      </c>
      <c r="N185">
        <f t="shared" si="32"/>
        <v>1.8219949365267862</v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61" activePane="bottomLeft" state="frozen"/>
      <selection pane="bottomLeft" activeCell="X42" sqref="X42:X18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6" t="s">
        <v>9</v>
      </c>
      <c r="B1" s="57"/>
      <c r="C1" s="18"/>
      <c r="D1" s="58" t="s">
        <v>25</v>
      </c>
      <c r="E1" s="57"/>
      <c r="F1" s="58" t="s">
        <v>23</v>
      </c>
      <c r="G1" s="57"/>
      <c r="H1" s="58" t="s">
        <v>11</v>
      </c>
      <c r="I1" s="57"/>
      <c r="J1" s="58" t="s">
        <v>10</v>
      </c>
      <c r="K1" s="57"/>
      <c r="L1" s="54" t="s">
        <v>46</v>
      </c>
      <c r="M1" s="5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1.72</v>
      </c>
      <c r="B3">
        <v>2.1800000000000002</v>
      </c>
      <c r="C3" s="29">
        <f t="shared" ref="C3:C66" si="0">IF(OR($A3="",$B3=""),"",(1/A3)+(1/B3)-1)</f>
        <v>4.0110945167484591E-2</v>
      </c>
      <c r="D3" s="30">
        <f>IF(OR($A3="",$B3=""),"",A3*'MPTO_working_2-way'!$G2)</f>
        <v>1.7889908256880735</v>
      </c>
      <c r="E3" s="32">
        <f>IF(OR($A3="",$B3=""),"",B3*'MPTO_working_2-way'!$G2)</f>
        <v>2.2674418604651168</v>
      </c>
      <c r="F3" s="30">
        <f>IF(OR($A3="",$B3=""),"",'MPTO_working_2-way'!D2)</f>
        <v>1.7814519194222731</v>
      </c>
      <c r="G3" s="32">
        <f>IF(OR($A3="",$B3=""),"",'MPTO_working_2-way'!E2)</f>
        <v>2.2796692607003894</v>
      </c>
      <c r="H3" s="30">
        <f>IF(OR($A3="",$B3=""),"",'OddsRatio_working_2-way'!M2)</f>
        <v>1.7811334658849434</v>
      </c>
      <c r="I3" s="30">
        <f>IF(OR($A3="",$B3=""),"",'OddsRatio_working_2-way'!N2)</f>
        <v>2.2801909579781015</v>
      </c>
      <c r="J3" s="30">
        <f>IF('Log_working_2-way'!$D2="","",A3^('Log_working_2-way'!$D2))</f>
        <v>1.7776962484765699</v>
      </c>
      <c r="K3" s="32">
        <f>IF('Log_working_2-way'!$D2="","",B3^('Log_working_2-way'!$D2))</f>
        <v>2.2858490727693308</v>
      </c>
      <c r="L3" s="37">
        <f>(1/D3)</f>
        <v>0.55897435897435888</v>
      </c>
      <c r="M3" s="37">
        <f>(1/E3)</f>
        <v>0.44102564102564096</v>
      </c>
      <c r="N3" s="38">
        <v>100</v>
      </c>
      <c r="O3" s="38">
        <f>(1/A3)*((N3*A3)-N3)</f>
        <v>41.860465116279073</v>
      </c>
      <c r="P3" s="38">
        <f>(1/B3)*((N3*B3)-N3)</f>
        <v>54.128440366972484</v>
      </c>
      <c r="Q3" s="38">
        <f>(1/B3)*N3</f>
        <v>45.871559633027523</v>
      </c>
      <c r="R3" s="38">
        <f>(1/A3)*N3</f>
        <v>58.139534883720934</v>
      </c>
      <c r="S3" s="39">
        <f>O3-Q3</f>
        <v>-4.0110945167484502</v>
      </c>
      <c r="T3" s="39">
        <f>P3-R3</f>
        <v>-4.0110945167484502</v>
      </c>
      <c r="U3" t="s">
        <v>81</v>
      </c>
      <c r="V3" t="s">
        <v>82</v>
      </c>
      <c r="W3" t="s">
        <v>146</v>
      </c>
      <c r="X3" t="s">
        <v>152</v>
      </c>
      <c r="Y3" s="41"/>
    </row>
    <row r="4" spans="1:25" s="12" customFormat="1" ht="15" x14ac:dyDescent="0.25">
      <c r="A4">
        <v>1.7</v>
      </c>
      <c r="B4">
        <v>2.21</v>
      </c>
      <c r="C4" s="29">
        <f t="shared" si="0"/>
        <v>4.0723981900452566E-2</v>
      </c>
      <c r="D4" s="30">
        <f>IF(OR($A4="",$B4=""),"",A4*'MPTO_working_2-way'!$G3)</f>
        <v>1.7692307692307694</v>
      </c>
      <c r="E4" s="32">
        <f>IF(OR($A4="",$B4=""),"",B4*'MPTO_working_2-way'!$G3)</f>
        <v>2.3000000000000003</v>
      </c>
      <c r="F4" s="30">
        <f>IF(OR($A4="",$B4=""),"",'MPTO_working_2-way'!D3)</f>
        <v>1.760956175298805</v>
      </c>
      <c r="G4" s="32">
        <f>IF(OR($A4="",$B4=""),"",'MPTO_working_2-way'!E3)</f>
        <v>2.3141361256544504</v>
      </c>
      <c r="H4" s="30">
        <f>IF(OR($A4="",$B4=""),"",'OddsRatio_working_2-way'!M3)</f>
        <v>1.7606000241218864</v>
      </c>
      <c r="I4" s="30">
        <f>IF(OR($A4="",$B4=""),"",'OddsRatio_working_2-way'!N3)</f>
        <v>2.3147514702678329</v>
      </c>
      <c r="J4" s="30">
        <f>IF('Log_working_2-way'!$D3="","",A4^('Log_working_2-way'!$D3))</f>
        <v>1.7568261065137158</v>
      </c>
      <c r="K4" s="32">
        <f>IF('Log_working_2-way'!$D3="","",B4^('Log_working_2-way'!$D3))</f>
        <v>2.3213074858188989</v>
      </c>
      <c r="L4" s="37">
        <f t="shared" ref="L4" si="1">(1/D4)</f>
        <v>0.56521739130434778</v>
      </c>
      <c r="M4" s="37">
        <f t="shared" ref="M4" si="2">(1/E4)</f>
        <v>0.43478260869565211</v>
      </c>
      <c r="N4" s="38">
        <v>100</v>
      </c>
      <c r="O4" s="38">
        <f t="shared" ref="O4" si="3">(1/A4)*((N4*A4)-N4)</f>
        <v>41.176470588235297</v>
      </c>
      <c r="P4" s="38">
        <f t="shared" ref="P4" si="4">(1/B4)*((N4*B4)-N4)</f>
        <v>54.751131221719454</v>
      </c>
      <c r="Q4" s="38">
        <f t="shared" ref="Q4" si="5">(1/B4)*N4</f>
        <v>45.248868778280546</v>
      </c>
      <c r="R4" s="38">
        <f t="shared" ref="R4" si="6">(1/A4)*N4</f>
        <v>58.82352941176471</v>
      </c>
      <c r="S4" s="39">
        <f t="shared" ref="S4" si="7">O4-Q4</f>
        <v>-4.0723981900452486</v>
      </c>
      <c r="T4" s="39">
        <f t="shared" ref="T4" si="8">P4-R4</f>
        <v>-4.0723981900452557</v>
      </c>
      <c r="U4" t="s">
        <v>83</v>
      </c>
      <c r="V4" t="s">
        <v>80</v>
      </c>
      <c r="W4" t="s">
        <v>146</v>
      </c>
      <c r="X4" t="s">
        <v>152</v>
      </c>
      <c r="Y4" s="41"/>
    </row>
    <row r="5" spans="1:25" s="12" customFormat="1" ht="15" x14ac:dyDescent="0.25">
      <c r="A5">
        <v>1.66</v>
      </c>
      <c r="B5">
        <v>2.2999999999999998</v>
      </c>
      <c r="C5" s="29">
        <f t="shared" si="0"/>
        <v>3.7192247249869137E-2</v>
      </c>
      <c r="D5" s="30">
        <f>IF(OR($A5="",$B5=""),"",A5*'MPTO_working_2-way'!$G4)</f>
        <v>1.7217391304347827</v>
      </c>
      <c r="E5" s="32">
        <f>IF(OR($A5="",$B5=""),"",B5*'MPTO_working_2-way'!$G4)</f>
        <v>2.3855421686746987</v>
      </c>
      <c r="F5" s="30">
        <f>IF(OR($A5="",$B5=""),"",'MPTO_working_2-way'!D4)</f>
        <v>1.7128757290264693</v>
      </c>
      <c r="G5" s="32">
        <f>IF(OR($A5="",$B5=""),"",'MPTO_working_2-way'!E4)</f>
        <v>2.402769037130271</v>
      </c>
      <c r="H5" s="30">
        <f>IF(OR($A5="",$B5=""),"",'OddsRatio_working_2-way'!M4)</f>
        <v>1.7125253031944256</v>
      </c>
      <c r="I5" s="30">
        <f>IF(OR($A5="",$B5=""),"",'OddsRatio_working_2-way'!N4)</f>
        <v>2.4034589305344736</v>
      </c>
      <c r="J5" s="30">
        <f>IF('Log_working_2-way'!$D4="","",A5^('Log_working_2-way'!$D4))</f>
        <v>1.708491418138335</v>
      </c>
      <c r="K5" s="32">
        <f>IF('Log_working_2-way'!$D4="","",B5^('Log_working_2-way'!$D4))</f>
        <v>2.4114497005870583</v>
      </c>
      <c r="L5" s="37">
        <f t="shared" ref="L5:L41" si="9">(1/D5)</f>
        <v>0.58080808080808077</v>
      </c>
      <c r="M5" s="37">
        <f t="shared" ref="M5:M41" si="10">(1/E5)</f>
        <v>0.41919191919191923</v>
      </c>
      <c r="N5" s="38">
        <v>101</v>
      </c>
      <c r="O5" s="38">
        <f t="shared" ref="O5:O41" si="11">(1/A5)*((N5*A5)-N5)</f>
        <v>40.156626506024097</v>
      </c>
      <c r="P5" s="38">
        <f t="shared" ref="P5:P41" si="12">(1/B5)*((N5*B5)-N5)</f>
        <v>57.086956521739125</v>
      </c>
      <c r="Q5" s="38">
        <f t="shared" ref="Q5:Q41" si="13">(1/B5)*N5</f>
        <v>43.913043478260875</v>
      </c>
      <c r="R5" s="38">
        <f t="shared" ref="R5:R41" si="14">(1/A5)*N5</f>
        <v>60.843373493975911</v>
      </c>
      <c r="S5" s="39">
        <f t="shared" ref="S5:S41" si="15">O5-Q5</f>
        <v>-3.756416972236778</v>
      </c>
      <c r="T5" s="39">
        <f t="shared" ref="T5:T41" si="16">P5-R5</f>
        <v>-3.7564169722367851</v>
      </c>
      <c r="U5" t="s">
        <v>72</v>
      </c>
      <c r="V5" t="s">
        <v>76</v>
      </c>
      <c r="W5" t="s">
        <v>146</v>
      </c>
      <c r="X5" t="s">
        <v>152</v>
      </c>
      <c r="Y5" s="41"/>
    </row>
    <row r="6" spans="1:25" s="12" customFormat="1" ht="15" x14ac:dyDescent="0.25">
      <c r="A6">
        <v>1.35</v>
      </c>
      <c r="B6">
        <v>3.34</v>
      </c>
      <c r="C6" s="29">
        <f t="shared" si="0"/>
        <v>4.0141938345531258E-2</v>
      </c>
      <c r="D6" s="30">
        <f>IF(OR($A6="",$B6=""),"",A6*'MPTO_working_2-way'!$G5)</f>
        <v>1.4041916167664672</v>
      </c>
      <c r="E6" s="32">
        <f>IF(OR($A6="",$B6=""),"",B6*'MPTO_working_2-way'!$G5)</f>
        <v>3.4740740740740743</v>
      </c>
      <c r="F6" s="30">
        <f>IF(OR($A6="",$B6=""),"",'MPTO_working_2-way'!D5)</f>
        <v>1.3875980920141562</v>
      </c>
      <c r="G6" s="32">
        <f>IF(OR($A6="",$B6=""),"",'MPTO_working_2-way'!E5)</f>
        <v>3.5799920603414059</v>
      </c>
      <c r="H6" s="30">
        <f>IF(OR($A6="",$B6=""),"",'OddsRatio_working_2-way'!M5)</f>
        <v>1.3867462340768812</v>
      </c>
      <c r="I6" s="30">
        <f>IF(OR($A6="",$B6=""),"",'OddsRatio_working_2-way'!N5)</f>
        <v>3.5856748221140036</v>
      </c>
      <c r="J6" s="30">
        <f>IF('Log_working_2-way'!$D5="","",A6^('Log_working_2-way'!$D5))</f>
        <v>1.3790409354061082</v>
      </c>
      <c r="K6" s="32">
        <f>IF('Log_working_2-way'!$D5="","",B6^('Log_working_2-way'!$D5))</f>
        <v>3.6382374740724073</v>
      </c>
      <c r="L6" s="37">
        <f t="shared" si="9"/>
        <v>0.71215351812366734</v>
      </c>
      <c r="M6" s="37">
        <f t="shared" si="10"/>
        <v>0.2878464818763326</v>
      </c>
      <c r="N6" s="38">
        <v>102</v>
      </c>
      <c r="O6" s="38">
        <f t="shared" si="11"/>
        <v>26.444444444444457</v>
      </c>
      <c r="P6" s="38">
        <f t="shared" si="12"/>
        <v>71.46107784431139</v>
      </c>
      <c r="Q6" s="38">
        <f t="shared" si="13"/>
        <v>30.538922155688624</v>
      </c>
      <c r="R6" s="38">
        <f t="shared" si="14"/>
        <v>75.555555555555557</v>
      </c>
      <c r="S6" s="39">
        <f t="shared" si="15"/>
        <v>-4.094477711244167</v>
      </c>
      <c r="T6" s="39">
        <f t="shared" si="16"/>
        <v>-4.094477711244167</v>
      </c>
      <c r="U6" t="s">
        <v>95</v>
      </c>
      <c r="V6" t="s">
        <v>84</v>
      </c>
      <c r="W6" t="s">
        <v>147</v>
      </c>
      <c r="X6" t="s">
        <v>152</v>
      </c>
      <c r="Y6" s="41"/>
    </row>
    <row r="7" spans="1:25" s="12" customFormat="1" ht="15" x14ac:dyDescent="0.25">
      <c r="A7">
        <v>1.99</v>
      </c>
      <c r="B7">
        <v>1.92</v>
      </c>
      <c r="C7" s="29">
        <f t="shared" si="0"/>
        <v>2.3345896147403788E-2</v>
      </c>
      <c r="D7" s="30">
        <f>IF(OR($A7="",$B7=""),"",A7*'MPTO_working_2-way'!$G6)</f>
        <v>2.0364583333333335</v>
      </c>
      <c r="E7" s="32">
        <f>IF(OR($A7="",$B7=""),"",B7*'MPTO_working_2-way'!$G6)</f>
        <v>1.9648241206030153</v>
      </c>
      <c r="F7" s="30">
        <f>IF(OR($A7="",$B7=""),"",'MPTO_working_2-way'!D6)</f>
        <v>2.0373253705876082</v>
      </c>
      <c r="G7" s="32">
        <f>IF(OR($A7="",$B7=""),"",'MPTO_working_2-way'!E6)</f>
        <v>1.9640176827387685</v>
      </c>
      <c r="H7" s="30">
        <f>IF(OR($A7="",$B7=""),"",'OddsRatio_working_2-way'!M6)</f>
        <v>2.0373461122121879</v>
      </c>
      <c r="I7" s="30">
        <f>IF(OR($A7="",$B7=""),"",'OddsRatio_working_2-way'!N6)</f>
        <v>1.9639984073082948</v>
      </c>
      <c r="J7" s="30">
        <f>IF('Log_working_2-way'!$D6="","",A7^('Log_working_2-way'!$D6))</f>
        <v>2.0377376988644484</v>
      </c>
      <c r="K7" s="32">
        <f>IF('Log_working_2-way'!$D6="","",B7^('Log_working_2-way'!$D6))</f>
        <v>1.9636346459170313</v>
      </c>
      <c r="L7" s="37">
        <f t="shared" si="9"/>
        <v>0.49104859335038359</v>
      </c>
      <c r="M7" s="37">
        <f t="shared" si="10"/>
        <v>0.50895140664961636</v>
      </c>
      <c r="N7" s="38">
        <v>103</v>
      </c>
      <c r="O7" s="38">
        <f t="shared" si="11"/>
        <v>51.241206030150749</v>
      </c>
      <c r="P7" s="38">
        <f t="shared" si="12"/>
        <v>49.354166666666664</v>
      </c>
      <c r="Q7" s="38">
        <f t="shared" si="13"/>
        <v>53.645833333333336</v>
      </c>
      <c r="R7" s="38">
        <f t="shared" si="14"/>
        <v>51.758793969849243</v>
      </c>
      <c r="S7" s="39">
        <f t="shared" si="15"/>
        <v>-2.4046273031825862</v>
      </c>
      <c r="T7" s="39">
        <f t="shared" si="16"/>
        <v>-2.4046273031825791</v>
      </c>
      <c r="U7" t="s">
        <v>91</v>
      </c>
      <c r="V7" t="s">
        <v>86</v>
      </c>
      <c r="W7" t="s">
        <v>147</v>
      </c>
      <c r="X7" t="s">
        <v>152</v>
      </c>
      <c r="Y7" s="41"/>
    </row>
    <row r="8" spans="1:25" ht="15" x14ac:dyDescent="0.25">
      <c r="A8">
        <v>2.04</v>
      </c>
      <c r="B8">
        <v>1.87</v>
      </c>
      <c r="C8" s="29">
        <f t="shared" si="0"/>
        <v>2.4955436720142554E-2</v>
      </c>
      <c r="D8" s="30">
        <f>IF(OR($A8="",$B8=""),"",A8*'MPTO_working_2-way'!$G7)</f>
        <v>2.0909090909090908</v>
      </c>
      <c r="E8" s="32">
        <f>IF(OR($A8="",$B8=""),"",B8*'MPTO_working_2-way'!$G7)</f>
        <v>1.9166666666666667</v>
      </c>
      <c r="F8" s="30">
        <f>IF(OR($A8="",$B8=""),"",'MPTO_working_2-way'!D7)</f>
        <v>2.0932835820895521</v>
      </c>
      <c r="G8" s="32">
        <f>IF(OR($A8="",$B8=""),"",'MPTO_working_2-way'!E7)</f>
        <v>1.9146757679180888</v>
      </c>
      <c r="H8" s="30">
        <f>IF(OR($A8="",$B8=""),"",'OddsRatio_working_2-way'!M7)</f>
        <v>2.0933445471810685</v>
      </c>
      <c r="I8" s="30">
        <f>IF(OR($A8="",$B8=""),"",'OddsRatio_working_2-way'!N7)</f>
        <v>1.9146247654303168</v>
      </c>
      <c r="J8" s="30">
        <f>IF('Log_working_2-way'!$D7="","",A8^('Log_working_2-way'!$D7))</f>
        <v>2.0944198529941209</v>
      </c>
      <c r="K8" s="32">
        <f>IF('Log_working_2-way'!$D7="","",B8^('Log_working_2-way'!$D7))</f>
        <v>1.9137261145840778</v>
      </c>
      <c r="L8" s="37">
        <f t="shared" si="9"/>
        <v>0.47826086956521741</v>
      </c>
      <c r="M8" s="37">
        <f t="shared" si="10"/>
        <v>0.52173913043478259</v>
      </c>
      <c r="N8" s="38">
        <v>104</v>
      </c>
      <c r="O8" s="38">
        <f t="shared" si="11"/>
        <v>53.019607843137251</v>
      </c>
      <c r="P8" s="38">
        <f t="shared" si="12"/>
        <v>48.38502673796792</v>
      </c>
      <c r="Q8" s="38">
        <f t="shared" si="13"/>
        <v>55.61497326203208</v>
      </c>
      <c r="R8" s="38">
        <f t="shared" si="14"/>
        <v>50.980392156862742</v>
      </c>
      <c r="S8" s="39">
        <f t="shared" si="15"/>
        <v>-2.5953654188948292</v>
      </c>
      <c r="T8" s="39">
        <f t="shared" si="16"/>
        <v>-2.5953654188948221</v>
      </c>
      <c r="U8" t="s">
        <v>85</v>
      </c>
      <c r="V8" t="s">
        <v>90</v>
      </c>
      <c r="W8" t="s">
        <v>147</v>
      </c>
      <c r="X8" t="s">
        <v>152</v>
      </c>
      <c r="Y8" s="41"/>
    </row>
    <row r="9" spans="1:25" ht="15" x14ac:dyDescent="0.25">
      <c r="A9">
        <v>1.88</v>
      </c>
      <c r="B9">
        <v>2.04</v>
      </c>
      <c r="C9" s="29">
        <f t="shared" si="0"/>
        <v>2.2110972048393851E-2</v>
      </c>
      <c r="D9" s="30">
        <f>IF(OR($A9="",$B9=""),"",A9*'MPTO_working_2-way'!$G8)</f>
        <v>1.9215686274509802</v>
      </c>
      <c r="E9" s="32">
        <f>IF(OR($A9="",$B9=""),"",B9*'MPTO_working_2-way'!$G8)</f>
        <v>2.0851063829787235</v>
      </c>
      <c r="F9" s="30">
        <f>IF(OR($A9="",$B9=""),"",'MPTO_working_2-way'!D8)</f>
        <v>1.9199038846615937</v>
      </c>
      <c r="G9" s="32">
        <f>IF(OR($A9="",$B9=""),"",'MPTO_working_2-way'!E8)</f>
        <v>2.087070091423596</v>
      </c>
      <c r="H9" s="30">
        <f>IF(OR($A9="",$B9=""),"",'OddsRatio_working_2-way'!M8)</f>
        <v>1.9198662110077995</v>
      </c>
      <c r="I9" s="30">
        <f>IF(OR($A9="",$B9=""),"",'OddsRatio_working_2-way'!N8)</f>
        <v>2.0871146130092182</v>
      </c>
      <c r="J9" s="30">
        <f>IF('Log_working_2-way'!$D8="","",A9^('Log_working_2-way'!$D8))</f>
        <v>1.9191164053861676</v>
      </c>
      <c r="K9" s="32">
        <f>IF('Log_working_2-way'!$D8="","",B9^('Log_working_2-way'!$D8))</f>
        <v>2.0880014698245399</v>
      </c>
      <c r="L9" s="37">
        <f t="shared" si="9"/>
        <v>0.52040816326530615</v>
      </c>
      <c r="M9" s="37">
        <f t="shared" si="10"/>
        <v>0.47959183673469385</v>
      </c>
      <c r="N9" s="38">
        <v>105</v>
      </c>
      <c r="O9" s="38">
        <f t="shared" si="11"/>
        <v>49.14893617021275</v>
      </c>
      <c r="P9" s="38">
        <f t="shared" si="12"/>
        <v>53.529411764705891</v>
      </c>
      <c r="Q9" s="38">
        <f t="shared" si="13"/>
        <v>51.470588235294116</v>
      </c>
      <c r="R9" s="38">
        <f t="shared" si="14"/>
        <v>55.851063829787236</v>
      </c>
      <c r="S9" s="39">
        <f t="shared" si="15"/>
        <v>-2.3216520650813663</v>
      </c>
      <c r="T9" s="39">
        <f t="shared" si="16"/>
        <v>-2.321652065081345</v>
      </c>
      <c r="U9" t="s">
        <v>94</v>
      </c>
      <c r="V9" t="s">
        <v>73</v>
      </c>
      <c r="W9" t="s">
        <v>147</v>
      </c>
      <c r="X9" t="s">
        <v>152</v>
      </c>
      <c r="Y9" s="41"/>
    </row>
    <row r="10" spans="1:25" ht="14.25" customHeight="1" x14ac:dyDescent="0.25">
      <c r="A10">
        <v>2.21</v>
      </c>
      <c r="B10">
        <v>1.74</v>
      </c>
      <c r="C10" s="29">
        <f t="shared" si="0"/>
        <v>2.720133146096626E-2</v>
      </c>
      <c r="D10" s="30">
        <f>IF(OR($A10="",$B10=""),"",A10*'MPTO_working_2-way'!$G9)</f>
        <v>2.2701149425287355</v>
      </c>
      <c r="E10" s="32">
        <f>IF(OR($A10="",$B10=""),"",B10*'MPTO_working_2-way'!$G9)</f>
        <v>1.7873303167420813</v>
      </c>
      <c r="F10" s="30">
        <f>IF(OR($A10="",$B10=""),"",'MPTO_working_2-way'!D9)</f>
        <v>2.2784855128281092</v>
      </c>
      <c r="G10" s="32">
        <f>IF(OR($A10="",$B10=""),"",'MPTO_working_2-way'!E9)</f>
        <v>1.7821754646150993</v>
      </c>
      <c r="H10" s="30">
        <f>IF(OR($A10="",$B10=""),"",'OddsRatio_working_2-way'!M9)</f>
        <v>2.2787240261820116</v>
      </c>
      <c r="I10" s="30">
        <f>IF(OR($A10="",$B10=""),"",'OddsRatio_working_2-way'!N9)</f>
        <v>1.7820295697311479</v>
      </c>
      <c r="J10" s="30">
        <f>IF('Log_working_2-way'!$D9="","",A10^('Log_working_2-way'!$D9))</f>
        <v>2.2825447620471673</v>
      </c>
      <c r="K10" s="32">
        <f>IF('Log_working_2-way'!$D9="","",B10^('Log_working_2-way'!$D9))</f>
        <v>1.7796998822901224</v>
      </c>
      <c r="L10" s="37">
        <f t="shared" si="9"/>
        <v>0.44050632911392407</v>
      </c>
      <c r="M10" s="37">
        <f t="shared" si="10"/>
        <v>0.55949367088607604</v>
      </c>
      <c r="N10" s="38">
        <v>106</v>
      </c>
      <c r="O10" s="38">
        <f t="shared" si="11"/>
        <v>58.036199095022617</v>
      </c>
      <c r="P10" s="38">
        <f t="shared" si="12"/>
        <v>45.080459770114942</v>
      </c>
      <c r="Q10" s="38">
        <f t="shared" si="13"/>
        <v>60.919540229885051</v>
      </c>
      <c r="R10" s="38">
        <f t="shared" si="14"/>
        <v>47.963800904977376</v>
      </c>
      <c r="S10" s="39">
        <f t="shared" si="15"/>
        <v>-2.8833411348624338</v>
      </c>
      <c r="T10" s="39">
        <f t="shared" si="16"/>
        <v>-2.8833411348624338</v>
      </c>
      <c r="U10" t="s">
        <v>104</v>
      </c>
      <c r="V10" t="s">
        <v>103</v>
      </c>
      <c r="W10" t="s">
        <v>148</v>
      </c>
      <c r="X10" t="s">
        <v>152</v>
      </c>
      <c r="Y10" s="41"/>
    </row>
    <row r="11" spans="1:25" ht="15" x14ac:dyDescent="0.25">
      <c r="A11">
        <v>1.36</v>
      </c>
      <c r="B11">
        <v>3.28</v>
      </c>
      <c r="C11" s="29">
        <f t="shared" si="0"/>
        <v>4.0172166427546507E-2</v>
      </c>
      <c r="D11" s="30">
        <f>IF(OR($A11="",$B11=""),"",A11*'MPTO_working_2-way'!$G10)</f>
        <v>1.4146341463414633</v>
      </c>
      <c r="E11" s="32">
        <f>IF(OR($A11="",$B11=""),"",B11*'MPTO_working_2-way'!$G10)</f>
        <v>3.4117647058823524</v>
      </c>
      <c r="F11" s="30">
        <f>IF(OR($A11="",$B11=""),"",'MPTO_working_2-way'!D10)</f>
        <v>1.3981945837512537</v>
      </c>
      <c r="G11" s="32">
        <f>IF(OR($A11="",$B11=""),"",'MPTO_working_2-way'!E10)</f>
        <v>3.5113350125944573</v>
      </c>
      <c r="H11" s="30">
        <f>IF(OR($A11="",$B11=""),"",'OddsRatio_working_2-way'!M10)</f>
        <v>1.397359707119513</v>
      </c>
      <c r="I11" s="30">
        <f>IF(OR($A11="",$B11=""),"",'OddsRatio_working_2-way'!N10)</f>
        <v>3.5166114784235831</v>
      </c>
      <c r="J11" s="30">
        <f>IF('Log_working_2-way'!$D10="","",A11^('Log_working_2-way'!$D10))</f>
        <v>1.3897361600306184</v>
      </c>
      <c r="K11" s="32">
        <f>IF('Log_working_2-way'!$D10="","",B11^('Log_working_2-way'!$D10))</f>
        <v>3.5658383864558232</v>
      </c>
      <c r="L11" s="37">
        <f t="shared" si="9"/>
        <v>0.70689655172413801</v>
      </c>
      <c r="M11" s="37">
        <f t="shared" si="10"/>
        <v>0.2931034482758621</v>
      </c>
      <c r="N11" s="38">
        <v>107</v>
      </c>
      <c r="O11" s="38">
        <f t="shared" si="11"/>
        <v>28.32352941176471</v>
      </c>
      <c r="P11" s="38">
        <f t="shared" si="12"/>
        <v>74.378048780487802</v>
      </c>
      <c r="Q11" s="38">
        <f t="shared" si="13"/>
        <v>32.621951219512198</v>
      </c>
      <c r="R11" s="38">
        <f t="shared" si="14"/>
        <v>78.67647058823529</v>
      </c>
      <c r="S11" s="39">
        <f t="shared" si="15"/>
        <v>-4.2984218077474878</v>
      </c>
      <c r="T11" s="39">
        <f t="shared" si="16"/>
        <v>-4.2984218077474878</v>
      </c>
      <c r="U11" t="s">
        <v>96</v>
      </c>
      <c r="V11" t="s">
        <v>101</v>
      </c>
      <c r="W11" t="s">
        <v>148</v>
      </c>
      <c r="X11" t="s">
        <v>152</v>
      </c>
      <c r="Y11" s="41"/>
    </row>
    <row r="12" spans="1:25" ht="15" x14ac:dyDescent="0.25">
      <c r="A12">
        <v>2.2400000000000002</v>
      </c>
      <c r="B12">
        <v>1.67</v>
      </c>
      <c r="C12" s="29">
        <f t="shared" si="0"/>
        <v>4.5230966638152292E-2</v>
      </c>
      <c r="D12" s="30">
        <f>IF(OR($A12="",$B12=""),"",A12*'MPTO_working_2-way'!$G11)</f>
        <v>2.3413173652694614</v>
      </c>
      <c r="E12" s="32">
        <f>IF(OR($A12="",$B12=""),"",B12*'MPTO_working_2-way'!$G11)</f>
        <v>1.7455357142857142</v>
      </c>
      <c r="F12" s="30">
        <f>IF(OR($A12="",$B12=""),"",'MPTO_working_2-way'!D11)</f>
        <v>2.3595307177999247</v>
      </c>
      <c r="G12" s="32">
        <f>IF(OR($A12="",$B12=""),"",'MPTO_working_2-way'!E11)</f>
        <v>1.7355479261389997</v>
      </c>
      <c r="H12" s="30">
        <f>IF(OR($A12="",$B12=""),"",'OddsRatio_working_2-way'!M11)</f>
        <v>2.3604213570275632</v>
      </c>
      <c r="I12" s="30">
        <f>IF(OR($A12="",$B12=""),"",'OddsRatio_working_2-way'!N11)</f>
        <v>1.7350663783939253</v>
      </c>
      <c r="J12" s="30">
        <f>IF('Log_working_2-way'!$D11="","",A12^('Log_working_2-way'!$D11))</f>
        <v>2.3689296087986125</v>
      </c>
      <c r="K12" s="32">
        <f>IF('Log_working_2-way'!$D11="","",B12^('Log_working_2-way'!$D11))</f>
        <v>1.730497750630863</v>
      </c>
      <c r="L12" s="37">
        <f t="shared" si="9"/>
        <v>0.42710997442455234</v>
      </c>
      <c r="M12" s="37">
        <f t="shared" si="10"/>
        <v>0.57289002557544755</v>
      </c>
      <c r="N12" s="38">
        <v>108</v>
      </c>
      <c r="O12" s="38">
        <f t="shared" si="11"/>
        <v>59.785714285714292</v>
      </c>
      <c r="P12" s="38">
        <f t="shared" si="12"/>
        <v>43.329341317365262</v>
      </c>
      <c r="Q12" s="38">
        <f t="shared" si="13"/>
        <v>64.670658682634738</v>
      </c>
      <c r="R12" s="38">
        <f t="shared" si="14"/>
        <v>48.214285714285708</v>
      </c>
      <c r="S12" s="39">
        <f t="shared" si="15"/>
        <v>-4.8849443969204458</v>
      </c>
      <c r="T12" s="39">
        <f t="shared" si="16"/>
        <v>-4.8849443969204458</v>
      </c>
      <c r="U12" t="s">
        <v>105</v>
      </c>
      <c r="V12" t="s">
        <v>107</v>
      </c>
      <c r="W12" t="s">
        <v>68</v>
      </c>
      <c r="X12" t="s">
        <v>152</v>
      </c>
      <c r="Y12" s="41"/>
    </row>
    <row r="13" spans="1:25" ht="15" x14ac:dyDescent="0.25">
      <c r="A13">
        <v>1.73</v>
      </c>
      <c r="B13">
        <v>2.13</v>
      </c>
      <c r="C13" s="29">
        <f t="shared" si="0"/>
        <v>4.7518250156042274E-2</v>
      </c>
      <c r="D13" s="30">
        <f>IF(OR($A13="",$B13=""),"",A13*'MPTO_working_2-way'!$G12)</f>
        <v>1.812206572769953</v>
      </c>
      <c r="E13" s="32">
        <f>IF(OR($A13="",$B13=""),"",B13*'MPTO_working_2-way'!$G12)</f>
        <v>2.2312138728323698</v>
      </c>
      <c r="F13" s="30">
        <f>IF(OR($A13="",$B13=""),"",'MPTO_working_2-way'!D12)</f>
        <v>1.8041567725036107</v>
      </c>
      <c r="G13" s="32">
        <f>IF(OR($A13="",$B13=""),"",'MPTO_working_2-way'!E12)</f>
        <v>2.243538616091814</v>
      </c>
      <c r="H13" s="30">
        <f>IF(OR($A13="",$B13=""),"",'OddsRatio_working_2-way'!M12)</f>
        <v>1.8037522622767821</v>
      </c>
      <c r="I13" s="30">
        <f>IF(OR($A13="",$B13=""),"",'OddsRatio_working_2-way'!N12)</f>
        <v>2.244164460784607</v>
      </c>
      <c r="J13" s="30">
        <f>IF('Log_working_2-way'!$D12="","",A13^('Log_working_2-way'!$D12))</f>
        <v>1.8000621917089168</v>
      </c>
      <c r="K13" s="32">
        <f>IF('Log_working_2-way'!$D12="","",B13^('Log_working_2-way'!$D12))</f>
        <v>2.2499028330075874</v>
      </c>
      <c r="L13" s="37">
        <f t="shared" si="9"/>
        <v>0.55181347150259064</v>
      </c>
      <c r="M13" s="37">
        <f t="shared" si="10"/>
        <v>0.44818652849740936</v>
      </c>
      <c r="N13" s="38">
        <v>109</v>
      </c>
      <c r="O13" s="38">
        <f t="shared" si="11"/>
        <v>45.994219653179194</v>
      </c>
      <c r="P13" s="38">
        <f t="shared" si="12"/>
        <v>57.826291079812201</v>
      </c>
      <c r="Q13" s="38">
        <f t="shared" si="13"/>
        <v>51.173708920187792</v>
      </c>
      <c r="R13" s="38">
        <f t="shared" si="14"/>
        <v>63.005780346820814</v>
      </c>
      <c r="S13" s="39">
        <f t="shared" si="15"/>
        <v>-5.1794892670085986</v>
      </c>
      <c r="T13" s="39">
        <f t="shared" si="16"/>
        <v>-5.1794892670086128</v>
      </c>
      <c r="U13" t="s">
        <v>108</v>
      </c>
      <c r="V13" t="s">
        <v>106</v>
      </c>
      <c r="W13" t="s">
        <v>68</v>
      </c>
      <c r="X13" t="s">
        <v>152</v>
      </c>
      <c r="Y13" s="41"/>
    </row>
    <row r="14" spans="1:25" s="35" customFormat="1" ht="15" x14ac:dyDescent="0.25">
      <c r="A14">
        <v>2.13</v>
      </c>
      <c r="B14">
        <v>1.73</v>
      </c>
      <c r="C14" s="29">
        <f t="shared" si="0"/>
        <v>4.7518250156042274E-2</v>
      </c>
      <c r="D14" s="30">
        <f>IF(OR($A14="",$B14=""),"",A14*'MPTO_working_2-way'!$G13)</f>
        <v>2.2312138728323698</v>
      </c>
      <c r="E14" s="32">
        <f>IF(OR($A14="",$B14=""),"",B14*'MPTO_working_2-way'!$G13)</f>
        <v>1.812206572769953</v>
      </c>
      <c r="F14" s="30">
        <f>IF(OR($A14="",$B14=""),"",'MPTO_working_2-way'!D13)</f>
        <v>2.243538616091814</v>
      </c>
      <c r="G14" s="32">
        <f>IF(OR($A14="",$B14=""),"",'MPTO_working_2-way'!E13)</f>
        <v>1.8041567725036107</v>
      </c>
      <c r="H14" s="30">
        <f>IF(OR($A14="",$B14=""),"",'OddsRatio_working_2-way'!M13)</f>
        <v>2.244164460784607</v>
      </c>
      <c r="I14" s="30">
        <f>IF(OR($A14="",$B14=""),"",'OddsRatio_working_2-way'!N13)</f>
        <v>1.8037522622767821</v>
      </c>
      <c r="J14" s="30">
        <f>IF('Log_working_2-way'!$D13="","",A14^('Log_working_2-way'!$D13))</f>
        <v>2.2499028330075874</v>
      </c>
      <c r="K14" s="32">
        <f>IF('Log_working_2-way'!$D13="","",B14^('Log_working_2-way'!$D13))</f>
        <v>1.8000621917089168</v>
      </c>
      <c r="L14" s="37">
        <f t="shared" si="9"/>
        <v>0.44818652849740936</v>
      </c>
      <c r="M14" s="37">
        <f t="shared" si="10"/>
        <v>0.55181347150259064</v>
      </c>
      <c r="N14" s="38">
        <v>110</v>
      </c>
      <c r="O14" s="38">
        <f t="shared" si="11"/>
        <v>58.356807511737081</v>
      </c>
      <c r="P14" s="38">
        <f t="shared" si="12"/>
        <v>46.416184971098275</v>
      </c>
      <c r="Q14" s="38">
        <f t="shared" si="13"/>
        <v>63.583815028901739</v>
      </c>
      <c r="R14" s="38">
        <f t="shared" si="14"/>
        <v>51.643192488262912</v>
      </c>
      <c r="S14" s="39">
        <f t="shared" si="15"/>
        <v>-5.2270075171646582</v>
      </c>
      <c r="T14" s="39">
        <f t="shared" si="16"/>
        <v>-5.2270075171646369</v>
      </c>
      <c r="U14" t="s">
        <v>113</v>
      </c>
      <c r="V14" t="s">
        <v>115</v>
      </c>
      <c r="W14" t="s">
        <v>149</v>
      </c>
      <c r="X14" t="s">
        <v>152</v>
      </c>
      <c r="Y14" s="41"/>
    </row>
    <row r="15" spans="1:25" ht="15" x14ac:dyDescent="0.25">
      <c r="A15">
        <v>2.0099999999999998</v>
      </c>
      <c r="B15">
        <v>1.88</v>
      </c>
      <c r="C15" s="29">
        <f t="shared" si="0"/>
        <v>2.9427331427966497E-2</v>
      </c>
      <c r="D15" s="30">
        <f>IF(OR($A15="",$B15=""),"",A15*'MPTO_working_2-way'!$G14)</f>
        <v>2.0691489361702122</v>
      </c>
      <c r="E15" s="32">
        <f>IF(OR($A15="",$B15=""),"",B15*'MPTO_working_2-way'!$G14)</f>
        <v>1.9353233830845769</v>
      </c>
      <c r="F15" s="30">
        <f>IF(OR($A15="",$B15=""),"",'MPTO_working_2-way'!D14)</f>
        <v>2.0712563034422273</v>
      </c>
      <c r="G15" s="32">
        <f>IF(OR($A15="",$B15=""),"",'MPTO_working_2-way'!E14)</f>
        <v>1.9334834220221038</v>
      </c>
      <c r="H15" s="30">
        <f>IF(OR($A15="",$B15=""),"",'OddsRatio_working_2-way'!M14)</f>
        <v>2.0713203408538785</v>
      </c>
      <c r="I15" s="30">
        <f>IF(OR($A15="",$B15=""),"",'OddsRatio_working_2-way'!N14)</f>
        <v>1.9334276237142709</v>
      </c>
      <c r="J15" s="30">
        <f>IF('Log_working_2-way'!$D14="","",A15^('Log_working_2-way'!$D14))</f>
        <v>2.0722780043286777</v>
      </c>
      <c r="K15" s="32">
        <f>IF('Log_working_2-way'!$D14="","",B15^('Log_working_2-way'!$D14))</f>
        <v>1.9325939690668699</v>
      </c>
      <c r="L15" s="37">
        <f t="shared" si="9"/>
        <v>0.48329048843187672</v>
      </c>
      <c r="M15" s="37">
        <f t="shared" si="10"/>
        <v>0.5167095115681235</v>
      </c>
      <c r="N15" s="38">
        <v>111</v>
      </c>
      <c r="O15" s="38">
        <f t="shared" si="11"/>
        <v>55.776119402985074</v>
      </c>
      <c r="P15" s="38">
        <f t="shared" si="12"/>
        <v>51.957446808510625</v>
      </c>
      <c r="Q15" s="38">
        <f t="shared" si="13"/>
        <v>59.042553191489361</v>
      </c>
      <c r="R15" s="38">
        <f t="shared" si="14"/>
        <v>55.223880597014933</v>
      </c>
      <c r="S15" s="39">
        <f t="shared" si="15"/>
        <v>-3.2664337885042869</v>
      </c>
      <c r="T15" s="39">
        <f t="shared" si="16"/>
        <v>-3.2664337885043082</v>
      </c>
      <c r="U15" t="s">
        <v>70</v>
      </c>
      <c r="V15" t="s">
        <v>118</v>
      </c>
      <c r="W15" t="s">
        <v>69</v>
      </c>
      <c r="X15" t="s">
        <v>152</v>
      </c>
      <c r="Y15" s="41"/>
    </row>
    <row r="16" spans="1:25" ht="15" x14ac:dyDescent="0.25">
      <c r="A16">
        <v>1.68</v>
      </c>
      <c r="B16">
        <v>2.2200000000000002</v>
      </c>
      <c r="C16" s="29">
        <f t="shared" si="0"/>
        <v>4.5688545688545634E-2</v>
      </c>
      <c r="D16" s="30">
        <f>IF(OR($A16="",$B16=""),"",A16*'MPTO_working_2-way'!$G15)</f>
        <v>1.7567567567567566</v>
      </c>
      <c r="E16" s="32">
        <f>IF(OR($A16="",$B16=""),"",B16*'MPTO_working_2-way'!$G15)</f>
        <v>2.3214285714285716</v>
      </c>
      <c r="F16" s="30">
        <f>IF(OR($A16="",$B16=""),"",'MPTO_working_2-way'!D15)</f>
        <v>1.7470489038785832</v>
      </c>
      <c r="G16" s="32">
        <f>IF(OR($A16="",$B16=""),"",'MPTO_working_2-way'!E15)</f>
        <v>2.3386004514672689</v>
      </c>
      <c r="H16" s="30">
        <f>IF(OR($A16="",$B16=""),"",'OddsRatio_working_2-way'!M15)</f>
        <v>1.7465768876547993</v>
      </c>
      <c r="I16" s="30">
        <f>IF(OR($A16="",$B16=""),"",'OddsRatio_working_2-way'!N15)</f>
        <v>2.3394467690277296</v>
      </c>
      <c r="J16" s="30">
        <f>IF('Log_working_2-way'!$D15="","",A16^('Log_working_2-way'!$D15))</f>
        <v>1.7421348123284788</v>
      </c>
      <c r="K16" s="32">
        <f>IF('Log_working_2-way'!$D15="","",B16^('Log_working_2-way'!$D15))</f>
        <v>2.3474640771287958</v>
      </c>
      <c r="L16" s="37">
        <f t="shared" si="9"/>
        <v>0.56923076923076932</v>
      </c>
      <c r="M16" s="37">
        <f t="shared" si="10"/>
        <v>0.43076923076923074</v>
      </c>
      <c r="N16" s="38">
        <v>112</v>
      </c>
      <c r="O16" s="38">
        <f t="shared" si="11"/>
        <v>45.333333333333329</v>
      </c>
      <c r="P16" s="38">
        <f t="shared" si="12"/>
        <v>61.549549549549546</v>
      </c>
      <c r="Q16" s="38">
        <f t="shared" si="13"/>
        <v>50.450450450450447</v>
      </c>
      <c r="R16" s="38">
        <f t="shared" si="14"/>
        <v>66.666666666666671</v>
      </c>
      <c r="S16" s="39">
        <f t="shared" si="15"/>
        <v>-5.1171171171171181</v>
      </c>
      <c r="T16" s="39">
        <f t="shared" si="16"/>
        <v>-5.1171171171171252</v>
      </c>
      <c r="U16" t="s">
        <v>123</v>
      </c>
      <c r="V16" t="s">
        <v>124</v>
      </c>
      <c r="W16" t="s">
        <v>146</v>
      </c>
      <c r="X16" t="s">
        <v>153</v>
      </c>
      <c r="Y16" s="41"/>
    </row>
    <row r="17" spans="1:25" ht="15" x14ac:dyDescent="0.25">
      <c r="A17">
        <v>1.4</v>
      </c>
      <c r="B17">
        <v>2.96</v>
      </c>
      <c r="C17" s="29">
        <f t="shared" si="0"/>
        <v>5.212355212355213E-2</v>
      </c>
      <c r="D17" s="30">
        <f>IF(OR($A17="",$B17=""),"",A17*'MPTO_working_2-way'!$G16)</f>
        <v>1.4729729729729728</v>
      </c>
      <c r="E17" s="32">
        <f>IF(OR($A17="",$B17=""),"",B17*'MPTO_working_2-way'!$G16)</f>
        <v>3.1142857142857143</v>
      </c>
      <c r="F17" s="30">
        <f>IF(OR($A17="",$B17=""),"",'MPTO_working_2-way'!D16)</f>
        <v>1.4530154277699858</v>
      </c>
      <c r="G17" s="32">
        <f>IF(OR($A17="",$B17=""),"",'MPTO_working_2-way'!E16)</f>
        <v>3.2074303405572757</v>
      </c>
      <c r="H17" s="30">
        <f>IF(OR($A17="",$B17=""),"",'OddsRatio_working_2-way'!M16)</f>
        <v>1.4517539514526259</v>
      </c>
      <c r="I17" s="30">
        <f>IF(OR($A17="",$B17=""),"",'OddsRatio_working_2-way'!N16)</f>
        <v>3.2135943621178655</v>
      </c>
      <c r="J17" s="30">
        <f>IF('Log_working_2-way'!$D16="","",A17^('Log_working_2-way'!$D16))</f>
        <v>1.4425137255080718</v>
      </c>
      <c r="K17" s="32">
        <f>IF('Log_working_2-way'!$D16="","",B17^('Log_working_2-way'!$D16))</f>
        <v>3.2598169103991208</v>
      </c>
      <c r="L17" s="37">
        <f t="shared" si="9"/>
        <v>0.67889908256880738</v>
      </c>
      <c r="M17" s="37">
        <f t="shared" si="10"/>
        <v>0.32110091743119268</v>
      </c>
      <c r="N17" s="38">
        <v>113</v>
      </c>
      <c r="O17" s="38">
        <f t="shared" si="11"/>
        <v>32.285714285714278</v>
      </c>
      <c r="P17" s="38">
        <f t="shared" si="12"/>
        <v>74.824324324324323</v>
      </c>
      <c r="Q17" s="38">
        <f t="shared" si="13"/>
        <v>38.175675675675677</v>
      </c>
      <c r="R17" s="38">
        <f t="shared" si="14"/>
        <v>80.714285714285722</v>
      </c>
      <c r="S17" s="39">
        <f t="shared" si="15"/>
        <v>-5.8899613899613996</v>
      </c>
      <c r="T17" s="39">
        <f t="shared" si="16"/>
        <v>-5.8899613899613996</v>
      </c>
      <c r="U17" t="s">
        <v>127</v>
      </c>
      <c r="V17" t="s">
        <v>122</v>
      </c>
      <c r="W17" t="s">
        <v>146</v>
      </c>
      <c r="X17" t="s">
        <v>153</v>
      </c>
      <c r="Y17" s="41"/>
    </row>
    <row r="18" spans="1:25" ht="15" x14ac:dyDescent="0.25">
      <c r="A18">
        <v>1.63</v>
      </c>
      <c r="B18">
        <v>2.31</v>
      </c>
      <c r="C18" s="29">
        <f t="shared" si="0"/>
        <v>4.6397365415770331E-2</v>
      </c>
      <c r="D18" s="30">
        <f>IF(OR($A18="",$B18=""),"",A18*'MPTO_working_2-way'!$G17)</f>
        <v>1.7056277056277056</v>
      </c>
      <c r="E18" s="32">
        <f>IF(OR($A18="",$B18=""),"",B18*'MPTO_working_2-way'!$G17)</f>
        <v>2.4171779141104297</v>
      </c>
      <c r="F18" s="30">
        <f>IF(OR($A18="",$B18=""),"",'MPTO_working_2-way'!D17)</f>
        <v>1.6940588936629699</v>
      </c>
      <c r="G18" s="32">
        <f>IF(OR($A18="",$B18=""),"",'MPTO_working_2-way'!E17)</f>
        <v>2.4407999222117787</v>
      </c>
      <c r="H18" s="30">
        <f>IF(OR($A18="",$B18=""),"",'OddsRatio_working_2-way'!M17)</f>
        <v>1.6934810960180178</v>
      </c>
      <c r="I18" s="30">
        <f>IF(OR($A18="",$B18=""),"",'OddsRatio_working_2-way'!N17)</f>
        <v>2.442000374259687</v>
      </c>
      <c r="J18" s="30">
        <f>IF('Log_working_2-way'!$D17="","",A18^('Log_working_2-way'!$D17))</f>
        <v>1.6881850418584505</v>
      </c>
      <c r="K18" s="32">
        <f>IF('Log_working_2-way'!$D17="","",B18^('Log_working_2-way'!$D17))</f>
        <v>2.4530975525108785</v>
      </c>
      <c r="L18" s="37">
        <f t="shared" si="9"/>
        <v>0.58629441624365486</v>
      </c>
      <c r="M18" s="37">
        <f t="shared" si="10"/>
        <v>0.41370558375634514</v>
      </c>
      <c r="N18" s="38">
        <v>114</v>
      </c>
      <c r="O18" s="38">
        <f t="shared" si="11"/>
        <v>44.061349693251529</v>
      </c>
      <c r="P18" s="38">
        <f t="shared" si="12"/>
        <v>64.649350649350666</v>
      </c>
      <c r="Q18" s="38">
        <f t="shared" si="13"/>
        <v>49.350649350649348</v>
      </c>
      <c r="R18" s="38">
        <f t="shared" si="14"/>
        <v>69.938650306748471</v>
      </c>
      <c r="S18" s="39">
        <f t="shared" si="15"/>
        <v>-5.2892996573978195</v>
      </c>
      <c r="T18" s="39">
        <f t="shared" si="16"/>
        <v>-5.2892996573978053</v>
      </c>
      <c r="U18" t="s">
        <v>77</v>
      </c>
      <c r="V18" t="s">
        <v>126</v>
      </c>
      <c r="W18" t="s">
        <v>146</v>
      </c>
      <c r="X18" t="s">
        <v>153</v>
      </c>
      <c r="Y18" s="41"/>
    </row>
    <row r="19" spans="1:25" ht="15" x14ac:dyDescent="0.25">
      <c r="A19">
        <v>1.68</v>
      </c>
      <c r="B19">
        <v>2.2000000000000002</v>
      </c>
      <c r="C19" s="29">
        <f t="shared" si="0"/>
        <v>4.9783549783549708E-2</v>
      </c>
      <c r="D19" s="30">
        <f>IF(OR($A19="",$B19=""),"",A19*'MPTO_working_2-way'!$G18)</f>
        <v>1.7636363636363634</v>
      </c>
      <c r="E19" s="32">
        <f>IF(OR($A19="",$B19=""),"",B19*'MPTO_working_2-way'!$G18)</f>
        <v>2.3095238095238098</v>
      </c>
      <c r="F19" s="30">
        <f>IF(OR($A19="",$B19=""),"",'MPTO_working_2-way'!D18)</f>
        <v>1.7533206831119543</v>
      </c>
      <c r="G19" s="32">
        <f>IF(OR($A19="",$B19=""),"",'MPTO_working_2-way'!E18)</f>
        <v>2.327455919395466</v>
      </c>
      <c r="H19" s="30">
        <f>IF(OR($A19="",$B19=""),"",'OddsRatio_working_2-way'!M18)</f>
        <v>1.7527726527090808</v>
      </c>
      <c r="I19" s="30">
        <f>IF(OR($A19="",$B19=""),"",'OddsRatio_working_2-way'!N18)</f>
        <v>2.3284223283101424</v>
      </c>
      <c r="J19" s="30">
        <f>IF('Log_working_2-way'!$D18="","",A19^('Log_working_2-way'!$D18))</f>
        <v>1.7480393304857011</v>
      </c>
      <c r="K19" s="32">
        <f>IF('Log_working_2-way'!$D18="","",B19^('Log_working_2-way'!$D18))</f>
        <v>2.3368281041445402</v>
      </c>
      <c r="L19" s="37">
        <f t="shared" si="9"/>
        <v>0.56701030927835061</v>
      </c>
      <c r="M19" s="37">
        <f t="shared" si="10"/>
        <v>0.43298969072164945</v>
      </c>
      <c r="N19" s="38">
        <v>115</v>
      </c>
      <c r="O19" s="38">
        <f t="shared" si="11"/>
        <v>46.547619047619044</v>
      </c>
      <c r="P19" s="38">
        <f t="shared" si="12"/>
        <v>62.727272727272741</v>
      </c>
      <c r="Q19" s="38">
        <f t="shared" si="13"/>
        <v>52.272727272727273</v>
      </c>
      <c r="R19" s="38">
        <f t="shared" si="14"/>
        <v>68.452380952380949</v>
      </c>
      <c r="S19" s="39">
        <f t="shared" si="15"/>
        <v>-5.7251082251082295</v>
      </c>
      <c r="T19" s="39">
        <f t="shared" si="16"/>
        <v>-5.7251082251082082</v>
      </c>
      <c r="U19" t="s">
        <v>121</v>
      </c>
      <c r="V19" t="s">
        <v>79</v>
      </c>
      <c r="W19" t="s">
        <v>146</v>
      </c>
      <c r="X19" t="s">
        <v>153</v>
      </c>
      <c r="Y19" s="41"/>
    </row>
    <row r="20" spans="1:25" ht="15" x14ac:dyDescent="0.25">
      <c r="A20">
        <v>1.68</v>
      </c>
      <c r="B20">
        <v>2.31</v>
      </c>
      <c r="C20" s="29">
        <f t="shared" si="0"/>
        <v>2.813852813852824E-2</v>
      </c>
      <c r="D20" s="30">
        <f>IF(OR($A20="",$B20=""),"",A20*'MPTO_working_2-way'!$G19)</f>
        <v>1.7272727272727273</v>
      </c>
      <c r="E20" s="32">
        <f>IF(OR($A20="",$B20=""),"",B20*'MPTO_working_2-way'!$G19)</f>
        <v>2.3750000000000004</v>
      </c>
      <c r="F20" s="30">
        <f>IF(OR($A20="",$B20=""),"",'MPTO_working_2-way'!D19)</f>
        <v>1.7206703910614525</v>
      </c>
      <c r="G20" s="32">
        <f>IF(OR($A20="",$B20=""),"",'MPTO_working_2-way'!E19)</f>
        <v>2.3875968992248064</v>
      </c>
      <c r="H20" s="30">
        <f>IF(OR($A20="",$B20=""),"",'OddsRatio_working_2-way'!M19)</f>
        <v>1.7204748222288193</v>
      </c>
      <c r="I20" s="30">
        <f>IF(OR($A20="",$B20=""),"",'OddsRatio_working_2-way'!N19)</f>
        <v>2.3879735545878726</v>
      </c>
      <c r="J20" s="30">
        <f>IF('Log_working_2-way'!$D19="","",A20^('Log_working_2-way'!$D19))</f>
        <v>1.7174872145429791</v>
      </c>
      <c r="K20" s="32">
        <f>IF('Log_working_2-way'!$D19="","",B20^('Log_working_2-way'!$D19))</f>
        <v>2.3937530589126359</v>
      </c>
      <c r="L20" s="37">
        <f t="shared" si="9"/>
        <v>0.57894736842105265</v>
      </c>
      <c r="M20" s="37">
        <f t="shared" si="10"/>
        <v>0.42105263157894729</v>
      </c>
      <c r="N20" s="38">
        <v>116</v>
      </c>
      <c r="O20" s="38">
        <f t="shared" si="11"/>
        <v>46.952380952380949</v>
      </c>
      <c r="P20" s="38">
        <f t="shared" si="12"/>
        <v>65.783549783549773</v>
      </c>
      <c r="Q20" s="38">
        <f t="shared" si="13"/>
        <v>50.216450216450212</v>
      </c>
      <c r="R20" s="38">
        <f t="shared" si="14"/>
        <v>69.047619047619051</v>
      </c>
      <c r="S20" s="39">
        <f t="shared" si="15"/>
        <v>-3.2640692640692635</v>
      </c>
      <c r="T20" s="39">
        <f t="shared" si="16"/>
        <v>-3.2640692640692777</v>
      </c>
      <c r="U20" t="s">
        <v>93</v>
      </c>
      <c r="V20" t="s">
        <v>130</v>
      </c>
      <c r="W20" t="s">
        <v>147</v>
      </c>
      <c r="X20" t="s">
        <v>153</v>
      </c>
      <c r="Y20" s="41"/>
    </row>
    <row r="21" spans="1:25" ht="15" x14ac:dyDescent="0.25">
      <c r="A21">
        <v>1.65</v>
      </c>
      <c r="B21">
        <v>2.37</v>
      </c>
      <c r="C21" s="29">
        <f t="shared" si="0"/>
        <v>2.8001534330648337E-2</v>
      </c>
      <c r="D21" s="30">
        <f>IF(OR($A21="",$B21=""),"",A21*'MPTO_working_2-way'!$G20)</f>
        <v>1.6962025316455696</v>
      </c>
      <c r="E21" s="32">
        <f>IF(OR($A21="",$B21=""),"",B21*'MPTO_working_2-way'!$G20)</f>
        <v>2.4363636363636365</v>
      </c>
      <c r="F21" s="30">
        <f>IF(OR($A21="",$B21=""),"",'MPTO_working_2-way'!D20)</f>
        <v>1.6890184645286688</v>
      </c>
      <c r="G21" s="32">
        <f>IF(OR($A21="",$B21=""),"",'MPTO_working_2-way'!E20)</f>
        <v>2.4513399153737665</v>
      </c>
      <c r="H21" s="30">
        <f>IF(OR($A21="",$B21=""),"",'OddsRatio_working_2-way'!M20)</f>
        <v>1.6888051645745159</v>
      </c>
      <c r="I21" s="30">
        <f>IF(OR($A21="",$B21=""),"",'OddsRatio_working_2-way'!N20)</f>
        <v>2.4517893468724408</v>
      </c>
      <c r="J21" s="30">
        <f>IF('Log_working_2-way'!$D20="","",A21^('Log_working_2-way'!$D20))</f>
        <v>1.685552620448002</v>
      </c>
      <c r="K21" s="32">
        <f>IF('Log_working_2-way'!$D20="","",B21^('Log_working_2-way'!$D20))</f>
        <v>2.4586772337716281</v>
      </c>
      <c r="L21" s="37">
        <f t="shared" si="9"/>
        <v>0.58955223880597019</v>
      </c>
      <c r="M21" s="37">
        <f t="shared" si="10"/>
        <v>0.41044776119402981</v>
      </c>
      <c r="N21" s="38">
        <v>117</v>
      </c>
      <c r="O21" s="38">
        <f t="shared" si="11"/>
        <v>46.090909090909079</v>
      </c>
      <c r="P21" s="38">
        <f t="shared" si="12"/>
        <v>67.632911392405063</v>
      </c>
      <c r="Q21" s="38">
        <f t="shared" si="13"/>
        <v>49.36708860759493</v>
      </c>
      <c r="R21" s="38">
        <f t="shared" si="14"/>
        <v>70.909090909090907</v>
      </c>
      <c r="S21" s="39">
        <f t="shared" si="15"/>
        <v>-3.2761795166858505</v>
      </c>
      <c r="T21" s="39">
        <f t="shared" si="16"/>
        <v>-3.2761795166858434</v>
      </c>
      <c r="U21" t="s">
        <v>74</v>
      </c>
      <c r="V21" t="s">
        <v>92</v>
      </c>
      <c r="W21" t="s">
        <v>147</v>
      </c>
      <c r="X21" t="s">
        <v>153</v>
      </c>
      <c r="Y21" s="41"/>
    </row>
    <row r="22" spans="1:25" ht="15" x14ac:dyDescent="0.25">
      <c r="A22">
        <v>1.27</v>
      </c>
      <c r="B22">
        <v>4.33</v>
      </c>
      <c r="C22" s="29">
        <f t="shared" si="0"/>
        <v>1.8348457020239684E-2</v>
      </c>
      <c r="D22" s="30">
        <f>IF(OR($A22="",$B22=""),"",A22*'MPTO_working_2-way'!$G21)</f>
        <v>1.2933025404157044</v>
      </c>
      <c r="E22" s="32">
        <f>IF(OR($A22="",$B22=""),"",B22*'MPTO_working_2-way'!$G21)</f>
        <v>4.409448818897638</v>
      </c>
      <c r="F22" s="30">
        <f>IF(OR($A22="",$B22=""),"",'MPTO_working_2-way'!D21)</f>
        <v>1.284971550747158</v>
      </c>
      <c r="G22" s="32">
        <f>IF(OR($A22="",$B22=""),"",'MPTO_working_2-way'!E21)</f>
        <v>4.5091222172112664</v>
      </c>
      <c r="H22" s="30">
        <f>IF(OR($A22="",$B22=""),"",'OddsRatio_working_2-way'!M21)</f>
        <v>1.2847473987257496</v>
      </c>
      <c r="I22" s="30">
        <f>IF(OR($A22="",$B22=""),"",'OddsRatio_working_2-way'!N21)</f>
        <v>4.5118845842842452</v>
      </c>
      <c r="J22" s="30">
        <f>IF('Log_working_2-way'!$D21="","",A22^('Log_working_2-way'!$D21))</f>
        <v>1.2808141732868306</v>
      </c>
      <c r="K22" s="32">
        <f>IF('Log_working_2-way'!$D21="","",B22^('Log_working_2-way'!$D21))</f>
        <v>4.5610738172339724</v>
      </c>
      <c r="L22" s="37">
        <f t="shared" si="9"/>
        <v>0.77321428571428574</v>
      </c>
      <c r="M22" s="37">
        <f t="shared" si="10"/>
        <v>0.22678571428571428</v>
      </c>
      <c r="N22" s="38">
        <v>118</v>
      </c>
      <c r="O22" s="38">
        <f t="shared" si="11"/>
        <v>25.086614173228355</v>
      </c>
      <c r="P22" s="38">
        <f t="shared" si="12"/>
        <v>90.748267898383361</v>
      </c>
      <c r="Q22" s="38">
        <f t="shared" si="13"/>
        <v>27.251732101616629</v>
      </c>
      <c r="R22" s="38">
        <f t="shared" si="14"/>
        <v>92.913385826771645</v>
      </c>
      <c r="S22" s="39">
        <f t="shared" si="15"/>
        <v>-2.1651179283882733</v>
      </c>
      <c r="T22" s="39">
        <f t="shared" si="16"/>
        <v>-2.165117928388284</v>
      </c>
      <c r="U22" t="s">
        <v>87</v>
      </c>
      <c r="V22" t="s">
        <v>128</v>
      </c>
      <c r="W22" t="s">
        <v>147</v>
      </c>
      <c r="X22" t="s">
        <v>153</v>
      </c>
      <c r="Y22" s="41"/>
    </row>
    <row r="23" spans="1:25" ht="15" x14ac:dyDescent="0.25">
      <c r="A23">
        <v>1.48</v>
      </c>
      <c r="B23">
        <v>2.81</v>
      </c>
      <c r="C23" s="29">
        <f t="shared" si="0"/>
        <v>3.1547561796672063E-2</v>
      </c>
      <c r="D23" s="30">
        <f>IF(OR($A23="",$B23=""),"",A23*'MPTO_working_2-way'!$G22)</f>
        <v>1.5266903914590746</v>
      </c>
      <c r="E23" s="32">
        <f>IF(OR($A23="",$B23=""),"",B23*'MPTO_working_2-way'!$G22)</f>
        <v>2.8986486486486487</v>
      </c>
      <c r="F23" s="30">
        <f>IF(OR($A23="",$B23=""),"",'MPTO_working_2-way'!D22)</f>
        <v>1.5153767672350968</v>
      </c>
      <c r="G23" s="32">
        <f>IF(OR($A23="",$B23=""),"",'MPTO_working_2-way'!E22)</f>
        <v>2.9403280542986421</v>
      </c>
      <c r="H23" s="30">
        <f>IF(OR($A23="",$B23=""),"",'OddsRatio_working_2-way'!M22)</f>
        <v>1.5149692905074492</v>
      </c>
      <c r="I23" s="30">
        <f>IF(OR($A23="",$B23=""),"",'OddsRatio_working_2-way'!N22)</f>
        <v>2.9418633662885068</v>
      </c>
      <c r="J23" s="30">
        <f>IF('Log_working_2-way'!$D22="","",A23^('Log_working_2-way'!$D22))</f>
        <v>1.5097975981429002</v>
      </c>
      <c r="K23" s="32">
        <f>IF('Log_working_2-way'!$D22="","",B23^('Log_working_2-way'!$D22))</f>
        <v>2.9615627920623484</v>
      </c>
      <c r="L23" s="37">
        <f t="shared" si="9"/>
        <v>0.65501165501165504</v>
      </c>
      <c r="M23" s="37">
        <f t="shared" si="10"/>
        <v>0.34498834498834496</v>
      </c>
      <c r="N23" s="38">
        <v>119</v>
      </c>
      <c r="O23" s="38">
        <f t="shared" si="11"/>
        <v>38.594594594594597</v>
      </c>
      <c r="P23" s="38">
        <f t="shared" si="12"/>
        <v>76.65124555160142</v>
      </c>
      <c r="Q23" s="38">
        <f t="shared" si="13"/>
        <v>42.34875444839858</v>
      </c>
      <c r="R23" s="38">
        <f t="shared" si="14"/>
        <v>80.405405405405403</v>
      </c>
      <c r="S23" s="39">
        <f t="shared" si="15"/>
        <v>-3.7541598538039835</v>
      </c>
      <c r="T23" s="39">
        <f t="shared" si="16"/>
        <v>-3.7541598538039835</v>
      </c>
      <c r="U23" t="s">
        <v>131</v>
      </c>
      <c r="V23" t="s">
        <v>89</v>
      </c>
      <c r="W23" t="s">
        <v>147</v>
      </c>
      <c r="X23" t="s">
        <v>153</v>
      </c>
      <c r="Y23" s="41"/>
    </row>
    <row r="24" spans="1:25" ht="15" x14ac:dyDescent="0.25">
      <c r="A24">
        <v>2.08</v>
      </c>
      <c r="B24">
        <v>1.84</v>
      </c>
      <c r="C24" s="29">
        <f t="shared" si="0"/>
        <v>2.4247491638795804E-2</v>
      </c>
      <c r="D24" s="30">
        <f>IF(OR($A24="",$B24=""),"",A24*'MPTO_working_2-way'!$G23)</f>
        <v>2.1304347826086953</v>
      </c>
      <c r="E24" s="32">
        <f>IF(OR($A24="",$B24=""),"",B24*'MPTO_working_2-way'!$G23)</f>
        <v>1.8846153846153844</v>
      </c>
      <c r="F24" s="30">
        <f>IF(OR($A24="",$B24=""),"",'MPTO_working_2-way'!D23)</f>
        <v>2.1338090990187331</v>
      </c>
      <c r="G24" s="32">
        <f>IF(OR($A24="",$B24=""),"",'MPTO_working_2-way'!E23)</f>
        <v>1.8819826907946497</v>
      </c>
      <c r="H24" s="30">
        <f>IF(OR($A24="",$B24=""),"",'OddsRatio_working_2-way'!M23)</f>
        <v>2.1338934190276815</v>
      </c>
      <c r="I24" s="30">
        <f>IF(OR($A24="",$B24=""),"",'OddsRatio_working_2-way'!N23)</f>
        <v>1.8819171036881968</v>
      </c>
      <c r="J24" s="30">
        <f>IF('Log_working_2-way'!$D23="","",A24^('Log_working_2-way'!$D23))</f>
        <v>2.1354221138982008</v>
      </c>
      <c r="K24" s="32">
        <f>IF('Log_working_2-way'!$D23="","",B24^('Log_working_2-way'!$D23))</f>
        <v>1.8807297195989381</v>
      </c>
      <c r="L24" s="37">
        <f t="shared" si="9"/>
        <v>0.46938775510204089</v>
      </c>
      <c r="M24" s="37">
        <f t="shared" si="10"/>
        <v>0.53061224489795922</v>
      </c>
      <c r="N24" s="38">
        <v>120</v>
      </c>
      <c r="O24" s="38">
        <f t="shared" si="11"/>
        <v>62.307692307692314</v>
      </c>
      <c r="P24" s="38">
        <f t="shared" si="12"/>
        <v>54.782608695652179</v>
      </c>
      <c r="Q24" s="38">
        <f t="shared" si="13"/>
        <v>65.217391304347828</v>
      </c>
      <c r="R24" s="38">
        <f t="shared" si="14"/>
        <v>57.692307692307686</v>
      </c>
      <c r="S24" s="39">
        <f t="shared" si="15"/>
        <v>-2.9096989966555142</v>
      </c>
      <c r="T24" s="39">
        <f t="shared" si="16"/>
        <v>-2.9096989966555071</v>
      </c>
      <c r="U24" t="s">
        <v>129</v>
      </c>
      <c r="V24" t="s">
        <v>88</v>
      </c>
      <c r="W24" t="s">
        <v>147</v>
      </c>
      <c r="X24" t="s">
        <v>153</v>
      </c>
      <c r="Y24" s="41"/>
    </row>
    <row r="25" spans="1:25" ht="15" x14ac:dyDescent="0.25">
      <c r="A25">
        <v>2.62</v>
      </c>
      <c r="B25">
        <v>1.54</v>
      </c>
      <c r="C25" s="29">
        <f t="shared" si="0"/>
        <v>3.1030038663626414E-2</v>
      </c>
      <c r="D25" s="30">
        <f>IF(OR($A25="",$B25=""),"",A25*'MPTO_working_2-way'!$G24)</f>
        <v>2.7012987012987013</v>
      </c>
      <c r="E25" s="32">
        <f>IF(OR($A25="",$B25=""),"",B25*'MPTO_working_2-way'!$G24)</f>
        <v>1.5877862595419847</v>
      </c>
      <c r="F25" s="30">
        <f>IF(OR($A25="",$B25=""),"",'MPTO_working_2-way'!D24)</f>
        <v>2.7310139434141059</v>
      </c>
      <c r="G25" s="32">
        <f>IF(OR($A25="",$B25=""),"",'MPTO_working_2-way'!E24)</f>
        <v>1.5776960975991241</v>
      </c>
      <c r="H25" s="30">
        <f>IF(OR($A25="",$B25=""),"",'OddsRatio_working_2-way'!M24)</f>
        <v>2.7320508075688776</v>
      </c>
      <c r="I25" s="30">
        <f>IF(OR($A25="",$B25=""),"",'OddsRatio_working_2-way'!N24)</f>
        <v>1.5773502691896257</v>
      </c>
      <c r="J25" s="30">
        <f>IF('Log_working_2-way'!$D24="","",A25^('Log_working_2-way'!$D24))</f>
        <v>2.7459428766377578</v>
      </c>
      <c r="K25" s="32">
        <f>IF('Log_working_2-way'!$D24="","",B25^('Log_working_2-way'!$D24))</f>
        <v>1.5727564248411574</v>
      </c>
      <c r="L25" s="37">
        <f t="shared" si="9"/>
        <v>0.37019230769230771</v>
      </c>
      <c r="M25" s="37">
        <f t="shared" si="10"/>
        <v>0.62980769230769229</v>
      </c>
      <c r="N25" s="38">
        <v>121</v>
      </c>
      <c r="O25" s="38">
        <f t="shared" si="11"/>
        <v>74.816793893129784</v>
      </c>
      <c r="P25" s="38">
        <f t="shared" si="12"/>
        <v>42.428571428571431</v>
      </c>
      <c r="Q25" s="38">
        <f t="shared" si="13"/>
        <v>78.571428571428569</v>
      </c>
      <c r="R25" s="38">
        <f t="shared" si="14"/>
        <v>46.183206106870223</v>
      </c>
      <c r="S25" s="39">
        <f t="shared" si="15"/>
        <v>-3.7546346782987854</v>
      </c>
      <c r="T25" s="39">
        <f t="shared" si="16"/>
        <v>-3.7546346782987925</v>
      </c>
      <c r="U25" t="s">
        <v>150</v>
      </c>
      <c r="V25" t="s">
        <v>97</v>
      </c>
      <c r="W25" t="s">
        <v>148</v>
      </c>
      <c r="X25" t="s">
        <v>153</v>
      </c>
      <c r="Y25" s="41"/>
    </row>
    <row r="26" spans="1:25" ht="15" x14ac:dyDescent="0.25">
      <c r="A26">
        <v>2.0099999999999998</v>
      </c>
      <c r="B26">
        <v>1.89</v>
      </c>
      <c r="C26" s="29">
        <f t="shared" si="0"/>
        <v>2.6612966911474523E-2</v>
      </c>
      <c r="D26" s="30">
        <f>IF(OR($A26="",$B26=""),"",A26*'MPTO_working_2-way'!$G25)</f>
        <v>2.0634920634920637</v>
      </c>
      <c r="E26" s="32">
        <f>IF(OR($A26="",$B26=""),"",B26*'MPTO_working_2-way'!$G25)</f>
        <v>1.9402985074626868</v>
      </c>
      <c r="F26" s="30">
        <f>IF(OR($A26="",$B26=""),"",'MPTO_working_2-way'!D25)</f>
        <v>2.065236891462122</v>
      </c>
      <c r="G26" s="32">
        <f>IF(OR($A26="",$B26=""),"",'MPTO_working_2-way'!E25)</f>
        <v>1.9387583250401901</v>
      </c>
      <c r="H26" s="30">
        <f>IF(OR($A26="",$B26=""),"",'OddsRatio_working_2-way'!M25)</f>
        <v>2.0652846852715743</v>
      </c>
      <c r="I26" s="30">
        <f>IF(OR($A26="",$B26=""),"",'OddsRatio_working_2-way'!N25)</f>
        <v>1.9387162078135651</v>
      </c>
      <c r="J26" s="30">
        <f>IF('Log_working_2-way'!$D25="","",A26^('Log_working_2-way'!$D25))</f>
        <v>2.0660754766713998</v>
      </c>
      <c r="K26" s="32">
        <f>IF('Log_working_2-way'!$D25="","",B26^('Log_working_2-way'!$D25))</f>
        <v>1.9380198887252209</v>
      </c>
      <c r="L26" s="37">
        <f t="shared" si="9"/>
        <v>0.48461538461538456</v>
      </c>
      <c r="M26" s="37">
        <f t="shared" si="10"/>
        <v>0.51538461538461533</v>
      </c>
      <c r="N26" s="38">
        <v>122</v>
      </c>
      <c r="O26" s="38">
        <f t="shared" si="11"/>
        <v>61.303482587064671</v>
      </c>
      <c r="P26" s="38">
        <f t="shared" si="12"/>
        <v>57.449735449735449</v>
      </c>
      <c r="Q26" s="38">
        <f t="shared" si="13"/>
        <v>64.550264550264558</v>
      </c>
      <c r="R26" s="38">
        <f t="shared" si="14"/>
        <v>60.696517412935329</v>
      </c>
      <c r="S26" s="39">
        <f t="shared" si="15"/>
        <v>-3.2467819631998864</v>
      </c>
      <c r="T26" s="39">
        <f t="shared" si="16"/>
        <v>-3.2467819631998793</v>
      </c>
      <c r="U26" t="s">
        <v>132</v>
      </c>
      <c r="V26" t="s">
        <v>75</v>
      </c>
      <c r="W26" t="s">
        <v>148</v>
      </c>
      <c r="X26" t="s">
        <v>153</v>
      </c>
      <c r="Y26" s="41"/>
    </row>
    <row r="27" spans="1:25" ht="15" x14ac:dyDescent="0.25">
      <c r="A27">
        <v>2.16</v>
      </c>
      <c r="B27">
        <v>1.77</v>
      </c>
      <c r="C27" s="29">
        <f t="shared" si="0"/>
        <v>2.79347143753923E-2</v>
      </c>
      <c r="D27" s="30">
        <f>IF(OR($A27="",$B27=""),"",A27*'MPTO_working_2-way'!$G26)</f>
        <v>2.2203389830508473</v>
      </c>
      <c r="E27" s="32">
        <f>IF(OR($A27="",$B27=""),"",B27*'MPTO_working_2-way'!$G26)</f>
        <v>1.8194444444444444</v>
      </c>
      <c r="F27" s="30">
        <f>IF(OR($A27="",$B27=""),"",'MPTO_working_2-way'!D26)</f>
        <v>2.2271932890597692</v>
      </c>
      <c r="G27" s="32">
        <f>IF(OR($A27="",$B27=""),"",'MPTO_working_2-way'!E26)</f>
        <v>1.8148675590999714</v>
      </c>
      <c r="H27" s="30">
        <f>IF(OR($A27="",$B27=""),"",'OddsRatio_working_2-way'!M26)</f>
        <v>2.2273929715024061</v>
      </c>
      <c r="I27" s="30">
        <f>IF(OR($A27="",$B27=""),"",'OddsRatio_working_2-way'!N26)</f>
        <v>1.8147349897041836</v>
      </c>
      <c r="J27" s="30">
        <f>IF('Log_working_2-way'!$D26="","",A27^('Log_working_2-way'!$D26))</f>
        <v>2.2305183638047077</v>
      </c>
      <c r="K27" s="32">
        <f>IF('Log_working_2-way'!$D26="","",B27^('Log_working_2-way'!$D26))</f>
        <v>1.8126656451578935</v>
      </c>
      <c r="L27" s="37">
        <f t="shared" si="9"/>
        <v>0.45038167938931301</v>
      </c>
      <c r="M27" s="37">
        <f t="shared" si="10"/>
        <v>0.54961832061068705</v>
      </c>
      <c r="N27" s="38">
        <v>123</v>
      </c>
      <c r="O27" s="38">
        <f t="shared" si="11"/>
        <v>66.055555555555557</v>
      </c>
      <c r="P27" s="38">
        <f t="shared" si="12"/>
        <v>53.50847457627119</v>
      </c>
      <c r="Q27" s="38">
        <f t="shared" si="13"/>
        <v>69.491525423728817</v>
      </c>
      <c r="R27" s="38">
        <f t="shared" si="14"/>
        <v>56.944444444444436</v>
      </c>
      <c r="S27" s="39">
        <f t="shared" si="15"/>
        <v>-3.4359698681732596</v>
      </c>
      <c r="T27" s="39">
        <f t="shared" si="16"/>
        <v>-3.4359698681732453</v>
      </c>
      <c r="U27" t="s">
        <v>136</v>
      </c>
      <c r="V27" t="s">
        <v>99</v>
      </c>
      <c r="W27" t="s">
        <v>148</v>
      </c>
      <c r="X27" t="s">
        <v>153</v>
      </c>
      <c r="Y27" s="41"/>
    </row>
    <row r="28" spans="1:25" ht="15" x14ac:dyDescent="0.25">
      <c r="A28">
        <v>1.87</v>
      </c>
      <c r="B28">
        <v>2.04</v>
      </c>
      <c r="C28" s="29">
        <f t="shared" si="0"/>
        <v>2.4955436720142554E-2</v>
      </c>
      <c r="D28" s="30">
        <f>IF(OR($A28="",$B28=""),"",A28*'MPTO_working_2-way'!$G27)</f>
        <v>1.9166666666666667</v>
      </c>
      <c r="E28" s="32">
        <f>IF(OR($A28="",$B28=""),"",B28*'MPTO_working_2-way'!$G27)</f>
        <v>2.0909090909090908</v>
      </c>
      <c r="F28" s="30">
        <f>IF(OR($A28="",$B28=""),"",'MPTO_working_2-way'!D27)</f>
        <v>1.9146757679180888</v>
      </c>
      <c r="G28" s="32">
        <f>IF(OR($A28="",$B28=""),"",'MPTO_working_2-way'!E27)</f>
        <v>2.0932835820895521</v>
      </c>
      <c r="H28" s="30">
        <f>IF(OR($A28="",$B28=""),"",'OddsRatio_working_2-way'!M27)</f>
        <v>1.9146247654303168</v>
      </c>
      <c r="I28" s="30">
        <f>IF(OR($A28="",$B28=""),"",'OddsRatio_working_2-way'!N27)</f>
        <v>2.0933445471810685</v>
      </c>
      <c r="J28" s="30">
        <f>IF('Log_working_2-way'!$D27="","",A28^('Log_working_2-way'!$D27))</f>
        <v>1.9137261145840778</v>
      </c>
      <c r="K28" s="32">
        <f>IF('Log_working_2-way'!$D27="","",B28^('Log_working_2-way'!$D27))</f>
        <v>2.0944198529941209</v>
      </c>
      <c r="L28" s="37">
        <f t="shared" si="9"/>
        <v>0.52173913043478259</v>
      </c>
      <c r="M28" s="37">
        <f t="shared" si="10"/>
        <v>0.47826086956521741</v>
      </c>
      <c r="N28" s="38">
        <v>124</v>
      </c>
      <c r="O28" s="38">
        <f t="shared" si="11"/>
        <v>57.689839572192518</v>
      </c>
      <c r="P28" s="38">
        <f t="shared" si="12"/>
        <v>63.215686274509807</v>
      </c>
      <c r="Q28" s="38">
        <f t="shared" si="13"/>
        <v>60.784313725490193</v>
      </c>
      <c r="R28" s="38">
        <f t="shared" si="14"/>
        <v>66.310160427807475</v>
      </c>
      <c r="S28" s="39">
        <f t="shared" si="15"/>
        <v>-3.0944741532976749</v>
      </c>
      <c r="T28" s="39">
        <f t="shared" si="16"/>
        <v>-3.0944741532976678</v>
      </c>
      <c r="U28" t="s">
        <v>98</v>
      </c>
      <c r="V28" t="s">
        <v>133</v>
      </c>
      <c r="W28" t="s">
        <v>148</v>
      </c>
      <c r="X28" t="s">
        <v>153</v>
      </c>
      <c r="Y28" s="41"/>
    </row>
    <row r="29" spans="1:25" ht="15" x14ac:dyDescent="0.25">
      <c r="A29">
        <v>2.13</v>
      </c>
      <c r="B29">
        <v>1.7</v>
      </c>
      <c r="C29" s="29">
        <f t="shared" si="0"/>
        <v>5.7718862192764453E-2</v>
      </c>
      <c r="D29" s="30">
        <f>IF(OR($A29="",$B29=""),"",A29*'MPTO_working_2-way'!$G28)</f>
        <v>2.2529411764705882</v>
      </c>
      <c r="E29" s="32">
        <f>IF(OR($A29="",$B29=""),"",B29*'MPTO_working_2-way'!$G28)</f>
        <v>1.7981220657276995</v>
      </c>
      <c r="F29" s="30">
        <f>IF(OR($A29="",$B29=""),"",'MPTO_working_2-way'!D28)</f>
        <v>2.2695079912253213</v>
      </c>
      <c r="G29" s="32">
        <f>IF(OR($A29="",$B29=""),"",'MPTO_working_2-way'!E28)</f>
        <v>1.7877067390767711</v>
      </c>
      <c r="H29" s="30">
        <f>IF(OR($A29="",$B29=""),"",'OddsRatio_working_2-way'!M28)</f>
        <v>2.2705454396776665</v>
      </c>
      <c r="I29" s="30">
        <f>IF(OR($A29="",$B29=""),"",'OddsRatio_working_2-way'!N28)</f>
        <v>1.7870635467029794</v>
      </c>
      <c r="J29" s="30">
        <f>IF('Log_working_2-way'!$D28="","",A29^('Log_working_2-way'!$D28))</f>
        <v>2.2783543345010226</v>
      </c>
      <c r="K29" s="32">
        <f>IF('Log_working_2-way'!$D28="","",B29^('Log_working_2-way'!$D28))</f>
        <v>1.782255727545798</v>
      </c>
      <c r="L29" s="37">
        <f t="shared" si="9"/>
        <v>0.44386422976501305</v>
      </c>
      <c r="M29" s="37">
        <f t="shared" si="10"/>
        <v>0.55613577023498695</v>
      </c>
      <c r="N29" s="38">
        <v>125</v>
      </c>
      <c r="O29" s="38">
        <f t="shared" si="11"/>
        <v>66.314553990610335</v>
      </c>
      <c r="P29" s="38">
        <f t="shared" si="12"/>
        <v>51.470588235294116</v>
      </c>
      <c r="Q29" s="38">
        <f t="shared" si="13"/>
        <v>73.529411764705884</v>
      </c>
      <c r="R29" s="38">
        <f t="shared" si="14"/>
        <v>58.685446009389672</v>
      </c>
      <c r="S29" s="39">
        <f t="shared" si="15"/>
        <v>-7.2148577740955488</v>
      </c>
      <c r="T29" s="39">
        <f t="shared" si="16"/>
        <v>-7.214857774095556</v>
      </c>
      <c r="U29" t="s">
        <v>109</v>
      </c>
      <c r="V29" t="s">
        <v>140</v>
      </c>
      <c r="W29" t="s">
        <v>149</v>
      </c>
      <c r="X29" t="s">
        <v>153</v>
      </c>
      <c r="Y29" s="41"/>
    </row>
    <row r="30" spans="1:25" s="50" customFormat="1" ht="15" x14ac:dyDescent="0.25">
      <c r="A30">
        <v>2.38</v>
      </c>
      <c r="B30">
        <v>1.57</v>
      </c>
      <c r="C30" s="29">
        <f t="shared" si="0"/>
        <v>5.7110742386126345E-2</v>
      </c>
      <c r="D30" s="30">
        <f>IF(OR($A30="",$B30=""),"",A30*'MPTO_working_2-way'!$G29)</f>
        <v>2.5159235668789806</v>
      </c>
      <c r="E30" s="32">
        <f>IF(OR($A30="",$B30=""),"",B30*'MPTO_working_2-way'!$G29)</f>
        <v>1.6596638655462184</v>
      </c>
      <c r="F30" s="30">
        <f>IF(OR($A30="",$B30=""),"",'MPTO_working_2-way'!D29)</f>
        <v>2.5535433608966032</v>
      </c>
      <c r="G30" s="32">
        <f>IF(OR($A30="",$B30=""),"",'MPTO_working_2-way'!E29)</f>
        <v>1.6436897901728764</v>
      </c>
      <c r="H30" s="30">
        <f>IF(OR($A30="",$B30=""),"",'OddsRatio_working_2-way'!M29)</f>
        <v>2.5559732104309978</v>
      </c>
      <c r="I30" s="30">
        <f>IF(OR($A30="",$B30=""),"",'OddsRatio_working_2-way'!N29)</f>
        <v>1.6426845869171511</v>
      </c>
      <c r="J30" s="30">
        <f>IF('Log_working_2-way'!$D29="","",A30^('Log_working_2-way'!$D29))</f>
        <v>2.5740027748887155</v>
      </c>
      <c r="K30" s="32">
        <f>IF('Log_working_2-way'!$D29="","",B30^('Log_working_2-way'!$D29))</f>
        <v>1.6353228951995207</v>
      </c>
      <c r="L30" s="37">
        <f t="shared" si="9"/>
        <v>0.39746835443037981</v>
      </c>
      <c r="M30" s="37">
        <f t="shared" si="10"/>
        <v>0.60253164556962024</v>
      </c>
      <c r="N30" s="38">
        <v>126</v>
      </c>
      <c r="O30" s="38">
        <f t="shared" si="11"/>
        <v>73.058823529411768</v>
      </c>
      <c r="P30" s="38">
        <f t="shared" si="12"/>
        <v>45.745222929936318</v>
      </c>
      <c r="Q30" s="38">
        <f t="shared" si="13"/>
        <v>80.254777070063696</v>
      </c>
      <c r="R30" s="38">
        <f t="shared" si="14"/>
        <v>52.941176470588239</v>
      </c>
      <c r="S30" s="39">
        <f t="shared" si="15"/>
        <v>-7.1959535406519279</v>
      </c>
      <c r="T30" s="39">
        <f t="shared" si="16"/>
        <v>-7.1959535406519208</v>
      </c>
      <c r="U30" t="s">
        <v>141</v>
      </c>
      <c r="V30" t="s">
        <v>110</v>
      </c>
      <c r="W30" t="s">
        <v>149</v>
      </c>
      <c r="X30" t="s">
        <v>153</v>
      </c>
      <c r="Y30" s="53"/>
    </row>
    <row r="31" spans="1:25" ht="15" x14ac:dyDescent="0.25">
      <c r="A31">
        <v>2.12</v>
      </c>
      <c r="B31">
        <v>1.71</v>
      </c>
      <c r="C31" s="29">
        <f t="shared" si="0"/>
        <v>5.6493434844973933E-2</v>
      </c>
      <c r="D31" s="30">
        <f>IF(OR($A31="",$B31=""),"",A31*'MPTO_working_2-way'!$G30)</f>
        <v>2.2397660818713447</v>
      </c>
      <c r="E31" s="32">
        <f>IF(OR($A31="",$B31=""),"",B31*'MPTO_working_2-way'!$G30)</f>
        <v>1.8066037735849054</v>
      </c>
      <c r="F31" s="30">
        <f>IF(OR($A31="",$B31=""),"",'MPTO_working_2-way'!D30)</f>
        <v>2.2550385668076633</v>
      </c>
      <c r="G31" s="32">
        <f>IF(OR($A31="",$B31=""),"",'MPTO_working_2-way'!E30)</f>
        <v>1.7967882632831085</v>
      </c>
      <c r="H31" s="30">
        <f>IF(OR($A31="",$B31=""),"",'OddsRatio_working_2-way'!M30)</f>
        <v>2.2559716512455181</v>
      </c>
      <c r="I31" s="30">
        <f>IF(OR($A31="",$B31=""),"",'OddsRatio_working_2-way'!N30)</f>
        <v>1.7961963146288551</v>
      </c>
      <c r="J31" s="30">
        <f>IF('Log_working_2-way'!$D30="","",A31^('Log_working_2-way'!$D30))</f>
        <v>2.2631550258429947</v>
      </c>
      <c r="K31" s="32">
        <f>IF('Log_working_2-way'!$D30="","",B31^('Log_working_2-way'!$D30))</f>
        <v>1.7916684647077736</v>
      </c>
      <c r="L31" s="37">
        <f t="shared" si="9"/>
        <v>0.44647519582245437</v>
      </c>
      <c r="M31" s="37">
        <f t="shared" si="10"/>
        <v>0.55352480417754579</v>
      </c>
      <c r="N31" s="38">
        <v>127</v>
      </c>
      <c r="O31" s="38">
        <f t="shared" si="11"/>
        <v>67.094339622641513</v>
      </c>
      <c r="P31" s="38">
        <f t="shared" si="12"/>
        <v>52.730994152046776</v>
      </c>
      <c r="Q31" s="38">
        <f t="shared" si="13"/>
        <v>74.26900584795321</v>
      </c>
      <c r="R31" s="38">
        <f t="shared" si="14"/>
        <v>59.905660377358487</v>
      </c>
      <c r="S31" s="39">
        <f t="shared" si="15"/>
        <v>-7.1746662253116966</v>
      </c>
      <c r="T31" s="39">
        <f t="shared" si="16"/>
        <v>-7.1746662253117108</v>
      </c>
      <c r="U31" t="s">
        <v>138</v>
      </c>
      <c r="V31" t="s">
        <v>111</v>
      </c>
      <c r="W31" t="s">
        <v>149</v>
      </c>
      <c r="X31" t="s">
        <v>153</v>
      </c>
      <c r="Y31" s="41"/>
    </row>
    <row r="32" spans="1:25" ht="15" x14ac:dyDescent="0.25">
      <c r="A32">
        <v>1.84</v>
      </c>
      <c r="B32">
        <v>1.96</v>
      </c>
      <c r="C32" s="29">
        <f t="shared" si="0"/>
        <v>5.3682342502218372E-2</v>
      </c>
      <c r="D32" s="30">
        <f>IF(OR($A32="",$B32=""),"",A32*'MPTO_working_2-way'!$G31)</f>
        <v>1.9387755102040818</v>
      </c>
      <c r="E32" s="32">
        <f>IF(OR($A32="",$B32=""),"",B32*'MPTO_working_2-way'!$G31)</f>
        <v>2.0652173913043481</v>
      </c>
      <c r="F32" s="30">
        <f>IF(OR($A32="",$B32=""),"",'MPTO_working_2-way'!D31)</f>
        <v>1.9355946758265352</v>
      </c>
      <c r="G32" s="32">
        <f>IF(OR($A32="",$B32=""),"",'MPTO_working_2-way'!E31)</f>
        <v>2.0688389169343737</v>
      </c>
      <c r="H32" s="30">
        <f>IF(OR($A32="",$B32=""),"",'OddsRatio_working_2-way'!M31)</f>
        <v>1.9354143466934854</v>
      </c>
      <c r="I32" s="30">
        <f>IF(OR($A32="",$B32=""),"",'OddsRatio_working_2-way'!N31)</f>
        <v>2.0690449676496976</v>
      </c>
      <c r="J32" s="30">
        <f>IF('Log_working_2-way'!$D31="","",A32^('Log_working_2-way'!$D31))</f>
        <v>1.9339444082463377</v>
      </c>
      <c r="K32" s="32">
        <f>IF('Log_working_2-way'!$D31="","",B32^('Log_working_2-way'!$D31))</f>
        <v>2.0707275413491004</v>
      </c>
      <c r="L32" s="37">
        <f t="shared" si="9"/>
        <v>0.51578947368421046</v>
      </c>
      <c r="M32" s="37">
        <f t="shared" si="10"/>
        <v>0.48421052631578942</v>
      </c>
      <c r="N32" s="38">
        <v>128</v>
      </c>
      <c r="O32" s="38">
        <f t="shared" si="11"/>
        <v>58.434782608695656</v>
      </c>
      <c r="P32" s="38">
        <f t="shared" si="12"/>
        <v>62.693877551020407</v>
      </c>
      <c r="Q32" s="38">
        <f t="shared" si="13"/>
        <v>65.306122448979593</v>
      </c>
      <c r="R32" s="38">
        <f t="shared" si="14"/>
        <v>69.565217391304344</v>
      </c>
      <c r="S32" s="39">
        <f t="shared" si="15"/>
        <v>-6.8713398402839374</v>
      </c>
      <c r="T32" s="39">
        <f t="shared" si="16"/>
        <v>-6.8713398402839374</v>
      </c>
      <c r="U32" t="s">
        <v>112</v>
      </c>
      <c r="V32" t="s">
        <v>142</v>
      </c>
      <c r="W32" t="s">
        <v>149</v>
      </c>
      <c r="X32" t="s">
        <v>153</v>
      </c>
      <c r="Y32" s="41"/>
    </row>
    <row r="33" spans="1:25" ht="15" x14ac:dyDescent="0.25">
      <c r="A33">
        <v>1.61</v>
      </c>
      <c r="B33">
        <v>2.4</v>
      </c>
      <c r="C33" s="29">
        <f t="shared" si="0"/>
        <v>3.7784679089026829E-2</v>
      </c>
      <c r="D33" s="30">
        <f>IF(OR($A33="",$B33=""),"",A33*'MPTO_working_2-way'!$G32)</f>
        <v>1.6708333333333334</v>
      </c>
      <c r="E33" s="32">
        <f>IF(OR($A33="",$B33=""),"",B33*'MPTO_working_2-way'!$G32)</f>
        <v>2.4906832298136643</v>
      </c>
      <c r="F33" s="30">
        <f>IF(OR($A33="",$B33=""),"",'MPTO_working_2-way'!D32)</f>
        <v>1.6605070906746886</v>
      </c>
      <c r="G33" s="32">
        <f>IF(OR($A33="",$B33=""),"",'MPTO_working_2-way'!E32)</f>
        <v>2.5139882888744305</v>
      </c>
      <c r="H33" s="30">
        <f>IF(OR($A33="",$B33=""),"",'OddsRatio_working_2-way'!M32)</f>
        <v>1.660086574408453</v>
      </c>
      <c r="I33" s="30">
        <f>IF(OR($A33="",$B33=""),"",'OddsRatio_working_2-way'!N32)</f>
        <v>2.5149527937243179</v>
      </c>
      <c r="J33" s="30">
        <f>IF('Log_working_2-way'!$D32="","",A33^('Log_working_2-way'!$D32))</f>
        <v>1.6553816409506441</v>
      </c>
      <c r="K33" s="32">
        <f>IF('Log_working_2-way'!$D32="","",B33^('Log_working_2-way'!$D32))</f>
        <v>2.5258285211487945</v>
      </c>
      <c r="L33" s="37">
        <f t="shared" si="9"/>
        <v>0.59850374064837908</v>
      </c>
      <c r="M33" s="37">
        <f t="shared" si="10"/>
        <v>0.40149625935162098</v>
      </c>
      <c r="N33" s="38">
        <v>129</v>
      </c>
      <c r="O33" s="38">
        <f t="shared" si="11"/>
        <v>48.875776397515537</v>
      </c>
      <c r="P33" s="38">
        <f t="shared" si="12"/>
        <v>75.249999999999986</v>
      </c>
      <c r="Q33" s="38">
        <f t="shared" si="13"/>
        <v>53.75</v>
      </c>
      <c r="R33" s="38">
        <f t="shared" si="14"/>
        <v>80.124223602484463</v>
      </c>
      <c r="S33" s="39">
        <f t="shared" si="15"/>
        <v>-4.874223602484463</v>
      </c>
      <c r="T33" s="39">
        <f t="shared" si="16"/>
        <v>-4.8742236024844772</v>
      </c>
      <c r="U33" t="s">
        <v>144</v>
      </c>
      <c r="V33" t="s">
        <v>119</v>
      </c>
      <c r="W33" t="s">
        <v>69</v>
      </c>
      <c r="X33" t="s">
        <v>153</v>
      </c>
      <c r="Y33" s="41"/>
    </row>
    <row r="34" spans="1:25" ht="15" x14ac:dyDescent="0.25">
      <c r="A34">
        <v>1.55</v>
      </c>
      <c r="B34">
        <v>2.57</v>
      </c>
      <c r="C34" s="29">
        <f t="shared" si="0"/>
        <v>3.4266348688339443E-2</v>
      </c>
      <c r="D34" s="30">
        <f>IF(OR($A34="",$B34=""),"",A34*'MPTO_working_2-way'!$G33)</f>
        <v>1.6031128404669261</v>
      </c>
      <c r="E34" s="32">
        <f>IF(OR($A34="",$B34=""),"",B34*'MPTO_working_2-way'!$G33)</f>
        <v>2.6580645161290324</v>
      </c>
      <c r="F34" s="30">
        <f>IF(OR($A34="",$B34=""),"",'MPTO_working_2-way'!D33)</f>
        <v>1.5922854002198461</v>
      </c>
      <c r="G34" s="32">
        <f>IF(OR($A34="",$B34=""),"",'MPTO_working_2-way'!E33)</f>
        <v>2.6883752319892018</v>
      </c>
      <c r="H34" s="30">
        <f>IF(OR($A34="",$B34=""),"",'OddsRatio_working_2-way'!M33)</f>
        <v>1.5918770745159672</v>
      </c>
      <c r="I34" s="30">
        <f>IF(OR($A34="",$B34=""),"",'OddsRatio_working_2-way'!N33)</f>
        <v>2.6895400127092146</v>
      </c>
      <c r="J34" s="30">
        <f>IF('Log_working_2-way'!$D33="","",A34^('Log_working_2-way'!$D33))</f>
        <v>1.5869428836481319</v>
      </c>
      <c r="K34" s="32">
        <f>IF('Log_working_2-way'!$D33="","",B34^('Log_working_2-way'!$D33))</f>
        <v>2.7037432906322652</v>
      </c>
      <c r="L34" s="37">
        <f t="shared" si="9"/>
        <v>0.62378640776699024</v>
      </c>
      <c r="M34" s="37">
        <f t="shared" si="10"/>
        <v>0.37621359223300971</v>
      </c>
      <c r="N34" s="38">
        <v>130</v>
      </c>
      <c r="O34" s="38">
        <f t="shared" si="11"/>
        <v>46.129032258064512</v>
      </c>
      <c r="P34" s="38">
        <f t="shared" si="12"/>
        <v>79.416342412451343</v>
      </c>
      <c r="Q34" s="38">
        <f t="shared" si="13"/>
        <v>50.583657587548636</v>
      </c>
      <c r="R34" s="38">
        <f t="shared" si="14"/>
        <v>83.870967741935488</v>
      </c>
      <c r="S34" s="39">
        <f t="shared" si="15"/>
        <v>-4.4546253294841236</v>
      </c>
      <c r="T34" s="39">
        <f t="shared" si="16"/>
        <v>-4.4546253294841449</v>
      </c>
      <c r="U34" t="s">
        <v>117</v>
      </c>
      <c r="V34" t="s">
        <v>145</v>
      </c>
      <c r="W34" t="s">
        <v>69</v>
      </c>
      <c r="X34" t="s">
        <v>153</v>
      </c>
      <c r="Y34" s="41"/>
    </row>
    <row r="35" spans="1:25" ht="15" x14ac:dyDescent="0.25">
      <c r="A35">
        <v>1.58</v>
      </c>
      <c r="B35">
        <v>2.4</v>
      </c>
      <c r="C35" s="29">
        <f t="shared" si="0"/>
        <v>4.9578059071729852E-2</v>
      </c>
      <c r="D35" s="30">
        <f>IF(OR($A35="",$B35=""),"",A35*'MPTO_working_2-way'!$G34)</f>
        <v>1.6583333333333332</v>
      </c>
      <c r="E35" s="32">
        <f>IF(OR($A35="",$B35=""),"",B35*'MPTO_working_2-way'!$G34)</f>
        <v>2.5189873417721516</v>
      </c>
      <c r="F35" s="30">
        <f>IF(OR($A35="",$B35=""),"",'MPTO_working_2-way'!D34)</f>
        <v>1.6444058976582827</v>
      </c>
      <c r="G35" s="32">
        <f>IF(OR($A35="",$B35=""),"",'MPTO_working_2-way'!E34)</f>
        <v>2.5518169582772541</v>
      </c>
      <c r="H35" s="30">
        <f>IF(OR($A35="",$B35=""),"",'OddsRatio_working_2-way'!M34)</f>
        <v>1.6436503043467887</v>
      </c>
      <c r="I35" s="30">
        <f>IF(OR($A35="",$B35=""),"",'OddsRatio_working_2-way'!N34)</f>
        <v>2.5536386656646628</v>
      </c>
      <c r="J35" s="30">
        <f>IF('Log_working_2-way'!$D34="","",A35^('Log_working_2-way'!$D34))</f>
        <v>1.6372596359194791</v>
      </c>
      <c r="K35" s="32">
        <f>IF('Log_working_2-way'!$D34="","",B35^('Log_working_2-way'!$D34))</f>
        <v>2.5692191120111749</v>
      </c>
      <c r="L35" s="37">
        <f t="shared" si="9"/>
        <v>0.60301507537688448</v>
      </c>
      <c r="M35" s="37">
        <f t="shared" si="10"/>
        <v>0.39698492462311563</v>
      </c>
      <c r="N35" s="38">
        <v>131</v>
      </c>
      <c r="O35" s="38">
        <f t="shared" si="11"/>
        <v>48.088607594936718</v>
      </c>
      <c r="P35" s="38">
        <f t="shared" si="12"/>
        <v>76.416666666666657</v>
      </c>
      <c r="Q35" s="38">
        <f t="shared" si="13"/>
        <v>54.583333333333336</v>
      </c>
      <c r="R35" s="38">
        <f t="shared" si="14"/>
        <v>82.911392405063282</v>
      </c>
      <c r="S35" s="39">
        <f t="shared" si="15"/>
        <v>-6.4947257383966175</v>
      </c>
      <c r="T35" s="39">
        <f t="shared" si="16"/>
        <v>-6.4947257383966246</v>
      </c>
      <c r="U35" t="s">
        <v>120</v>
      </c>
      <c r="V35" t="s">
        <v>78</v>
      </c>
      <c r="W35" t="s">
        <v>146</v>
      </c>
      <c r="X35" t="s">
        <v>154</v>
      </c>
      <c r="Y35" s="41"/>
    </row>
    <row r="36" spans="1:25" ht="15" x14ac:dyDescent="0.25">
      <c r="A36">
        <v>1.6</v>
      </c>
      <c r="B36">
        <v>2.37</v>
      </c>
      <c r="C36" s="29">
        <f t="shared" si="0"/>
        <v>4.6940928270042148E-2</v>
      </c>
      <c r="D36" s="30">
        <f>IF(OR($A36="",$B36=""),"",A36*'MPTO_working_2-way'!$G35)</f>
        <v>1.6751054852320675</v>
      </c>
      <c r="E36" s="32">
        <f>IF(OR($A36="",$B36=""),"",B36*'MPTO_working_2-way'!$G35)</f>
        <v>2.4812500000000002</v>
      </c>
      <c r="F36" s="30">
        <f>IF(OR($A36="",$B36=""),"",'MPTO_working_2-way'!D35)</f>
        <v>1.6624287593160894</v>
      </c>
      <c r="G36" s="32">
        <f>IF(OR($A36="",$B36=""),"",'MPTO_working_2-way'!E35)</f>
        <v>2.5095962938451355</v>
      </c>
      <c r="H36" s="30">
        <f>IF(OR($A36="",$B36=""),"",'OddsRatio_working_2-way'!M35)</f>
        <v>1.6617825960083583</v>
      </c>
      <c r="I36" s="30">
        <f>IF(OR($A36="",$B36=""),"",'OddsRatio_working_2-way'!N35)</f>
        <v>2.5110702608857518</v>
      </c>
      <c r="J36" s="30">
        <f>IF('Log_working_2-way'!$D35="","",A36^('Log_working_2-way'!$D35))</f>
        <v>1.6559759798683542</v>
      </c>
      <c r="K36" s="32">
        <f>IF('Log_working_2-way'!$D35="","",B36^('Log_working_2-way'!$D35))</f>
        <v>2.524446063100616</v>
      </c>
      <c r="L36" s="37">
        <f t="shared" si="9"/>
        <v>0.59697732997481112</v>
      </c>
      <c r="M36" s="37">
        <f t="shared" si="10"/>
        <v>0.40302267002518888</v>
      </c>
      <c r="N36" s="38">
        <v>132</v>
      </c>
      <c r="O36" s="38">
        <f t="shared" si="11"/>
        <v>49.500000000000014</v>
      </c>
      <c r="P36" s="38">
        <f t="shared" si="12"/>
        <v>76.303797468354432</v>
      </c>
      <c r="Q36" s="38">
        <f t="shared" si="13"/>
        <v>55.696202531645561</v>
      </c>
      <c r="R36" s="38">
        <f t="shared" si="14"/>
        <v>82.5</v>
      </c>
      <c r="S36" s="39">
        <f t="shared" si="15"/>
        <v>-6.1962025316455467</v>
      </c>
      <c r="T36" s="39">
        <f t="shared" si="16"/>
        <v>-6.196202531645568</v>
      </c>
      <c r="U36" t="s">
        <v>125</v>
      </c>
      <c r="V36" t="s">
        <v>71</v>
      </c>
      <c r="W36" t="s">
        <v>146</v>
      </c>
      <c r="X36" t="s">
        <v>154</v>
      </c>
      <c r="Y36" s="41"/>
    </row>
    <row r="37" spans="1:25" ht="15" x14ac:dyDescent="0.25">
      <c r="A37">
        <v>1.78</v>
      </c>
      <c r="B37">
        <v>2.1</v>
      </c>
      <c r="C37" s="29">
        <f t="shared" si="0"/>
        <v>3.7988228999465079E-2</v>
      </c>
      <c r="D37" s="30">
        <f>IF(OR($A37="",$B37=""),"",A37*'MPTO_working_2-way'!$G36)</f>
        <v>1.8476190476190479</v>
      </c>
      <c r="E37" s="32">
        <f>IF(OR($A37="",$B37=""),"",B37*'MPTO_working_2-way'!$G36)</f>
        <v>2.1797752808988768</v>
      </c>
      <c r="F37" s="30">
        <f>IF(OR($A37="",$B37=""),"",'MPTO_working_2-way'!D36)</f>
        <v>1.8422868408082802</v>
      </c>
      <c r="G37" s="32">
        <f>IF(OR($A37="",$B37=""),"",'MPTO_working_2-way'!E36)</f>
        <v>2.1872440023405506</v>
      </c>
      <c r="H37" s="30">
        <f>IF(OR($A37="",$B37=""),"",'OddsRatio_working_2-way'!M36)</f>
        <v>1.8420753583206844</v>
      </c>
      <c r="I37" s="30">
        <f>IF(OR($A37="",$B37=""),"",'OddsRatio_working_2-way'!N36)</f>
        <v>2.1875421719907089</v>
      </c>
      <c r="J37" s="30">
        <f>IF('Log_working_2-way'!$D36="","",A37^('Log_working_2-way'!$D36))</f>
        <v>1.8396466235294411</v>
      </c>
      <c r="K37" s="32">
        <f>IF('Log_working_2-way'!$D36="","",B37^('Log_working_2-way'!$D36))</f>
        <v>2.1909772182449698</v>
      </c>
      <c r="L37" s="37">
        <f t="shared" si="9"/>
        <v>0.54123711340206171</v>
      </c>
      <c r="M37" s="37">
        <f t="shared" si="10"/>
        <v>0.45876288659793807</v>
      </c>
      <c r="N37" s="38">
        <v>133</v>
      </c>
      <c r="O37" s="38">
        <f t="shared" si="11"/>
        <v>58.280898876404507</v>
      </c>
      <c r="P37" s="38">
        <f t="shared" si="12"/>
        <v>69.666666666666671</v>
      </c>
      <c r="Q37" s="38">
        <f t="shared" si="13"/>
        <v>63.333333333333329</v>
      </c>
      <c r="R37" s="38">
        <f t="shared" si="14"/>
        <v>74.719101123595507</v>
      </c>
      <c r="S37" s="39">
        <f t="shared" si="15"/>
        <v>-5.0524344569288218</v>
      </c>
      <c r="T37" s="39">
        <f t="shared" si="16"/>
        <v>-5.052434456928836</v>
      </c>
      <c r="U37" t="s">
        <v>134</v>
      </c>
      <c r="V37" t="s">
        <v>151</v>
      </c>
      <c r="W37" t="s">
        <v>148</v>
      </c>
      <c r="X37" t="s">
        <v>154</v>
      </c>
      <c r="Y37" s="41"/>
    </row>
    <row r="38" spans="1:25" ht="15" x14ac:dyDescent="0.25">
      <c r="A38">
        <v>1.74</v>
      </c>
      <c r="B38">
        <v>2.17</v>
      </c>
      <c r="C38" s="29">
        <f t="shared" si="0"/>
        <v>3.5542136765718491E-2</v>
      </c>
      <c r="D38" s="30">
        <f>IF(OR($A38="",$B38=""),"",A38*'MPTO_working_2-way'!$G37)</f>
        <v>1.8018433179723501</v>
      </c>
      <c r="E38" s="32">
        <f>IF(OR($A38="",$B38=""),"",B38*'MPTO_working_2-way'!$G37)</f>
        <v>2.2471264367816088</v>
      </c>
      <c r="F38" s="30">
        <f>IF(OR($A38="",$B38=""),"",'MPTO_working_2-way'!D37)</f>
        <v>1.7955204717295163</v>
      </c>
      <c r="G38" s="32">
        <f>IF(OR($A38="",$B38=""),"",'MPTO_working_2-way'!E37)</f>
        <v>2.2570386753541753</v>
      </c>
      <c r="H38" s="30">
        <f>IF(OR($A38="",$B38=""),"",'OddsRatio_working_2-way'!M37)</f>
        <v>1.7952852522702987</v>
      </c>
      <c r="I38" s="30">
        <f>IF(OR($A38="",$B38=""),"",'OddsRatio_working_2-way'!N37)</f>
        <v>2.2574104664273644</v>
      </c>
      <c r="J38" s="30">
        <f>IF('Log_working_2-way'!$D37="","",A38^('Log_working_2-way'!$D37))</f>
        <v>1.7924113803680148</v>
      </c>
      <c r="K38" s="32">
        <f>IF('Log_working_2-way'!$D37="","",B38^('Log_working_2-way'!$D37))</f>
        <v>2.2619707702020815</v>
      </c>
      <c r="L38" s="37">
        <f t="shared" si="9"/>
        <v>0.55498721227621484</v>
      </c>
      <c r="M38" s="37">
        <f t="shared" si="10"/>
        <v>0.44501278772378522</v>
      </c>
      <c r="N38" s="38">
        <v>134</v>
      </c>
      <c r="O38" s="38">
        <f t="shared" si="11"/>
        <v>56.988505747126432</v>
      </c>
      <c r="P38" s="38">
        <f t="shared" si="12"/>
        <v>72.248847926267274</v>
      </c>
      <c r="Q38" s="38">
        <f t="shared" si="13"/>
        <v>61.751152073732719</v>
      </c>
      <c r="R38" s="38">
        <f t="shared" si="14"/>
        <v>77.011494252873561</v>
      </c>
      <c r="S38" s="39">
        <f t="shared" si="15"/>
        <v>-4.7626463266062871</v>
      </c>
      <c r="T38" s="39">
        <f t="shared" si="16"/>
        <v>-4.7626463266062871</v>
      </c>
      <c r="U38" t="s">
        <v>100</v>
      </c>
      <c r="V38" t="s">
        <v>137</v>
      </c>
      <c r="W38" t="s">
        <v>148</v>
      </c>
      <c r="X38" t="s">
        <v>154</v>
      </c>
      <c r="Y38" s="41"/>
    </row>
    <row r="39" spans="1:25" ht="15" x14ac:dyDescent="0.25">
      <c r="A39">
        <v>1.34</v>
      </c>
      <c r="B39">
        <v>3.4</v>
      </c>
      <c r="C39" s="29">
        <f t="shared" si="0"/>
        <v>4.0386303775241439E-2</v>
      </c>
      <c r="D39" s="30">
        <f>IF(OR($A39="",$B39=""),"",A39*'MPTO_working_2-way'!$G38)</f>
        <v>1.3941176470588237</v>
      </c>
      <c r="E39" s="32">
        <f>IF(OR($A39="",$B39=""),"",B39*'MPTO_working_2-way'!$G38)</f>
        <v>3.5373134328358207</v>
      </c>
      <c r="F39" s="30">
        <f>IF(OR($A39="",$B39=""),"",'MPTO_working_2-way'!D38)</f>
        <v>1.37726723095526</v>
      </c>
      <c r="G39" s="32">
        <f>IF(OR($A39="",$B39=""),"",'MPTO_working_2-way'!E38)</f>
        <v>3.6506410256410255</v>
      </c>
      <c r="H39" s="30">
        <f>IF(OR($A39="",$B39=""),"",'OddsRatio_working_2-way'!M38)</f>
        <v>1.3763863263545406</v>
      </c>
      <c r="I39" s="30">
        <f>IF(OR($A39="",$B39=""),"",'OddsRatio_working_2-way'!N38)</f>
        <v>3.6568446566202861</v>
      </c>
      <c r="J39" s="30">
        <f>IF('Log_working_2-way'!$D38="","",A39^('Log_working_2-way'!$D38))</f>
        <v>1.368550351522011</v>
      </c>
      <c r="K39" s="32">
        <f>IF('Log_working_2-way'!$D38="","",B39^('Log_working_2-way'!$D38))</f>
        <v>3.7133334586852129</v>
      </c>
      <c r="L39" s="37">
        <f t="shared" si="9"/>
        <v>0.71729957805907163</v>
      </c>
      <c r="M39" s="37">
        <f t="shared" si="10"/>
        <v>0.28270042194092831</v>
      </c>
      <c r="N39" s="38">
        <v>135</v>
      </c>
      <c r="O39" s="38">
        <f t="shared" si="11"/>
        <v>34.253731343283583</v>
      </c>
      <c r="P39" s="38">
        <f t="shared" si="12"/>
        <v>95.294117647058826</v>
      </c>
      <c r="Q39" s="38">
        <f t="shared" si="13"/>
        <v>39.705882352941181</v>
      </c>
      <c r="R39" s="38">
        <f t="shared" si="14"/>
        <v>100.74626865671641</v>
      </c>
      <c r="S39" s="39">
        <f t="shared" si="15"/>
        <v>-5.452151009657598</v>
      </c>
      <c r="T39" s="39">
        <f t="shared" si="16"/>
        <v>-5.4521510096575838</v>
      </c>
      <c r="U39" t="s">
        <v>102</v>
      </c>
      <c r="V39" t="s">
        <v>135</v>
      </c>
      <c r="W39" t="s">
        <v>148</v>
      </c>
      <c r="X39" t="s">
        <v>154</v>
      </c>
      <c r="Y39" s="41"/>
    </row>
    <row r="40" spans="1:25" ht="15" x14ac:dyDescent="0.25">
      <c r="A40">
        <v>2.31</v>
      </c>
      <c r="B40">
        <v>1.61</v>
      </c>
      <c r="C40" s="29">
        <f t="shared" si="0"/>
        <v>5.4018445322792985E-2</v>
      </c>
      <c r="D40" s="30">
        <f>IF(OR($A40="",$B40=""),"",A40*'MPTO_working_2-way'!$G39)</f>
        <v>2.4347826086956519</v>
      </c>
      <c r="E40" s="32">
        <f>IF(OR($A40="",$B40=""),"",B40*'MPTO_working_2-way'!$G39)</f>
        <v>1.6969696969696968</v>
      </c>
      <c r="F40" s="30">
        <f>IF(OR($A40="",$B40=""),"",'MPTO_working_2-way'!D39)</f>
        <v>2.4637143519591929</v>
      </c>
      <c r="G40" s="32">
        <f>IF(OR($A40="",$B40=""),"",'MPTO_working_2-way'!E39)</f>
        <v>1.6831934104229367</v>
      </c>
      <c r="H40" s="30">
        <f>IF(OR($A40="",$B40=""),"",'OddsRatio_working_2-way'!M39)</f>
        <v>2.4654490723346738</v>
      </c>
      <c r="I40" s="30">
        <f>IF(OR($A40="",$B40=""),"",'OddsRatio_working_2-way'!N39)</f>
        <v>1.6823846825375197</v>
      </c>
      <c r="J40" s="30">
        <f>IF('Log_working_2-way'!$D39="","",A40^('Log_working_2-way'!$D39))</f>
        <v>2.4791843192012233</v>
      </c>
      <c r="K40" s="32">
        <f>IF('Log_working_2-way'!$D39="","",B40^('Log_working_2-way'!$D39))</f>
        <v>1.6760482699931432</v>
      </c>
      <c r="L40" s="37">
        <f t="shared" si="9"/>
        <v>0.41071428571428575</v>
      </c>
      <c r="M40" s="37">
        <f t="shared" si="10"/>
        <v>0.5892857142857143</v>
      </c>
      <c r="N40" s="38">
        <v>136</v>
      </c>
      <c r="O40" s="38">
        <f t="shared" si="11"/>
        <v>77.125541125541133</v>
      </c>
      <c r="P40" s="38">
        <f t="shared" si="12"/>
        <v>51.527950310559007</v>
      </c>
      <c r="Q40" s="38">
        <f t="shared" si="13"/>
        <v>84.472049689440993</v>
      </c>
      <c r="R40" s="38">
        <f t="shared" si="14"/>
        <v>58.874458874458874</v>
      </c>
      <c r="S40" s="39">
        <f t="shared" si="15"/>
        <v>-7.3465085638998602</v>
      </c>
      <c r="T40" s="39">
        <f t="shared" si="16"/>
        <v>-7.3465085638998673</v>
      </c>
      <c r="U40" t="s">
        <v>139</v>
      </c>
      <c r="V40" t="s">
        <v>143</v>
      </c>
      <c r="W40" t="s">
        <v>149</v>
      </c>
      <c r="X40" t="s">
        <v>154</v>
      </c>
      <c r="Y40" s="41"/>
    </row>
    <row r="41" spans="1:25" s="50" customFormat="1" ht="15" x14ac:dyDescent="0.25">
      <c r="A41" s="59">
        <v>2.0299999999999998</v>
      </c>
      <c r="B41" s="59">
        <v>1.79</v>
      </c>
      <c r="C41" s="60">
        <f t="shared" si="0"/>
        <v>5.1270055315518537E-2</v>
      </c>
      <c r="D41" s="61">
        <f>IF(OR($A41="",$B41=""),"",A41*'MPTO_working_2-way'!$G40)</f>
        <v>2.1340782122905022</v>
      </c>
      <c r="E41" s="63">
        <f>IF(OR($A41="",$B41=""),"",B41*'MPTO_working_2-way'!$G40)</f>
        <v>1.8817733990147782</v>
      </c>
      <c r="F41" s="61">
        <f>IF(OR($A41="",$B41=""),"",'MPTO_working_2-way'!D40)</f>
        <v>2.1414385478975744</v>
      </c>
      <c r="G41" s="63">
        <f>IF(OR($A41="",$B41=""),"",'MPTO_working_2-way'!E40)</f>
        <v>1.8760874616000205</v>
      </c>
      <c r="H41" s="61">
        <f>IF(OR($A41="",$B41=""),"",'OddsRatio_working_2-way'!M40)</f>
        <v>2.1418395107695432</v>
      </c>
      <c r="I41" s="61">
        <f>IF(OR($A41="",$B41=""),"",'OddsRatio_working_2-way'!N40)</f>
        <v>1.8757798189397472</v>
      </c>
      <c r="J41" s="61">
        <f>IF('Log_working_2-way'!$D40="","",A41^('Log_working_2-way'!$D40))</f>
        <v>2.1452627032418197</v>
      </c>
      <c r="K41" s="63">
        <f>IF('Log_working_2-way'!$D40="","",B41^('Log_working_2-way'!$D40))</f>
        <v>1.8731621113375483</v>
      </c>
      <c r="L41" s="66">
        <f t="shared" si="9"/>
        <v>0.46858638743455511</v>
      </c>
      <c r="M41" s="66">
        <f t="shared" si="10"/>
        <v>0.53141361256544506</v>
      </c>
      <c r="N41" s="67">
        <v>137</v>
      </c>
      <c r="O41" s="67">
        <f t="shared" si="11"/>
        <v>69.512315270935943</v>
      </c>
      <c r="P41" s="67">
        <f t="shared" si="12"/>
        <v>60.463687150837998</v>
      </c>
      <c r="Q41" s="67">
        <f t="shared" si="13"/>
        <v>76.536312849162002</v>
      </c>
      <c r="R41" s="67">
        <f t="shared" si="14"/>
        <v>67.487684729064043</v>
      </c>
      <c r="S41" s="68">
        <f t="shared" si="15"/>
        <v>-7.0239975782260586</v>
      </c>
      <c r="T41" s="68">
        <f t="shared" si="16"/>
        <v>-7.0239975782260444</v>
      </c>
      <c r="U41" s="59" t="s">
        <v>116</v>
      </c>
      <c r="V41" s="59" t="s">
        <v>114</v>
      </c>
      <c r="W41" s="59" t="s">
        <v>149</v>
      </c>
      <c r="X41" s="59" t="s">
        <v>154</v>
      </c>
      <c r="Y41" s="53"/>
    </row>
    <row r="42" spans="1:25" ht="15" x14ac:dyDescent="0.25">
      <c r="A42">
        <v>1.78</v>
      </c>
      <c r="B42">
        <v>2.1</v>
      </c>
      <c r="C42" s="29">
        <f t="shared" si="0"/>
        <v>3.7988228999465079E-2</v>
      </c>
      <c r="D42" s="30">
        <f>IF(OR($A42="",$B42=""),"",A42*'MPTO_working_2-way'!$G41)</f>
        <v>1.8476190476190479</v>
      </c>
      <c r="E42" s="32">
        <f>IF(OR($A42="",$B42=""),"",B42*'MPTO_working_2-way'!$G41)</f>
        <v>2.1797752808988768</v>
      </c>
      <c r="F42" s="30">
        <f>IF(OR($A42="",$B42=""),"",'MPTO_working_2-way'!D41)</f>
        <v>1.8422868408082802</v>
      </c>
      <c r="G42" s="32">
        <f>IF(OR($A42="",$B42=""),"",'MPTO_working_2-way'!E41)</f>
        <v>2.1872440023405506</v>
      </c>
      <c r="H42" s="30">
        <f>IF(OR($A42="",$B42=""),"",'OddsRatio_working_2-way'!M41)</f>
        <v>1.8420753583206844</v>
      </c>
      <c r="I42" s="30">
        <f>IF(OR($A42="",$B42=""),"",'OddsRatio_working_2-way'!N41)</f>
        <v>2.1875421719907089</v>
      </c>
      <c r="J42" s="30">
        <f>IF('Log_working_2-way'!$D41="","",A42^('Log_working_2-way'!$D41))</f>
        <v>1.8396466235294411</v>
      </c>
      <c r="K42" s="32">
        <f>IF('Log_working_2-way'!$D41="","",B42^('Log_working_2-way'!$D41))</f>
        <v>2.1909772182449698</v>
      </c>
      <c r="L42" s="37">
        <f t="shared" ref="L42:L105" si="17">(1/D42)</f>
        <v>0.54123711340206171</v>
      </c>
      <c r="M42" s="37">
        <f t="shared" ref="M42:M105" si="18">(1/E42)</f>
        <v>0.45876288659793807</v>
      </c>
      <c r="N42" s="38">
        <v>138</v>
      </c>
      <c r="O42" s="38">
        <f t="shared" ref="O42:O105" si="19">(1/A42)*((N42*A42)-N42)</f>
        <v>60.471910112359566</v>
      </c>
      <c r="P42" s="38">
        <f t="shared" ref="P42:P105" si="20">(1/B42)*((N42*B42)-N42)</f>
        <v>72.285714285714292</v>
      </c>
      <c r="Q42" s="38">
        <f t="shared" ref="Q42:Q105" si="21">(1/B42)*N42</f>
        <v>65.714285714285708</v>
      </c>
      <c r="R42" s="38">
        <f t="shared" ref="R42:R105" si="22">(1/A42)*N42</f>
        <v>77.528089887640448</v>
      </c>
      <c r="S42" s="39">
        <f t="shared" ref="S42:S105" si="23">O42-Q42</f>
        <v>-5.2423756019261418</v>
      </c>
      <c r="T42" s="39">
        <f t="shared" ref="T42:T105" si="24">P42-R42</f>
        <v>-5.242375601926156</v>
      </c>
      <c r="U42" t="s">
        <v>82</v>
      </c>
      <c r="V42" t="s">
        <v>76</v>
      </c>
      <c r="W42" t="s">
        <v>146</v>
      </c>
      <c r="X42" t="s">
        <v>383</v>
      </c>
      <c r="Y42" s="41"/>
    </row>
    <row r="43" spans="1:25" ht="15" x14ac:dyDescent="0.25">
      <c r="A43">
        <v>1.32</v>
      </c>
      <c r="B43">
        <v>3.22</v>
      </c>
      <c r="C43" s="29">
        <f t="shared" si="0"/>
        <v>6.8134763786937613E-2</v>
      </c>
      <c r="D43" s="30">
        <f>IF(OR($A43="",$B43=""),"",A43*'MPTO_working_2-way'!$G42)</f>
        <v>1.4099378881987576</v>
      </c>
      <c r="E43" s="32">
        <f>IF(OR($A43="",$B43=""),"",B43*'MPTO_working_2-way'!$G42)</f>
        <v>3.4393939393939394</v>
      </c>
      <c r="F43" s="30">
        <f>IF(OR($A43="",$B43=""),"",'MPTO_working_2-way'!D42)</f>
        <v>1.3821540062434963</v>
      </c>
      <c r="G43" s="32">
        <f>IF(OR($A43="",$B43=""),"",'MPTO_working_2-way'!E42)</f>
        <v>3.6167460857726343</v>
      </c>
      <c r="H43" s="30">
        <f>IF(OR($A43="",$B43=""),"",'OddsRatio_working_2-way'!M42)</f>
        <v>1.3796631983009995</v>
      </c>
      <c r="I43" s="30">
        <f>IF(OR($A43="",$B43=""),"",'OddsRatio_working_2-way'!N42)</f>
        <v>3.6339134382131837</v>
      </c>
      <c r="J43" s="30">
        <f>IF('Log_working_2-way'!$D42="","",A43^('Log_working_2-way'!$D42))</f>
        <v>1.3666585082692022</v>
      </c>
      <c r="K43" s="32">
        <f>IF('Log_working_2-way'!$D42="","",B43^('Log_working_2-way'!$D42))</f>
        <v>3.727333410918138</v>
      </c>
      <c r="L43" s="37">
        <f t="shared" si="17"/>
        <v>0.70925110132158597</v>
      </c>
      <c r="M43" s="37">
        <f t="shared" si="18"/>
        <v>0.29074889867841408</v>
      </c>
      <c r="N43" s="38">
        <v>139</v>
      </c>
      <c r="O43" s="38">
        <f t="shared" si="19"/>
        <v>33.69696969696971</v>
      </c>
      <c r="P43" s="38">
        <f t="shared" si="20"/>
        <v>95.832298136645974</v>
      </c>
      <c r="Q43" s="38">
        <f t="shared" si="21"/>
        <v>43.167701863354033</v>
      </c>
      <c r="R43" s="38">
        <f t="shared" si="22"/>
        <v>105.3030303030303</v>
      </c>
      <c r="S43" s="39">
        <f t="shared" si="23"/>
        <v>-9.4707321663843231</v>
      </c>
      <c r="T43" s="39">
        <f t="shared" si="24"/>
        <v>-9.4707321663843231</v>
      </c>
      <c r="U43" t="s">
        <v>84</v>
      </c>
      <c r="V43" t="s">
        <v>94</v>
      </c>
      <c r="W43" t="s">
        <v>147</v>
      </c>
      <c r="X43" t="s">
        <v>383</v>
      </c>
      <c r="Y43" s="41"/>
    </row>
    <row r="44" spans="1:25" ht="15" x14ac:dyDescent="0.25">
      <c r="A44">
        <v>1.68</v>
      </c>
      <c r="B44">
        <v>2.2799999999999998</v>
      </c>
      <c r="C44" s="29">
        <f t="shared" si="0"/>
        <v>3.383458646616555E-2</v>
      </c>
      <c r="D44" s="30">
        <f>IF(OR($A44="",$B44=""),"",A44*'MPTO_working_2-way'!$G43)</f>
        <v>1.736842105263158</v>
      </c>
      <c r="E44" s="32">
        <f>IF(OR($A44="",$B44=""),"",B44*'MPTO_working_2-way'!$G43)</f>
        <v>2.3571428571428572</v>
      </c>
      <c r="F44" s="30">
        <f>IF(OR($A44="",$B44=""),"",'MPTO_working_2-way'!D43)</f>
        <v>1.7291440953412784</v>
      </c>
      <c r="G44" s="32">
        <f>IF(OR($A44="",$B44=""),"",'MPTO_working_2-way'!E43)</f>
        <v>2.3714710252600297</v>
      </c>
      <c r="H44" s="30">
        <f>IF(OR($A44="",$B44=""),"",'OddsRatio_working_2-way'!M43)</f>
        <v>1.728868986855663</v>
      </c>
      <c r="I44" s="30">
        <f>IF(OR($A44="",$B44=""),"",'OddsRatio_working_2-way'!N43)</f>
        <v>2.3719886811400706</v>
      </c>
      <c r="J44" s="30">
        <f>IF('Log_working_2-way'!$D43="","",A44^('Log_working_2-way'!$D43))</f>
        <v>1.7253734306956654</v>
      </c>
      <c r="K44" s="32">
        <f>IF('Log_working_2-way'!$D43="","",B44^('Log_working_2-way'!$D43))</f>
        <v>2.3786002597874161</v>
      </c>
      <c r="L44" s="37">
        <f t="shared" si="17"/>
        <v>0.57575757575757569</v>
      </c>
      <c r="M44" s="37">
        <f t="shared" si="18"/>
        <v>0.42424242424242425</v>
      </c>
      <c r="N44" s="38">
        <v>140</v>
      </c>
      <c r="O44" s="38">
        <f t="shared" si="19"/>
        <v>56.666666666666657</v>
      </c>
      <c r="P44" s="38">
        <f t="shared" si="20"/>
        <v>78.596491228070178</v>
      </c>
      <c r="Q44" s="38">
        <f t="shared" si="21"/>
        <v>61.403508771929829</v>
      </c>
      <c r="R44" s="38">
        <f t="shared" si="22"/>
        <v>83.333333333333329</v>
      </c>
      <c r="S44" s="39">
        <f t="shared" si="23"/>
        <v>-4.7368421052631717</v>
      </c>
      <c r="T44" s="39">
        <f t="shared" si="24"/>
        <v>-4.7368421052631504</v>
      </c>
      <c r="U44" t="s">
        <v>155</v>
      </c>
      <c r="V44" t="s">
        <v>156</v>
      </c>
      <c r="W44" t="s">
        <v>387</v>
      </c>
      <c r="X44" t="s">
        <v>383</v>
      </c>
      <c r="Y44" s="41"/>
    </row>
    <row r="45" spans="1:25" ht="15" x14ac:dyDescent="0.25">
      <c r="A45">
        <v>1.52</v>
      </c>
      <c r="B45">
        <v>2.66</v>
      </c>
      <c r="C45" s="29">
        <f t="shared" si="0"/>
        <v>3.383458646616555E-2</v>
      </c>
      <c r="D45" s="30">
        <f>IF(OR($A45="",$B45=""),"",A45*'MPTO_working_2-way'!$G44)</f>
        <v>1.5714285714285716</v>
      </c>
      <c r="E45" s="32">
        <f>IF(OR($A45="",$B45=""),"",B45*'MPTO_working_2-way'!$G44)</f>
        <v>2.7500000000000004</v>
      </c>
      <c r="F45" s="30">
        <f>IF(OR($A45="",$B45=""),"",'MPTO_working_2-way'!D44)</f>
        <v>1.5601173020527861</v>
      </c>
      <c r="G45" s="32">
        <f>IF(OR($A45="",$B45=""),"",'MPTO_working_2-way'!E44)</f>
        <v>2.7853403141361261</v>
      </c>
      <c r="H45" s="30">
        <f>IF(OR($A45="",$B45=""),"",'OddsRatio_working_2-way'!M44)</f>
        <v>1.559690103582503</v>
      </c>
      <c r="I45" s="30">
        <f>IF(OR($A45="",$B45=""),"",'OddsRatio_working_2-way'!N44)</f>
        <v>2.7867030229749132</v>
      </c>
      <c r="J45" s="30">
        <f>IF('Log_working_2-way'!$D44="","",A45^('Log_working_2-way'!$D44))</f>
        <v>1.5545286453089158</v>
      </c>
      <c r="K45" s="32">
        <f>IF('Log_working_2-way'!$D44="","",B45^('Log_working_2-way'!$D44))</f>
        <v>2.803333350692391</v>
      </c>
      <c r="L45" s="37">
        <f t="shared" si="17"/>
        <v>0.63636363636363624</v>
      </c>
      <c r="M45" s="37">
        <f t="shared" si="18"/>
        <v>0.36363636363636359</v>
      </c>
      <c r="N45" s="38">
        <v>141</v>
      </c>
      <c r="O45" s="38">
        <f t="shared" si="19"/>
        <v>48.236842105263158</v>
      </c>
      <c r="P45" s="38">
        <f t="shared" si="20"/>
        <v>87.992481203007515</v>
      </c>
      <c r="Q45" s="38">
        <f t="shared" si="21"/>
        <v>53.007518796992478</v>
      </c>
      <c r="R45" s="38">
        <f t="shared" si="22"/>
        <v>92.76315789473685</v>
      </c>
      <c r="S45" s="39">
        <f t="shared" si="23"/>
        <v>-4.7706766917293209</v>
      </c>
      <c r="T45" s="39">
        <f t="shared" si="24"/>
        <v>-4.7706766917293351</v>
      </c>
      <c r="U45" t="s">
        <v>157</v>
      </c>
      <c r="V45" t="s">
        <v>158</v>
      </c>
      <c r="W45" t="s">
        <v>387</v>
      </c>
      <c r="X45" t="s">
        <v>383</v>
      </c>
      <c r="Y45" s="41"/>
    </row>
    <row r="46" spans="1:25" ht="15" x14ac:dyDescent="0.25">
      <c r="A46">
        <v>2.0699999999999998</v>
      </c>
      <c r="B46">
        <v>1.83</v>
      </c>
      <c r="C46" s="29">
        <f t="shared" si="0"/>
        <v>2.9539874871307603E-2</v>
      </c>
      <c r="D46" s="30">
        <f>IF(OR($A46="",$B46=""),"",A46*'MPTO_working_2-way'!$G45)</f>
        <v>2.1311475409836067</v>
      </c>
      <c r="E46" s="32">
        <f>IF(OR($A46="",$B46=""),"",B46*'MPTO_working_2-way'!$G45)</f>
        <v>1.8840579710144929</v>
      </c>
      <c r="F46" s="30">
        <f>IF(OR($A46="",$B46=""),"",'MPTO_working_2-way'!D45)</f>
        <v>2.1352836729517204</v>
      </c>
      <c r="G46" s="32">
        <f>IF(OR($A46="",$B46=""),"",'MPTO_working_2-way'!E45)</f>
        <v>1.8808371192373576</v>
      </c>
      <c r="H46" s="30">
        <f>IF(OR($A46="",$B46=""),"",'OddsRatio_working_2-way'!M45)</f>
        <v>2.1354103339788768</v>
      </c>
      <c r="I46" s="30">
        <f>IF(OR($A46="",$B46=""),"",'OddsRatio_working_2-way'!N45)</f>
        <v>1.8807388571985679</v>
      </c>
      <c r="J46" s="30">
        <f>IF('Log_working_2-way'!$D45="","",A46^('Log_working_2-way'!$D45))</f>
        <v>2.137293622577233</v>
      </c>
      <c r="K46" s="32">
        <f>IF('Log_working_2-way'!$D45="","",B46^('Log_working_2-way'!$D45))</f>
        <v>1.8792804075818812</v>
      </c>
      <c r="L46" s="37">
        <f t="shared" si="17"/>
        <v>0.46923076923076917</v>
      </c>
      <c r="M46" s="37">
        <f t="shared" si="18"/>
        <v>0.53076923076923077</v>
      </c>
      <c r="N46" s="38">
        <v>142</v>
      </c>
      <c r="O46" s="38">
        <f t="shared" si="19"/>
        <v>73.40096618357488</v>
      </c>
      <c r="P46" s="38">
        <f t="shared" si="20"/>
        <v>64.404371584699447</v>
      </c>
      <c r="Q46" s="38">
        <f t="shared" si="21"/>
        <v>77.595628415300538</v>
      </c>
      <c r="R46" s="38">
        <f t="shared" si="22"/>
        <v>68.59903381642512</v>
      </c>
      <c r="S46" s="39">
        <f t="shared" si="23"/>
        <v>-4.1946622317256583</v>
      </c>
      <c r="T46" s="39">
        <f t="shared" si="24"/>
        <v>-4.1946622317256725</v>
      </c>
      <c r="U46" t="s">
        <v>159</v>
      </c>
      <c r="V46" t="s">
        <v>160</v>
      </c>
      <c r="W46" t="s">
        <v>388</v>
      </c>
      <c r="X46" t="s">
        <v>383</v>
      </c>
      <c r="Y46" s="41"/>
    </row>
    <row r="47" spans="1:25" ht="15" x14ac:dyDescent="0.25">
      <c r="A47">
        <v>1.88</v>
      </c>
      <c r="B47">
        <v>2.02</v>
      </c>
      <c r="C47" s="29">
        <f t="shared" si="0"/>
        <v>2.6964398567516312E-2</v>
      </c>
      <c r="D47" s="30">
        <f>IF(OR($A47="",$B47=""),"",A47*'MPTO_working_2-way'!$G46)</f>
        <v>1.9306930693069306</v>
      </c>
      <c r="E47" s="32">
        <f>IF(OR($A47="",$B47=""),"",B47*'MPTO_working_2-way'!$G46)</f>
        <v>2.0744680851063828</v>
      </c>
      <c r="F47" s="30">
        <f>IF(OR($A47="",$B47=""),"",'MPTO_working_2-way'!D46)</f>
        <v>1.9288906948394962</v>
      </c>
      <c r="G47" s="32">
        <f>IF(OR($A47="",$B47=""),"",'MPTO_working_2-way'!E46)</f>
        <v>2.0765529308836395</v>
      </c>
      <c r="H47" s="30">
        <f>IF(OR($A47="",$B47=""),"",'OddsRatio_working_2-way'!M46)</f>
        <v>1.9288407280256479</v>
      </c>
      <c r="I47" s="30">
        <f>IF(OR($A47="",$B47=""),"",'OddsRatio_working_2-way'!N46)</f>
        <v>2.0766108438479098</v>
      </c>
      <c r="J47" s="30">
        <f>IF('Log_working_2-way'!$D46="","",A47^('Log_working_2-way'!$D46))</f>
        <v>1.9280257534933587</v>
      </c>
      <c r="K47" s="32">
        <f>IF('Log_working_2-way'!$D46="","",B47^('Log_working_2-way'!$D46))</f>
        <v>2.0775563029751076</v>
      </c>
      <c r="L47" s="37">
        <f t="shared" si="17"/>
        <v>0.517948717948718</v>
      </c>
      <c r="M47" s="37">
        <f t="shared" si="18"/>
        <v>0.48205128205128212</v>
      </c>
      <c r="N47" s="38">
        <v>143</v>
      </c>
      <c r="O47" s="38">
        <f t="shared" si="19"/>
        <v>66.936170212765944</v>
      </c>
      <c r="P47" s="38">
        <f t="shared" si="20"/>
        <v>72.207920792079207</v>
      </c>
      <c r="Q47" s="38">
        <f t="shared" si="21"/>
        <v>70.792079207920793</v>
      </c>
      <c r="R47" s="38">
        <f t="shared" si="22"/>
        <v>76.063829787234042</v>
      </c>
      <c r="S47" s="39">
        <f t="shared" si="23"/>
        <v>-3.8559089951548486</v>
      </c>
      <c r="T47" s="39">
        <f t="shared" si="24"/>
        <v>-3.8559089951548344</v>
      </c>
      <c r="U47" t="s">
        <v>161</v>
      </c>
      <c r="V47" t="s">
        <v>162</v>
      </c>
      <c r="W47" t="s">
        <v>389</v>
      </c>
      <c r="X47" t="s">
        <v>383</v>
      </c>
      <c r="Y47" s="41"/>
    </row>
    <row r="48" spans="1:25" ht="15" x14ac:dyDescent="0.25">
      <c r="A48">
        <v>1.45</v>
      </c>
      <c r="B48">
        <v>2.85</v>
      </c>
      <c r="C48" s="29">
        <f t="shared" si="0"/>
        <v>4.053236539624927E-2</v>
      </c>
      <c r="D48" s="30">
        <f>IF(OR($A48="",$B48=""),"",A48*'MPTO_working_2-way'!$G47)</f>
        <v>1.5087719298245614</v>
      </c>
      <c r="E48" s="32">
        <f>IF(OR($A48="",$B48=""),"",B48*'MPTO_working_2-way'!$G47)</f>
        <v>2.9655172413793105</v>
      </c>
      <c r="F48" s="30">
        <f>IF(OR($A48="",$B48=""),"",'MPTO_working_2-way'!D47)</f>
        <v>1.4938996836873024</v>
      </c>
      <c r="G48" s="32">
        <f>IF(OR($A48="",$B48=""),"",'MPTO_working_2-way'!E47)</f>
        <v>3.0247026532479415</v>
      </c>
      <c r="H48" s="30">
        <f>IF(OR($A48="",$B48=""),"",'OddsRatio_working_2-way'!M47)</f>
        <v>1.4931969619160719</v>
      </c>
      <c r="I48" s="30">
        <f>IF(OR($A48="",$B48=""),"",'OddsRatio_working_2-way'!N47)</f>
        <v>3.0275875100994072</v>
      </c>
      <c r="J48" s="30">
        <f>IF('Log_working_2-way'!$D47="","",A48^('Log_working_2-way'!$D47))</f>
        <v>1.4863624929442267</v>
      </c>
      <c r="K48" s="32">
        <f>IF('Log_working_2-way'!$D47="","",B48^('Log_working_2-way'!$D47))</f>
        <v>3.0560796001049746</v>
      </c>
      <c r="L48" s="37">
        <f t="shared" si="17"/>
        <v>0.66279069767441856</v>
      </c>
      <c r="M48" s="37">
        <f t="shared" si="18"/>
        <v>0.33720930232558138</v>
      </c>
      <c r="N48" s="38">
        <v>144</v>
      </c>
      <c r="O48" s="38">
        <f t="shared" si="19"/>
        <v>44.689655172413786</v>
      </c>
      <c r="P48" s="38">
        <f t="shared" si="20"/>
        <v>93.473684210526329</v>
      </c>
      <c r="Q48" s="38">
        <f t="shared" si="21"/>
        <v>50.526315789473685</v>
      </c>
      <c r="R48" s="38">
        <f t="shared" si="22"/>
        <v>99.310344827586221</v>
      </c>
      <c r="S48" s="39">
        <f t="shared" si="23"/>
        <v>-5.8366606170598985</v>
      </c>
      <c r="T48" s="39">
        <f t="shared" si="24"/>
        <v>-5.8366606170598914</v>
      </c>
      <c r="U48" t="s">
        <v>163</v>
      </c>
      <c r="V48" t="s">
        <v>164</v>
      </c>
      <c r="W48" t="s">
        <v>389</v>
      </c>
      <c r="X48" t="s">
        <v>383</v>
      </c>
      <c r="Y48" s="41"/>
    </row>
    <row r="49" spans="1:25" ht="15" x14ac:dyDescent="0.25">
      <c r="A49">
        <v>2.1800000000000002</v>
      </c>
      <c r="B49">
        <v>1.74</v>
      </c>
      <c r="C49" s="29">
        <f t="shared" si="0"/>
        <v>3.3428240008436028E-2</v>
      </c>
      <c r="D49" s="30">
        <f>IF(OR($A49="",$B49=""),"",A49*'MPTO_working_2-way'!$G48)</f>
        <v>2.2528735632183907</v>
      </c>
      <c r="E49" s="32">
        <f>IF(OR($A49="",$B49=""),"",B49*'MPTO_working_2-way'!$G48)</f>
        <v>1.7981651376146788</v>
      </c>
      <c r="F49" s="30">
        <f>IF(OR($A49="",$B49=""),"",'MPTO_working_2-way'!D48)</f>
        <v>2.2624358821424311</v>
      </c>
      <c r="G49" s="32">
        <f>IF(OR($A49="",$B49=""),"",'MPTO_working_2-way'!E48)</f>
        <v>1.7921194368326561</v>
      </c>
      <c r="H49" s="30">
        <f>IF(OR($A49="",$B49=""),"",'OddsRatio_working_2-way'!M48)</f>
        <v>2.26277258229445</v>
      </c>
      <c r="I49" s="30">
        <f>IF(OR($A49="",$B49=""),"",'OddsRatio_working_2-way'!N48)</f>
        <v>1.7919082295744857</v>
      </c>
      <c r="J49" s="30">
        <f>IF('Log_working_2-way'!$D48="","",A49^('Log_working_2-way'!$D48))</f>
        <v>2.2671631499443738</v>
      </c>
      <c r="K49" s="32">
        <f>IF('Log_working_2-way'!$D48="","",B49^('Log_working_2-way'!$D48))</f>
        <v>1.7891643629660847</v>
      </c>
      <c r="L49" s="37">
        <f t="shared" si="17"/>
        <v>0.44387755102040816</v>
      </c>
      <c r="M49" s="37">
        <f t="shared" si="18"/>
        <v>0.55612244897959184</v>
      </c>
      <c r="N49" s="38">
        <v>145</v>
      </c>
      <c r="O49" s="38">
        <f t="shared" si="19"/>
        <v>78.486238532110093</v>
      </c>
      <c r="P49" s="38">
        <f t="shared" si="20"/>
        <v>61.666666666666671</v>
      </c>
      <c r="Q49" s="38">
        <f t="shared" si="21"/>
        <v>83.333333333333329</v>
      </c>
      <c r="R49" s="38">
        <f t="shared" si="22"/>
        <v>66.513761467889907</v>
      </c>
      <c r="S49" s="39">
        <f t="shared" si="23"/>
        <v>-4.8470948012232355</v>
      </c>
      <c r="T49" s="39">
        <f t="shared" si="24"/>
        <v>-4.8470948012232355</v>
      </c>
      <c r="U49" t="s">
        <v>165</v>
      </c>
      <c r="V49" t="s">
        <v>166</v>
      </c>
      <c r="W49" t="s">
        <v>390</v>
      </c>
      <c r="X49" t="s">
        <v>383</v>
      </c>
      <c r="Y49" s="41"/>
    </row>
    <row r="50" spans="1:25" ht="15" x14ac:dyDescent="0.25">
      <c r="A50">
        <v>1.97</v>
      </c>
      <c r="B50">
        <v>1.92</v>
      </c>
      <c r="C50" s="29">
        <f t="shared" si="0"/>
        <v>2.844754653130277E-2</v>
      </c>
      <c r="D50" s="30">
        <f>IF(OR($A50="",$B50=""),"",A50*'MPTO_working_2-way'!$G49)</f>
        <v>2.0260416666666665</v>
      </c>
      <c r="E50" s="32">
        <f>IF(OR($A50="",$B50=""),"",B50*'MPTO_working_2-way'!$G49)</f>
        <v>1.9746192893401013</v>
      </c>
      <c r="F50" s="30">
        <f>IF(OR($A50="",$B50=""),"",'MPTO_working_2-way'!D49)</f>
        <v>2.0267924123888115</v>
      </c>
      <c r="G50" s="32">
        <f>IF(OR($A50="",$B50=""),"",'MPTO_working_2-way'!E49)</f>
        <v>1.9739066903246005</v>
      </c>
      <c r="H50" s="30">
        <f>IF(OR($A50="",$B50=""),"",'OddsRatio_working_2-way'!M49)</f>
        <v>2.0268144068364817</v>
      </c>
      <c r="I50" s="30">
        <f>IF(OR($A50="",$B50=""),"",'OddsRatio_working_2-way'!N49)</f>
        <v>1.9738858291644976</v>
      </c>
      <c r="J50" s="30">
        <f>IF('Log_working_2-way'!$D49="","",A50^('Log_working_2-way'!$D49))</f>
        <v>2.0271548987306875</v>
      </c>
      <c r="K50" s="32">
        <f>IF('Log_working_2-way'!$D49="","",B50^('Log_working_2-way'!$D49))</f>
        <v>1.9735629954505829</v>
      </c>
      <c r="L50" s="37">
        <f t="shared" si="17"/>
        <v>0.49357326478149105</v>
      </c>
      <c r="M50" s="37">
        <f t="shared" si="18"/>
        <v>0.50642673521850901</v>
      </c>
      <c r="N50" s="38">
        <v>146</v>
      </c>
      <c r="O50" s="38">
        <f t="shared" si="19"/>
        <v>71.888324873096451</v>
      </c>
      <c r="P50" s="38">
        <f t="shared" si="20"/>
        <v>69.958333333333329</v>
      </c>
      <c r="Q50" s="38">
        <f t="shared" si="21"/>
        <v>76.041666666666671</v>
      </c>
      <c r="R50" s="38">
        <f t="shared" si="22"/>
        <v>74.111675126903549</v>
      </c>
      <c r="S50" s="39">
        <f t="shared" si="23"/>
        <v>-4.1533417935702204</v>
      </c>
      <c r="T50" s="39">
        <f t="shared" si="24"/>
        <v>-4.1533417935702204</v>
      </c>
      <c r="U50" t="s">
        <v>167</v>
      </c>
      <c r="V50" t="s">
        <v>168</v>
      </c>
      <c r="W50" t="s">
        <v>390</v>
      </c>
      <c r="X50" t="s">
        <v>383</v>
      </c>
      <c r="Y50" s="41"/>
    </row>
    <row r="51" spans="1:25" ht="15" x14ac:dyDescent="0.25">
      <c r="A51">
        <v>2.12</v>
      </c>
      <c r="B51">
        <v>1.71</v>
      </c>
      <c r="C51" s="29">
        <f t="shared" si="0"/>
        <v>5.6493434844973933E-2</v>
      </c>
      <c r="D51" s="30">
        <f>IF(OR($A51="",$B51=""),"",A51*'MPTO_working_2-way'!$G50)</f>
        <v>2.2397660818713447</v>
      </c>
      <c r="E51" s="32">
        <f>IF(OR($A51="",$B51=""),"",B51*'MPTO_working_2-way'!$G50)</f>
        <v>1.8066037735849054</v>
      </c>
      <c r="F51" s="30">
        <f>IF(OR($A51="",$B51=""),"",'MPTO_working_2-way'!D50)</f>
        <v>2.2550385668076633</v>
      </c>
      <c r="G51" s="32">
        <f>IF(OR($A51="",$B51=""),"",'MPTO_working_2-way'!E50)</f>
        <v>1.7967882632831085</v>
      </c>
      <c r="H51" s="30">
        <f>IF(OR($A51="",$B51=""),"",'OddsRatio_working_2-way'!M50)</f>
        <v>2.2559716512455181</v>
      </c>
      <c r="I51" s="30">
        <f>IF(OR($A51="",$B51=""),"",'OddsRatio_working_2-way'!N50)</f>
        <v>1.7961963146288551</v>
      </c>
      <c r="J51" s="30">
        <f>IF('Log_working_2-way'!$D50="","",A51^('Log_working_2-way'!$D50))</f>
        <v>2.2631550258429947</v>
      </c>
      <c r="K51" s="32">
        <f>IF('Log_working_2-way'!$D50="","",B51^('Log_working_2-way'!$D50))</f>
        <v>1.7916684647077736</v>
      </c>
      <c r="L51" s="37">
        <f t="shared" si="17"/>
        <v>0.44647519582245437</v>
      </c>
      <c r="M51" s="37">
        <f t="shared" si="18"/>
        <v>0.55352480417754579</v>
      </c>
      <c r="N51" s="38">
        <v>147</v>
      </c>
      <c r="O51" s="38">
        <f t="shared" si="19"/>
        <v>77.660377358490578</v>
      </c>
      <c r="P51" s="38">
        <f t="shared" si="20"/>
        <v>61.035087719298247</v>
      </c>
      <c r="Q51" s="38">
        <f t="shared" si="21"/>
        <v>85.964912280701753</v>
      </c>
      <c r="R51" s="38">
        <f t="shared" si="22"/>
        <v>69.339622641509422</v>
      </c>
      <c r="S51" s="39">
        <f t="shared" si="23"/>
        <v>-8.3045349222111753</v>
      </c>
      <c r="T51" s="39">
        <f t="shared" si="24"/>
        <v>-8.3045349222111753</v>
      </c>
      <c r="U51" t="s">
        <v>169</v>
      </c>
      <c r="V51" t="s">
        <v>170</v>
      </c>
      <c r="W51" t="s">
        <v>391</v>
      </c>
      <c r="X51" t="s">
        <v>383</v>
      </c>
      <c r="Y51" s="41"/>
    </row>
    <row r="52" spans="1:25" ht="15" x14ac:dyDescent="0.25">
      <c r="A52">
        <v>2.16</v>
      </c>
      <c r="B52">
        <v>1.76</v>
      </c>
      <c r="C52" s="29">
        <f t="shared" si="0"/>
        <v>3.1144781144781142E-2</v>
      </c>
      <c r="D52" s="30">
        <f>IF(OR($A52="",$B52=""),"",A52*'MPTO_working_2-way'!$G51)</f>
        <v>2.2272727272727275</v>
      </c>
      <c r="E52" s="32">
        <f>IF(OR($A52="",$B52=""),"",B52*'MPTO_working_2-way'!$G51)</f>
        <v>1.8148148148148149</v>
      </c>
      <c r="F52" s="30">
        <f>IF(OR($A52="",$B52=""),"",'MPTO_working_2-way'!D51)</f>
        <v>2.235183443085607</v>
      </c>
      <c r="G52" s="32">
        <f>IF(OR($A52="",$B52=""),"",'MPTO_working_2-way'!E51)</f>
        <v>1.8095963442498098</v>
      </c>
      <c r="H52" s="30">
        <f>IF(OR($A52="",$B52=""),"",'OddsRatio_working_2-way'!M51)</f>
        <v>2.2354415362426847</v>
      </c>
      <c r="I52" s="30">
        <f>IF(OR($A52="",$B52=""),"",'OddsRatio_working_2-way'!N51)</f>
        <v>1.8094272134003797</v>
      </c>
      <c r="J52" s="30">
        <f>IF('Log_working_2-way'!$D51="","",A52^('Log_working_2-way'!$D51))</f>
        <v>2.2390614409549543</v>
      </c>
      <c r="K52" s="32">
        <f>IF('Log_working_2-way'!$D51="","",B52^('Log_working_2-way'!$D51))</f>
        <v>1.8070624804765649</v>
      </c>
      <c r="L52" s="37">
        <f t="shared" si="17"/>
        <v>0.44897959183673464</v>
      </c>
      <c r="M52" s="37">
        <f t="shared" si="18"/>
        <v>0.55102040816326525</v>
      </c>
      <c r="N52" s="38">
        <v>148</v>
      </c>
      <c r="O52" s="38">
        <f t="shared" si="19"/>
        <v>79.481481481481481</v>
      </c>
      <c r="P52" s="38">
        <f t="shared" si="20"/>
        <v>63.909090909090928</v>
      </c>
      <c r="Q52" s="38">
        <f t="shared" si="21"/>
        <v>84.090909090909093</v>
      </c>
      <c r="R52" s="38">
        <f t="shared" si="22"/>
        <v>68.518518518518505</v>
      </c>
      <c r="S52" s="39">
        <f t="shared" si="23"/>
        <v>-4.6094276094276125</v>
      </c>
      <c r="T52" s="39">
        <f t="shared" si="24"/>
        <v>-4.609427609427577</v>
      </c>
      <c r="U52" t="s">
        <v>171</v>
      </c>
      <c r="V52" t="s">
        <v>172</v>
      </c>
      <c r="W52" t="s">
        <v>392</v>
      </c>
      <c r="X52" t="s">
        <v>383</v>
      </c>
      <c r="Y52" s="41"/>
    </row>
    <row r="53" spans="1:25" ht="15" x14ac:dyDescent="0.25">
      <c r="A53">
        <v>2.15</v>
      </c>
      <c r="B53">
        <v>1.76</v>
      </c>
      <c r="C53" s="29">
        <f t="shared" si="0"/>
        <v>3.3298097251585723E-2</v>
      </c>
      <c r="D53" s="30">
        <f>IF(OR($A53="",$B53=""),"",A53*'MPTO_working_2-way'!$G52)</f>
        <v>2.2215909090909092</v>
      </c>
      <c r="E53" s="32">
        <f>IF(OR($A53="",$B53=""),"",B53*'MPTO_working_2-way'!$G52)</f>
        <v>1.8186046511627909</v>
      </c>
      <c r="F53" s="30">
        <f>IF(OR($A53="",$B53=""),"",'MPTO_working_2-way'!D52)</f>
        <v>2.2298173246906305</v>
      </c>
      <c r="G53" s="32">
        <f>IF(OR($A53="",$B53=""),"",'MPTO_working_2-way'!E52)</f>
        <v>1.8131288931480596</v>
      </c>
      <c r="H53" s="30">
        <f>IF(OR($A53="",$B53=""),"",'OddsRatio_working_2-way'!M52)</f>
        <v>2.2301048307916052</v>
      </c>
      <c r="I53" s="30">
        <f>IF(OR($A53="",$B53=""),"",'OddsRatio_working_2-way'!N52)</f>
        <v>1.8129388446970602</v>
      </c>
      <c r="J53" s="30">
        <f>IF('Log_working_2-way'!$D52="","",A53^('Log_working_2-way'!$D52))</f>
        <v>2.2338767288490446</v>
      </c>
      <c r="K53" s="32">
        <f>IF('Log_working_2-way'!$D52="","",B53^('Log_working_2-way'!$D52))</f>
        <v>1.8104537322239227</v>
      </c>
      <c r="L53" s="37">
        <f t="shared" si="17"/>
        <v>0.45012787723785164</v>
      </c>
      <c r="M53" s="37">
        <f t="shared" si="18"/>
        <v>0.54987212276214825</v>
      </c>
      <c r="N53" s="38">
        <v>149</v>
      </c>
      <c r="O53" s="38">
        <f t="shared" si="19"/>
        <v>79.697674418604635</v>
      </c>
      <c r="P53" s="38">
        <f t="shared" si="20"/>
        <v>64.340909090909108</v>
      </c>
      <c r="Q53" s="38">
        <f t="shared" si="21"/>
        <v>84.659090909090921</v>
      </c>
      <c r="R53" s="38">
        <f t="shared" si="22"/>
        <v>69.302325581395351</v>
      </c>
      <c r="S53" s="39">
        <f t="shared" si="23"/>
        <v>-4.9614164904862861</v>
      </c>
      <c r="T53" s="39">
        <f t="shared" si="24"/>
        <v>-4.9614164904862434</v>
      </c>
      <c r="U53" t="s">
        <v>173</v>
      </c>
      <c r="V53" t="s">
        <v>174</v>
      </c>
      <c r="W53" t="s">
        <v>393</v>
      </c>
      <c r="X53" t="s">
        <v>383</v>
      </c>
      <c r="Y53" s="41"/>
    </row>
    <row r="54" spans="1:25" ht="15" x14ac:dyDescent="0.25">
      <c r="A54">
        <v>1.87</v>
      </c>
      <c r="B54">
        <v>2.0299999999999998</v>
      </c>
      <c r="C54" s="29">
        <f t="shared" si="0"/>
        <v>2.737019572719368E-2</v>
      </c>
      <c r="D54" s="30">
        <f>IF(OR($A54="",$B54=""),"",A54*'MPTO_working_2-way'!$G53)</f>
        <v>1.9211822660098523</v>
      </c>
      <c r="E54" s="32">
        <f>IF(OR($A54="",$B54=""),"",B54*'MPTO_working_2-way'!$G53)</f>
        <v>2.0855614973262031</v>
      </c>
      <c r="F54" s="30">
        <f>IF(OR($A54="",$B54=""),"",'MPTO_working_2-way'!D53)</f>
        <v>1.9191122570208035</v>
      </c>
      <c r="G54" s="32">
        <f>IF(OR($A54="",$B54=""),"",'MPTO_working_2-way'!E53)</f>
        <v>2.0880063804625832</v>
      </c>
      <c r="H54" s="30">
        <f>IF(OR($A54="",$B54=""),"",'OddsRatio_working_2-way'!M53)</f>
        <v>1.9190539669544755</v>
      </c>
      <c r="I54" s="30">
        <f>IF(OR($A54="",$B54=""),"",'OddsRatio_working_2-way'!N53)</f>
        <v>2.0880753861644932</v>
      </c>
      <c r="J54" s="30">
        <f>IF('Log_working_2-way'!$D53="","",A54^('Log_working_2-way'!$D53))</f>
        <v>1.9181177959672178</v>
      </c>
      <c r="K54" s="32">
        <f>IF('Log_working_2-way'!$D53="","",B54^('Log_working_2-way'!$D53))</f>
        <v>2.0891848566626599</v>
      </c>
      <c r="L54" s="37">
        <f t="shared" si="17"/>
        <v>0.52051282051282044</v>
      </c>
      <c r="M54" s="37">
        <f t="shared" si="18"/>
        <v>0.4794871794871795</v>
      </c>
      <c r="N54" s="38">
        <v>150</v>
      </c>
      <c r="O54" s="38">
        <f t="shared" si="19"/>
        <v>69.786096256684488</v>
      </c>
      <c r="P54" s="38">
        <f t="shared" si="20"/>
        <v>76.108374384236441</v>
      </c>
      <c r="Q54" s="38">
        <f t="shared" si="21"/>
        <v>73.891625615763559</v>
      </c>
      <c r="R54" s="38">
        <f t="shared" si="22"/>
        <v>80.213903743315498</v>
      </c>
      <c r="S54" s="39">
        <f t="shared" si="23"/>
        <v>-4.1055293590790711</v>
      </c>
      <c r="T54" s="39">
        <f t="shared" si="24"/>
        <v>-4.1055293590790569</v>
      </c>
      <c r="U54" t="s">
        <v>175</v>
      </c>
      <c r="V54" t="s">
        <v>176</v>
      </c>
      <c r="W54" t="s">
        <v>394</v>
      </c>
      <c r="X54" t="s">
        <v>383</v>
      </c>
      <c r="Y54" s="41"/>
    </row>
    <row r="55" spans="1:25" ht="15" x14ac:dyDescent="0.25">
      <c r="A55">
        <v>1.69</v>
      </c>
      <c r="B55">
        <v>2.2000000000000002</v>
      </c>
      <c r="C55" s="29">
        <f t="shared" si="0"/>
        <v>4.6261430876815446E-2</v>
      </c>
      <c r="D55" s="30">
        <f>IF(OR($A55="",$B55=""),"",A55*'MPTO_working_2-way'!$G54)</f>
        <v>1.7681818181818181</v>
      </c>
      <c r="E55" s="32">
        <f>IF(OR($A55="",$B55=""),"",B55*'MPTO_working_2-way'!$G54)</f>
        <v>2.3017751479289941</v>
      </c>
      <c r="F55" s="30">
        <f>IF(OR($A55="",$B55=""),"",'MPTO_working_2-way'!D54)</f>
        <v>1.7587511825922422</v>
      </c>
      <c r="G55" s="32">
        <f>IF(OR($A55="",$B55=""),"",'MPTO_working_2-way'!E54)</f>
        <v>2.3179551122194515</v>
      </c>
      <c r="H55" s="30">
        <f>IF(OR($A55="",$B55=""),"",'OddsRatio_working_2-way'!M54)</f>
        <v>1.7582875444051547</v>
      </c>
      <c r="I55" s="30">
        <f>IF(OR($A55="",$B55=""),"",'OddsRatio_working_2-way'!N54)</f>
        <v>2.3187609467915737</v>
      </c>
      <c r="J55" s="30">
        <f>IF('Log_working_2-way'!$D54="","",A55^('Log_working_2-way'!$D54))</f>
        <v>1.7539703842782741</v>
      </c>
      <c r="K55" s="32">
        <f>IF('Log_working_2-way'!$D54="","",B55^('Log_working_2-way'!$D54))</f>
        <v>2.3263120420260779</v>
      </c>
      <c r="L55" s="37">
        <f t="shared" si="17"/>
        <v>0.56555269922879181</v>
      </c>
      <c r="M55" s="37">
        <f t="shared" si="18"/>
        <v>0.43444730077120824</v>
      </c>
      <c r="N55" s="38">
        <v>151</v>
      </c>
      <c r="O55" s="38">
        <f t="shared" si="19"/>
        <v>61.650887573964496</v>
      </c>
      <c r="P55" s="38">
        <f t="shared" si="20"/>
        <v>82.363636363636388</v>
      </c>
      <c r="Q55" s="38">
        <f t="shared" si="21"/>
        <v>68.63636363636364</v>
      </c>
      <c r="R55" s="38">
        <f t="shared" si="22"/>
        <v>89.349112426035504</v>
      </c>
      <c r="S55" s="39">
        <f t="shared" si="23"/>
        <v>-6.9854760623991439</v>
      </c>
      <c r="T55" s="39">
        <f t="shared" si="24"/>
        <v>-6.9854760623991154</v>
      </c>
      <c r="U55" t="s">
        <v>79</v>
      </c>
      <c r="V55" t="s">
        <v>72</v>
      </c>
      <c r="W55" t="s">
        <v>146</v>
      </c>
      <c r="X55" t="s">
        <v>384</v>
      </c>
      <c r="Y55" s="41"/>
    </row>
    <row r="56" spans="1:25" ht="15" x14ac:dyDescent="0.25">
      <c r="A56">
        <v>1.61</v>
      </c>
      <c r="B56">
        <v>2.35</v>
      </c>
      <c r="C56" s="29">
        <f t="shared" si="0"/>
        <v>4.664992731597728E-2</v>
      </c>
      <c r="D56" s="30">
        <f>IF(OR($A56="",$B56=""),"",A56*'MPTO_working_2-way'!$G55)</f>
        <v>1.6851063829787236</v>
      </c>
      <c r="E56" s="32">
        <f>IF(OR($A56="",$B56=""),"",B56*'MPTO_working_2-way'!$G55)</f>
        <v>2.4596273291925468</v>
      </c>
      <c r="F56" s="30">
        <f>IF(OR($A56="",$B56=""),"",'MPTO_working_2-way'!D55)</f>
        <v>1.6728197192439485</v>
      </c>
      <c r="G56" s="32">
        <f>IF(OR($A56="",$B56=""),"",'MPTO_working_2-way'!E55)</f>
        <v>2.4862822408411369</v>
      </c>
      <c r="H56" s="30">
        <f>IF(OR($A56="",$B56=""),"",'OddsRatio_working_2-way'!M55)</f>
        <v>1.6721992649890747</v>
      </c>
      <c r="I56" s="30">
        <f>IF(OR($A56="",$B56=""),"",'OddsRatio_working_2-way'!N55)</f>
        <v>2.4876541110413939</v>
      </c>
      <c r="J56" s="30">
        <f>IF('Log_working_2-way'!$D55="","",A56^('Log_working_2-way'!$D55))</f>
        <v>1.6665728846750132</v>
      </c>
      <c r="K56" s="32">
        <f>IF('Log_working_2-way'!$D55="","",B56^('Log_working_2-way'!$D55))</f>
        <v>2.5002110391672079</v>
      </c>
      <c r="L56" s="37">
        <f t="shared" si="17"/>
        <v>0.59343434343434331</v>
      </c>
      <c r="M56" s="37">
        <f t="shared" si="18"/>
        <v>0.40656565656565652</v>
      </c>
      <c r="N56" s="38">
        <v>152</v>
      </c>
      <c r="O56" s="38">
        <f t="shared" si="19"/>
        <v>57.590062111801252</v>
      </c>
      <c r="P56" s="38">
        <f t="shared" si="20"/>
        <v>87.319148936170208</v>
      </c>
      <c r="Q56" s="38">
        <f t="shared" si="21"/>
        <v>64.680851063829792</v>
      </c>
      <c r="R56" s="38">
        <f t="shared" si="22"/>
        <v>94.409937888198755</v>
      </c>
      <c r="S56" s="39">
        <f t="shared" si="23"/>
        <v>-7.0907889520285394</v>
      </c>
      <c r="T56" s="39">
        <f t="shared" si="24"/>
        <v>-7.0907889520285465</v>
      </c>
      <c r="U56" t="s">
        <v>122</v>
      </c>
      <c r="V56" t="s">
        <v>81</v>
      </c>
      <c r="W56" t="s">
        <v>146</v>
      </c>
      <c r="X56" t="s">
        <v>384</v>
      </c>
      <c r="Y56" s="41"/>
    </row>
    <row r="57" spans="1:25" ht="15" x14ac:dyDescent="0.25">
      <c r="A57">
        <v>1.48</v>
      </c>
      <c r="B57">
        <v>2.65</v>
      </c>
      <c r="C57" s="29">
        <f t="shared" si="0"/>
        <v>5.3034166241713532E-2</v>
      </c>
      <c r="D57" s="30">
        <f>IF(OR($A57="",$B57=""),"",A57*'MPTO_working_2-way'!$G56)</f>
        <v>1.5584905660377359</v>
      </c>
      <c r="E57" s="32">
        <f>IF(OR($A57="",$B57=""),"",B57*'MPTO_working_2-way'!$G56)</f>
        <v>2.7905405405405408</v>
      </c>
      <c r="F57" s="30">
        <f>IF(OR($A57="",$B57=""),"",'MPTO_working_2-way'!D56)</f>
        <v>1.5404556166535743</v>
      </c>
      <c r="G57" s="32">
        <f>IF(OR($A57="",$B57=""),"",'MPTO_working_2-way'!E56)</f>
        <v>2.8502906976744189</v>
      </c>
      <c r="H57" s="30">
        <f>IF(OR($A57="",$B57=""),"",'OddsRatio_working_2-way'!M56)</f>
        <v>1.539359889970594</v>
      </c>
      <c r="I57" s="30">
        <f>IF(OR($A57="",$B57=""),"",'OddsRatio_working_2-way'!N56)</f>
        <v>2.8540496217739157</v>
      </c>
      <c r="J57" s="30">
        <f>IF('Log_working_2-way'!$D56="","",A57^('Log_working_2-way'!$D56))</f>
        <v>1.5310477961199003</v>
      </c>
      <c r="K57" s="32">
        <f>IF('Log_working_2-way'!$D56="","",B57^('Log_working_2-way'!$D56))</f>
        <v>2.8830696733895005</v>
      </c>
      <c r="L57" s="37">
        <f t="shared" si="17"/>
        <v>0.64164648910411615</v>
      </c>
      <c r="M57" s="37">
        <f t="shared" si="18"/>
        <v>0.35835351089588374</v>
      </c>
      <c r="N57" s="38">
        <v>153</v>
      </c>
      <c r="O57" s="38">
        <f t="shared" si="19"/>
        <v>49.621621621621621</v>
      </c>
      <c r="P57" s="38">
        <f t="shared" si="20"/>
        <v>95.264150943396231</v>
      </c>
      <c r="Q57" s="38">
        <f t="shared" si="21"/>
        <v>57.735849056603776</v>
      </c>
      <c r="R57" s="38">
        <f t="shared" si="22"/>
        <v>103.37837837837837</v>
      </c>
      <c r="S57" s="39">
        <f t="shared" si="23"/>
        <v>-8.1142274349821548</v>
      </c>
      <c r="T57" s="39">
        <f t="shared" si="24"/>
        <v>-8.1142274349821406</v>
      </c>
      <c r="U57" t="s">
        <v>127</v>
      </c>
      <c r="V57" t="s">
        <v>123</v>
      </c>
      <c r="W57" t="s">
        <v>146</v>
      </c>
      <c r="X57" t="s">
        <v>384</v>
      </c>
      <c r="Y57" s="41"/>
    </row>
    <row r="58" spans="1:25" ht="15" x14ac:dyDescent="0.25">
      <c r="A58">
        <v>1.83</v>
      </c>
      <c r="B58">
        <v>2.02</v>
      </c>
      <c r="C58" s="29">
        <f t="shared" si="0"/>
        <v>4.1497592382188975E-2</v>
      </c>
      <c r="D58" s="30">
        <f>IF(OR($A58="",$B58=""),"",A58*'MPTO_working_2-way'!$G57)</f>
        <v>1.9059405940594059</v>
      </c>
      <c r="E58" s="32">
        <f>IF(OR($A58="",$B58=""),"",B58*'MPTO_working_2-way'!$G57)</f>
        <v>2.1038251366120218</v>
      </c>
      <c r="F58" s="30">
        <f>IF(OR($A58="",$B58=""),"",'MPTO_working_2-way'!D57)</f>
        <v>1.9022281685792208</v>
      </c>
      <c r="G58" s="32">
        <f>IF(OR($A58="",$B58=""),"",'MPTO_working_2-way'!E57)</f>
        <v>2.1083670792220381</v>
      </c>
      <c r="H58" s="30">
        <f>IF(OR($A58="",$B58=""),"",'OddsRatio_working_2-way'!M57)</f>
        <v>1.9020673423841918</v>
      </c>
      <c r="I58" s="30">
        <f>IF(OR($A58="",$B58=""),"",'OddsRatio_working_2-way'!N57)</f>
        <v>2.1085646858215363</v>
      </c>
      <c r="J58" s="30">
        <f>IF('Log_working_2-way'!$D57="","",A58^('Log_working_2-way'!$D57))</f>
        <v>1.9003701370951678</v>
      </c>
      <c r="K58" s="32">
        <f>IF('Log_working_2-way'!$D57="","",B58^('Log_working_2-way'!$D57))</f>
        <v>2.1106543395875321</v>
      </c>
      <c r="L58" s="37">
        <f t="shared" si="17"/>
        <v>0.52467532467532474</v>
      </c>
      <c r="M58" s="37">
        <f t="shared" si="18"/>
        <v>0.47532467532467537</v>
      </c>
      <c r="N58" s="38">
        <v>154</v>
      </c>
      <c r="O58" s="38">
        <f t="shared" si="19"/>
        <v>69.846994535519116</v>
      </c>
      <c r="P58" s="38">
        <f t="shared" si="20"/>
        <v>77.762376237623755</v>
      </c>
      <c r="Q58" s="38">
        <f t="shared" si="21"/>
        <v>76.237623762376231</v>
      </c>
      <c r="R58" s="38">
        <f t="shared" si="22"/>
        <v>84.15300546448087</v>
      </c>
      <c r="S58" s="39">
        <f t="shared" si="23"/>
        <v>-6.390629226857115</v>
      </c>
      <c r="T58" s="39">
        <f t="shared" si="24"/>
        <v>-6.390629226857115</v>
      </c>
      <c r="U58" t="s">
        <v>124</v>
      </c>
      <c r="V58" t="s">
        <v>80</v>
      </c>
      <c r="W58" t="s">
        <v>146</v>
      </c>
      <c r="X58" t="s">
        <v>384</v>
      </c>
      <c r="Y58" s="41"/>
    </row>
    <row r="59" spans="1:25" ht="15" x14ac:dyDescent="0.25">
      <c r="A59">
        <v>2.09</v>
      </c>
      <c r="B59">
        <v>1.83</v>
      </c>
      <c r="C59" s="29">
        <f t="shared" si="0"/>
        <v>2.4916986953225084E-2</v>
      </c>
      <c r="D59" s="30">
        <f>IF(OR($A59="",$B59=""),"",A59*'MPTO_working_2-way'!$G58)</f>
        <v>2.1420765027322402</v>
      </c>
      <c r="E59" s="32">
        <f>IF(OR($A59="",$B59=""),"",B59*'MPTO_working_2-way'!$G58)</f>
        <v>1.8755980861244019</v>
      </c>
      <c r="F59" s="30">
        <f>IF(OR($A59="",$B59=""),"",'MPTO_working_2-way'!D58)</f>
        <v>2.1458748281762841</v>
      </c>
      <c r="G59" s="32">
        <f>IF(OR($A59="",$B59=""),"",'MPTO_working_2-way'!E58)</f>
        <v>1.8726956692045928</v>
      </c>
      <c r="H59" s="30">
        <f>IF(OR($A59="",$B59=""),"",'OddsRatio_working_2-way'!M58)</f>
        <v>2.145972518016114</v>
      </c>
      <c r="I59" s="30">
        <f>IF(OR($A59="",$B59=""),"",'OddsRatio_working_2-way'!N58)</f>
        <v>1.8726212751865827</v>
      </c>
      <c r="J59" s="30">
        <f>IF('Log_working_2-way'!$D58="","",A59^('Log_working_2-way'!$D58))</f>
        <v>2.1476949656411697</v>
      </c>
      <c r="K59" s="32">
        <f>IF('Log_working_2-way'!$D58="","",B59^('Log_working_2-way'!$D58))</f>
        <v>1.8713116550453253</v>
      </c>
      <c r="L59" s="37">
        <f t="shared" si="17"/>
        <v>0.4668367346938776</v>
      </c>
      <c r="M59" s="37">
        <f t="shared" si="18"/>
        <v>0.53316326530612246</v>
      </c>
      <c r="N59" s="38">
        <v>155</v>
      </c>
      <c r="O59" s="38">
        <f t="shared" si="19"/>
        <v>80.837320574162689</v>
      </c>
      <c r="P59" s="38">
        <f t="shared" si="20"/>
        <v>70.300546448087445</v>
      </c>
      <c r="Q59" s="38">
        <f t="shared" si="21"/>
        <v>84.699453551912555</v>
      </c>
      <c r="R59" s="38">
        <f t="shared" si="22"/>
        <v>74.162679425837325</v>
      </c>
      <c r="S59" s="39">
        <f t="shared" si="23"/>
        <v>-3.8621329777498659</v>
      </c>
      <c r="T59" s="39">
        <f t="shared" si="24"/>
        <v>-3.8621329777498801</v>
      </c>
      <c r="U59" t="s">
        <v>86</v>
      </c>
      <c r="V59" t="s">
        <v>129</v>
      </c>
      <c r="W59" t="s">
        <v>147</v>
      </c>
      <c r="X59" t="s">
        <v>384</v>
      </c>
      <c r="Y59" s="41"/>
    </row>
    <row r="60" spans="1:25" ht="15" x14ac:dyDescent="0.25">
      <c r="A60">
        <v>1.81</v>
      </c>
      <c r="B60">
        <v>2.09</v>
      </c>
      <c r="C60" s="29">
        <f t="shared" si="0"/>
        <v>3.0955087366835166E-2</v>
      </c>
      <c r="D60" s="30">
        <f>IF(OR($A60="",$B60=""),"",A60*'MPTO_working_2-way'!$G59)</f>
        <v>1.8660287081339717</v>
      </c>
      <c r="E60" s="32">
        <f>IF(OR($A60="",$B60=""),"",B60*'MPTO_working_2-way'!$G59)</f>
        <v>2.1546961325966851</v>
      </c>
      <c r="F60" s="30">
        <f>IF(OR($A60="",$B60=""),"",'MPTO_working_2-way'!D59)</f>
        <v>1.8621674173619833</v>
      </c>
      <c r="G60" s="32">
        <f>IF(OR($A60="",$B60=""),"",'MPTO_working_2-way'!E59)</f>
        <v>2.159867538325388</v>
      </c>
      <c r="H60" s="30">
        <f>IF(OR($A60="",$B60=""),"",'OddsRatio_working_2-way'!M59)</f>
        <v>1.8620436566990362</v>
      </c>
      <c r="I60" s="30">
        <f>IF(OR($A60="",$B60=""),"",'OddsRatio_working_2-way'!N59)</f>
        <v>2.1600340565456171</v>
      </c>
      <c r="J60" s="30">
        <f>IF('Log_working_2-way'!$D59="","",A60^('Log_working_2-way'!$D59))</f>
        <v>1.8602936584659731</v>
      </c>
      <c r="K60" s="32">
        <f>IF('Log_working_2-way'!$D59="","",B60^('Log_working_2-way'!$D59))</f>
        <v>2.1623937828196005</v>
      </c>
      <c r="L60" s="37">
        <f t="shared" si="17"/>
        <v>0.53589743589743577</v>
      </c>
      <c r="M60" s="37">
        <f t="shared" si="18"/>
        <v>0.46410256410256412</v>
      </c>
      <c r="N60" s="38">
        <v>156</v>
      </c>
      <c r="O60" s="38">
        <f t="shared" si="19"/>
        <v>69.812154696132609</v>
      </c>
      <c r="P60" s="38">
        <f t="shared" si="20"/>
        <v>81.358851674641144</v>
      </c>
      <c r="Q60" s="38">
        <f t="shared" si="21"/>
        <v>74.641148325358856</v>
      </c>
      <c r="R60" s="38">
        <f t="shared" si="22"/>
        <v>86.187845303867405</v>
      </c>
      <c r="S60" s="39">
        <f t="shared" si="23"/>
        <v>-4.8289936292262468</v>
      </c>
      <c r="T60" s="39">
        <f t="shared" si="24"/>
        <v>-4.828993629226261</v>
      </c>
      <c r="U60" t="s">
        <v>130</v>
      </c>
      <c r="V60" t="s">
        <v>85</v>
      </c>
      <c r="W60" t="s">
        <v>147</v>
      </c>
      <c r="X60" t="s">
        <v>384</v>
      </c>
      <c r="Y60" s="41"/>
    </row>
    <row r="61" spans="1:25" ht="15" x14ac:dyDescent="0.25">
      <c r="A61">
        <v>1.97</v>
      </c>
      <c r="B61">
        <v>1.93</v>
      </c>
      <c r="C61" s="29">
        <f t="shared" si="0"/>
        <v>2.5748928223876311E-2</v>
      </c>
      <c r="D61" s="30">
        <f>IF(OR($A61="",$B61=""),"",A61*'MPTO_working_2-way'!$G60)</f>
        <v>2.0207253886010363</v>
      </c>
      <c r="E61" s="32">
        <f>IF(OR($A61="",$B61=""),"",B61*'MPTO_working_2-way'!$G60)</f>
        <v>1.9796954314720812</v>
      </c>
      <c r="F61" s="30">
        <f>IF(OR($A61="",$B61=""),"",'MPTO_working_2-way'!D60)</f>
        <v>2.0212647191728026</v>
      </c>
      <c r="G61" s="32">
        <f>IF(OR($A61="",$B61=""),"",'MPTO_working_2-way'!E60)</f>
        <v>1.9791780536685666</v>
      </c>
      <c r="H61" s="30">
        <f>IF(OR($A61="",$B61=""),"",'OddsRatio_working_2-way'!M60)</f>
        <v>2.021278978873144</v>
      </c>
      <c r="I61" s="30">
        <f>IF(OR($A61="",$B61=""),"",'OddsRatio_working_2-way'!N60)</f>
        <v>1.9791643818062103</v>
      </c>
      <c r="J61" s="30">
        <f>IF('Log_working_2-way'!$D60="","",A61^('Log_working_2-way'!$D60))</f>
        <v>2.0215229873993761</v>
      </c>
      <c r="K61" s="32">
        <f>IF('Log_working_2-way'!$D60="","",B61^('Log_working_2-way'!$D60))</f>
        <v>1.9789304913693861</v>
      </c>
      <c r="L61" s="37">
        <f t="shared" si="17"/>
        <v>0.49487179487179483</v>
      </c>
      <c r="M61" s="37">
        <f t="shared" si="18"/>
        <v>0.50512820512820511</v>
      </c>
      <c r="N61" s="38">
        <v>157</v>
      </c>
      <c r="O61" s="38">
        <f t="shared" si="19"/>
        <v>77.304568527918789</v>
      </c>
      <c r="P61" s="38">
        <f t="shared" si="20"/>
        <v>75.652849740932652</v>
      </c>
      <c r="Q61" s="38">
        <f t="shared" si="21"/>
        <v>81.347150259067362</v>
      </c>
      <c r="R61" s="38">
        <f t="shared" si="22"/>
        <v>79.695431472081211</v>
      </c>
      <c r="S61" s="39">
        <f t="shared" si="23"/>
        <v>-4.042581731148573</v>
      </c>
      <c r="T61" s="39">
        <f t="shared" si="24"/>
        <v>-4.0425817311485588</v>
      </c>
      <c r="U61" t="s">
        <v>128</v>
      </c>
      <c r="V61" t="s">
        <v>74</v>
      </c>
      <c r="W61" t="s">
        <v>147</v>
      </c>
      <c r="X61" t="s">
        <v>384</v>
      </c>
      <c r="Y61" s="41"/>
    </row>
    <row r="62" spans="1:25" ht="15" x14ac:dyDescent="0.25">
      <c r="A62">
        <v>1.52</v>
      </c>
      <c r="B62">
        <v>2.68</v>
      </c>
      <c r="C62" s="29">
        <f t="shared" si="0"/>
        <v>3.1029065200314232E-2</v>
      </c>
      <c r="D62" s="30">
        <f>IF(OR($A62="",$B62=""),"",A62*'MPTO_working_2-way'!$G61)</f>
        <v>1.5671641791044777</v>
      </c>
      <c r="E62" s="32">
        <f>IF(OR($A62="",$B62=""),"",B62*'MPTO_working_2-way'!$G61)</f>
        <v>2.7631578947368425</v>
      </c>
      <c r="F62" s="30">
        <f>IF(OR($A62="",$B62=""),"",'MPTO_working_2-way'!D61)</f>
        <v>1.5567104860898808</v>
      </c>
      <c r="G62" s="32">
        <f>IF(OR($A62="",$B62=""),"",'MPTO_working_2-way'!E61)</f>
        <v>2.7962657880285557</v>
      </c>
      <c r="H62" s="30">
        <f>IF(OR($A62="",$B62=""),"",'OddsRatio_working_2-way'!M61)</f>
        <v>1.5563486402641866</v>
      </c>
      <c r="I62" s="30">
        <f>IF(OR($A62="",$B62=""),"",'OddsRatio_working_2-way'!N61)</f>
        <v>2.7974340685458348</v>
      </c>
      <c r="J62" s="30">
        <f>IF('Log_working_2-way'!$D61="","",A62^('Log_working_2-way'!$D61))</f>
        <v>1.5515839338114414</v>
      </c>
      <c r="K62" s="32">
        <f>IF('Log_working_2-way'!$D61="","",B62^('Log_working_2-way'!$D61))</f>
        <v>2.8129607095150928</v>
      </c>
      <c r="L62" s="37">
        <f t="shared" si="17"/>
        <v>0.63809523809523805</v>
      </c>
      <c r="M62" s="37">
        <f t="shared" si="18"/>
        <v>0.36190476190476184</v>
      </c>
      <c r="N62" s="38">
        <v>158</v>
      </c>
      <c r="O62" s="38">
        <f t="shared" si="19"/>
        <v>54.05263157894737</v>
      </c>
      <c r="P62" s="38">
        <f t="shared" si="20"/>
        <v>99.044776119402982</v>
      </c>
      <c r="Q62" s="38">
        <f t="shared" si="21"/>
        <v>58.955223880597011</v>
      </c>
      <c r="R62" s="38">
        <f t="shared" si="22"/>
        <v>103.94736842105264</v>
      </c>
      <c r="S62" s="39">
        <f t="shared" si="23"/>
        <v>-4.9025923016496407</v>
      </c>
      <c r="T62" s="39">
        <f t="shared" si="24"/>
        <v>-4.902592301649662</v>
      </c>
      <c r="U62" t="s">
        <v>89</v>
      </c>
      <c r="V62" t="s">
        <v>93</v>
      </c>
      <c r="W62" t="s">
        <v>147</v>
      </c>
      <c r="X62" t="s">
        <v>384</v>
      </c>
      <c r="Y62" s="41"/>
    </row>
    <row r="63" spans="1:25" ht="15" x14ac:dyDescent="0.25">
      <c r="A63">
        <v>1.57</v>
      </c>
      <c r="B63">
        <v>2.5099999999999998</v>
      </c>
      <c r="C63" s="29">
        <f t="shared" si="0"/>
        <v>3.5349049661227649E-2</v>
      </c>
      <c r="D63" s="30">
        <f>IF(OR($A63="",$B63=""),"",A63*'MPTO_working_2-way'!$G62)</f>
        <v>1.6254980079681274</v>
      </c>
      <c r="E63" s="32">
        <f>IF(OR($A63="",$B63=""),"",B63*'MPTO_working_2-way'!$G62)</f>
        <v>2.5987261146496814</v>
      </c>
      <c r="F63" s="30">
        <f>IF(OR($A63="",$B63=""),"",'MPTO_working_2-way'!D62)</f>
        <v>1.6148093511176675</v>
      </c>
      <c r="G63" s="32">
        <f>IF(OR($A63="",$B63=""),"",'MPTO_working_2-way'!E62)</f>
        <v>2.6265204785550034</v>
      </c>
      <c r="H63" s="30">
        <f>IF(OR($A63="",$B63=""),"",'OddsRatio_working_2-way'!M62)</f>
        <v>1.6143968129056414</v>
      </c>
      <c r="I63" s="30">
        <f>IF(OR($A63="",$B63=""),"",'OddsRatio_working_2-way'!N62)</f>
        <v>2.6276126096272243</v>
      </c>
      <c r="J63" s="30">
        <f>IF('Log_working_2-way'!$D62="","",A63^('Log_working_2-way'!$D62))</f>
        <v>1.6095273078692256</v>
      </c>
      <c r="K63" s="32">
        <f>IF('Log_working_2-way'!$D62="","",B63^('Log_working_2-way'!$D62))</f>
        <v>2.6406155837309813</v>
      </c>
      <c r="L63" s="37">
        <f t="shared" si="17"/>
        <v>0.61519607843137258</v>
      </c>
      <c r="M63" s="37">
        <f t="shared" si="18"/>
        <v>0.38480392156862747</v>
      </c>
      <c r="N63" s="38">
        <v>159</v>
      </c>
      <c r="O63" s="38">
        <f t="shared" si="19"/>
        <v>57.726114649681541</v>
      </c>
      <c r="P63" s="38">
        <f t="shared" si="20"/>
        <v>95.653386454183263</v>
      </c>
      <c r="Q63" s="38">
        <f t="shared" si="21"/>
        <v>63.346613545816737</v>
      </c>
      <c r="R63" s="38">
        <f t="shared" si="22"/>
        <v>101.27388535031847</v>
      </c>
      <c r="S63" s="39">
        <f t="shared" si="23"/>
        <v>-5.6204988961351958</v>
      </c>
      <c r="T63" s="39">
        <f t="shared" si="24"/>
        <v>-5.6204988961352029</v>
      </c>
      <c r="U63" t="s">
        <v>92</v>
      </c>
      <c r="V63" t="s">
        <v>91</v>
      </c>
      <c r="W63" t="s">
        <v>147</v>
      </c>
      <c r="X63" t="s">
        <v>384</v>
      </c>
      <c r="Y63" s="41"/>
    </row>
    <row r="64" spans="1:25" ht="15" x14ac:dyDescent="0.25">
      <c r="A64">
        <v>1.63</v>
      </c>
      <c r="B64">
        <v>2.4</v>
      </c>
      <c r="C64" s="29">
        <f t="shared" si="0"/>
        <v>3.0163599182004175E-2</v>
      </c>
      <c r="D64" s="30">
        <f>IF(OR($A64="",$B64=""),"",A64*'MPTO_working_2-way'!$G63)</f>
        <v>1.6791666666666667</v>
      </c>
      <c r="E64" s="32">
        <f>IF(OR($A64="",$B64=""),"",B64*'MPTO_working_2-way'!$G63)</f>
        <v>2.4723926380368098</v>
      </c>
      <c r="F64" s="30">
        <f>IF(OR($A64="",$B64=""),"",'MPTO_working_2-way'!D63)</f>
        <v>1.6710807347287484</v>
      </c>
      <c r="G64" s="32">
        <f>IF(OR($A64="",$B64=""),"",'MPTO_working_2-way'!E63)</f>
        <v>2.49013367281986</v>
      </c>
      <c r="H64" s="30">
        <f>IF(OR($A64="",$B64=""),"",'OddsRatio_working_2-way'!M63)</f>
        <v>1.670820393249937</v>
      </c>
      <c r="I64" s="30">
        <f>IF(OR($A64="",$B64=""),"",'OddsRatio_working_2-way'!N63)</f>
        <v>2.4907119849998605</v>
      </c>
      <c r="J64" s="30">
        <f>IF('Log_working_2-way'!$D63="","",A64^('Log_working_2-way'!$D63))</f>
        <v>1.6671533200634385</v>
      </c>
      <c r="K64" s="32">
        <f>IF('Log_working_2-way'!$D63="","",B64^('Log_working_2-way'!$D63))</f>
        <v>2.4989058285805683</v>
      </c>
      <c r="L64" s="37">
        <f t="shared" si="17"/>
        <v>0.59553349875930517</v>
      </c>
      <c r="M64" s="37">
        <f t="shared" si="18"/>
        <v>0.40446650124069478</v>
      </c>
      <c r="N64" s="38">
        <v>160</v>
      </c>
      <c r="O64" s="38">
        <f t="shared" si="19"/>
        <v>61.840490797545982</v>
      </c>
      <c r="P64" s="38">
        <f t="shared" si="20"/>
        <v>93.333333333333343</v>
      </c>
      <c r="Q64" s="38">
        <f t="shared" si="21"/>
        <v>66.666666666666671</v>
      </c>
      <c r="R64" s="38">
        <f t="shared" si="22"/>
        <v>98.159509202453989</v>
      </c>
      <c r="S64" s="39">
        <f t="shared" si="23"/>
        <v>-4.8261758691206893</v>
      </c>
      <c r="T64" s="39">
        <f t="shared" si="24"/>
        <v>-4.8261758691206467</v>
      </c>
      <c r="U64" t="s">
        <v>90</v>
      </c>
      <c r="V64" t="s">
        <v>87</v>
      </c>
      <c r="W64" t="s">
        <v>147</v>
      </c>
      <c r="X64" t="s">
        <v>384</v>
      </c>
      <c r="Y64" s="41"/>
    </row>
    <row r="65" spans="1:25" ht="15" x14ac:dyDescent="0.25">
      <c r="A65">
        <v>1.93</v>
      </c>
      <c r="B65">
        <v>1.95</v>
      </c>
      <c r="C65" s="29">
        <f t="shared" si="0"/>
        <v>3.0955227846419575E-2</v>
      </c>
      <c r="D65" s="30">
        <f>IF(OR($A65="",$B65=""),"",A65*'MPTO_working_2-way'!$G64)</f>
        <v>1.9897435897435898</v>
      </c>
      <c r="E65" s="32">
        <f>IF(OR($A65="",$B65=""),"",B65*'MPTO_working_2-way'!$G64)</f>
        <v>2.0103626943005182</v>
      </c>
      <c r="F65" s="30">
        <f>IF(OR($A65="",$B65=""),"",'MPTO_working_2-way'!D64)</f>
        <v>1.9894277785119598</v>
      </c>
      <c r="G65" s="32">
        <f>IF(OR($A65="",$B65=""),"",'MPTO_working_2-way'!E64)</f>
        <v>2.0106851876586083</v>
      </c>
      <c r="H65" s="30">
        <f>IF(OR($A65="",$B65=""),"",'OddsRatio_working_2-way'!M64)</f>
        <v>1.9894176915848294</v>
      </c>
      <c r="I65" s="30">
        <f>IF(OR($A65="",$B65=""),"",'OddsRatio_working_2-way'!N64)</f>
        <v>2.0106954914038573</v>
      </c>
      <c r="J65" s="30">
        <f>IF('Log_working_2-way'!$D64="","",A65^('Log_working_2-way'!$D64))</f>
        <v>1.9892742724695103</v>
      </c>
      <c r="K65" s="32">
        <f>IF('Log_working_2-way'!$D64="","",B65^('Log_working_2-way'!$D64))</f>
        <v>2.0108420160403986</v>
      </c>
      <c r="L65" s="37">
        <f t="shared" si="17"/>
        <v>0.50257731958762886</v>
      </c>
      <c r="M65" s="37">
        <f t="shared" si="18"/>
        <v>0.49742268041237114</v>
      </c>
      <c r="N65" s="38">
        <v>161</v>
      </c>
      <c r="O65" s="38">
        <f t="shared" si="19"/>
        <v>77.580310880829032</v>
      </c>
      <c r="P65" s="38">
        <f t="shared" si="20"/>
        <v>78.435897435897445</v>
      </c>
      <c r="Q65" s="38">
        <f t="shared" si="21"/>
        <v>82.564102564102569</v>
      </c>
      <c r="R65" s="38">
        <f t="shared" si="22"/>
        <v>83.419689119170997</v>
      </c>
      <c r="S65" s="39">
        <f t="shared" si="23"/>
        <v>-4.9837916832735374</v>
      </c>
      <c r="T65" s="39">
        <f t="shared" si="24"/>
        <v>-4.9837916832735516</v>
      </c>
      <c r="U65" t="s">
        <v>177</v>
      </c>
      <c r="V65" t="s">
        <v>178</v>
      </c>
      <c r="W65" t="s">
        <v>387</v>
      </c>
      <c r="X65" t="s">
        <v>384</v>
      </c>
      <c r="Y65" s="41"/>
    </row>
    <row r="66" spans="1:25" ht="15" x14ac:dyDescent="0.25">
      <c r="A66">
        <v>2.12</v>
      </c>
      <c r="B66">
        <v>1.78</v>
      </c>
      <c r="C66" s="29">
        <f t="shared" si="0"/>
        <v>3.3495866016535869E-2</v>
      </c>
      <c r="D66" s="30">
        <f>IF(OR($A66="",$B66=""),"",A66*'MPTO_working_2-way'!$G65)</f>
        <v>2.191011235955056</v>
      </c>
      <c r="E66" s="32">
        <f>IF(OR($A66="",$B66=""),"",B66*'MPTO_working_2-way'!$G65)</f>
        <v>1.8396226415094339</v>
      </c>
      <c r="F66" s="30">
        <f>IF(OR($A66="",$B66=""),"",'MPTO_working_2-way'!D65)</f>
        <v>2.1980428704566637</v>
      </c>
      <c r="G66" s="32">
        <f>IF(OR($A66="",$B66=""),"",'MPTO_working_2-way'!E65)</f>
        <v>1.8346946713341112</v>
      </c>
      <c r="H66" s="30">
        <f>IF(OR($A66="",$B66=""),"",'OddsRatio_working_2-way'!M65)</f>
        <v>2.1982893790305562</v>
      </c>
      <c r="I66" s="30">
        <f>IF(OR($A66="",$B66=""),"",'OddsRatio_working_2-way'!N65)</f>
        <v>1.83452296039628</v>
      </c>
      <c r="J66" s="30">
        <f>IF('Log_working_2-way'!$D65="","",A66^('Log_working_2-way'!$D65))</f>
        <v>2.2015102621380289</v>
      </c>
      <c r="K66" s="32">
        <f>IF('Log_working_2-way'!$D65="","",B66^('Log_working_2-way'!$D65))</f>
        <v>1.8322858584832242</v>
      </c>
      <c r="L66" s="37">
        <f t="shared" si="17"/>
        <v>0.45641025641025645</v>
      </c>
      <c r="M66" s="37">
        <f t="shared" si="18"/>
        <v>0.54358974358974366</v>
      </c>
      <c r="N66" s="38">
        <v>162</v>
      </c>
      <c r="O66" s="38">
        <f t="shared" si="19"/>
        <v>85.584905660377345</v>
      </c>
      <c r="P66" s="38">
        <f t="shared" si="20"/>
        <v>70.988764044943835</v>
      </c>
      <c r="Q66" s="38">
        <f t="shared" si="21"/>
        <v>91.011235955056179</v>
      </c>
      <c r="R66" s="38">
        <f t="shared" si="22"/>
        <v>76.415094339622627</v>
      </c>
      <c r="S66" s="39">
        <f t="shared" si="23"/>
        <v>-5.4263302946788343</v>
      </c>
      <c r="T66" s="39">
        <f t="shared" si="24"/>
        <v>-5.4263302946787917</v>
      </c>
      <c r="U66" t="s">
        <v>179</v>
      </c>
      <c r="V66" t="s">
        <v>180</v>
      </c>
      <c r="W66" t="s">
        <v>387</v>
      </c>
      <c r="X66" t="s">
        <v>384</v>
      </c>
      <c r="Y66" s="41"/>
    </row>
    <row r="67" spans="1:25" ht="15" x14ac:dyDescent="0.25">
      <c r="A67">
        <v>1.8</v>
      </c>
      <c r="B67">
        <v>2.09</v>
      </c>
      <c r="C67" s="29">
        <f t="shared" ref="C67:C130" si="25">IF(OR($A67="",$B67=""),"",(1/A67)+(1/B67)-1)</f>
        <v>3.4024455077086735E-2</v>
      </c>
      <c r="D67" s="30">
        <f>IF(OR($A67="",$B67=""),"",A67*'MPTO_working_2-way'!$G66)</f>
        <v>1.8612440191387563</v>
      </c>
      <c r="E67" s="32">
        <f>IF(OR($A67="",$B67=""),"",B67*'MPTO_working_2-way'!$G66)</f>
        <v>2.161111111111111</v>
      </c>
      <c r="F67" s="30">
        <f>IF(OR($A67="",$B67=""),"",'MPTO_working_2-way'!D66)</f>
        <v>1.8568608094768018</v>
      </c>
      <c r="G67" s="32">
        <f>IF(OR($A67="",$B67=""),"",'MPTO_working_2-way'!E66)</f>
        <v>2.1670506912442398</v>
      </c>
      <c r="H67" s="30">
        <f>IF(OR($A67="",$B67=""),"",'OddsRatio_working_2-way'!M66)</f>
        <v>1.8567058737562385</v>
      </c>
      <c r="I67" s="30">
        <f>IF(OR($A67="",$B67=""),"",'OddsRatio_working_2-way'!N66)</f>
        <v>2.1672617529928755</v>
      </c>
      <c r="J67" s="30">
        <f>IF('Log_working_2-way'!$D66="","",A67^('Log_working_2-way'!$D66))</f>
        <v>1.8547149010332622</v>
      </c>
      <c r="K67" s="32">
        <f>IF('Log_working_2-way'!$D66="","",B67^('Log_working_2-way'!$D66))</f>
        <v>2.1699807722915003</v>
      </c>
      <c r="L67" s="37">
        <f t="shared" si="17"/>
        <v>0.53727506426735205</v>
      </c>
      <c r="M67" s="37">
        <f t="shared" si="18"/>
        <v>0.46272493573264784</v>
      </c>
      <c r="N67" s="38">
        <v>163</v>
      </c>
      <c r="O67" s="38">
        <f t="shared" si="19"/>
        <v>72.444444444444471</v>
      </c>
      <c r="P67" s="38">
        <f t="shared" si="20"/>
        <v>85.009569377990417</v>
      </c>
      <c r="Q67" s="38">
        <f t="shared" si="21"/>
        <v>77.990430622009583</v>
      </c>
      <c r="R67" s="38">
        <f t="shared" si="22"/>
        <v>90.555555555555557</v>
      </c>
      <c r="S67" s="39">
        <f t="shared" si="23"/>
        <v>-5.545986177565112</v>
      </c>
      <c r="T67" s="39">
        <f t="shared" si="24"/>
        <v>-5.5459861775651405</v>
      </c>
      <c r="U67" t="s">
        <v>181</v>
      </c>
      <c r="V67" t="s">
        <v>182</v>
      </c>
      <c r="W67" t="s">
        <v>387</v>
      </c>
      <c r="X67" t="s">
        <v>384</v>
      </c>
      <c r="Y67" s="41"/>
    </row>
    <row r="68" spans="1:25" ht="15" x14ac:dyDescent="0.25">
      <c r="A68">
        <v>1.62</v>
      </c>
      <c r="B68">
        <v>2.41</v>
      </c>
      <c r="C68" s="29">
        <f t="shared" si="25"/>
        <v>3.2221709953383471E-2</v>
      </c>
      <c r="D68" s="30">
        <f>IF(OR($A68="",$B68=""),"",A68*'MPTO_working_2-way'!$G67)</f>
        <v>1.6721991701244814</v>
      </c>
      <c r="E68" s="32">
        <f>IF(OR($A68="",$B68=""),"",B68*'MPTO_working_2-way'!$G67)</f>
        <v>2.4876543209876543</v>
      </c>
      <c r="F68" s="30">
        <f>IF(OR($A68="",$B68=""),"",'MPTO_working_2-way'!D67)</f>
        <v>1.6634144263133228</v>
      </c>
      <c r="G68" s="32">
        <f>IF(OR($A68="",$B68=""),"",'MPTO_working_2-way'!E67)</f>
        <v>2.5073534133966988</v>
      </c>
      <c r="H68" s="30">
        <f>IF(OR($A68="",$B68=""),"",'OddsRatio_working_2-way'!M67)</f>
        <v>1.6631110857591944</v>
      </c>
      <c r="I68" s="30">
        <f>IF(OR($A68="",$B68=""),"",'OddsRatio_working_2-way'!N67)</f>
        <v>2.5080429530975232</v>
      </c>
      <c r="J68" s="30">
        <f>IF('Log_working_2-way'!$D67="","",A68^('Log_working_2-way'!$D67))</f>
        <v>1.6591215903879362</v>
      </c>
      <c r="K68" s="32">
        <f>IF('Log_working_2-way'!$D67="","",B68^('Log_working_2-way'!$D67))</f>
        <v>2.5171707535955181</v>
      </c>
      <c r="L68" s="37">
        <f t="shared" si="17"/>
        <v>0.59801488833746896</v>
      </c>
      <c r="M68" s="37">
        <f t="shared" si="18"/>
        <v>0.40198511166253104</v>
      </c>
      <c r="N68" s="38">
        <v>164</v>
      </c>
      <c r="O68" s="38">
        <f t="shared" si="19"/>
        <v>62.76543209876543</v>
      </c>
      <c r="P68" s="38">
        <f t="shared" si="20"/>
        <v>95.950207468879668</v>
      </c>
      <c r="Q68" s="38">
        <f t="shared" si="21"/>
        <v>68.049792531120332</v>
      </c>
      <c r="R68" s="38">
        <f t="shared" si="22"/>
        <v>101.23456790123456</v>
      </c>
      <c r="S68" s="39">
        <f t="shared" si="23"/>
        <v>-5.2843604323549016</v>
      </c>
      <c r="T68" s="39">
        <f t="shared" si="24"/>
        <v>-5.2843604323548874</v>
      </c>
      <c r="U68" t="s">
        <v>183</v>
      </c>
      <c r="V68" t="s">
        <v>184</v>
      </c>
      <c r="W68" t="s">
        <v>387</v>
      </c>
      <c r="X68" t="s">
        <v>384</v>
      </c>
      <c r="Y68" s="41"/>
    </row>
    <row r="69" spans="1:25" ht="15" x14ac:dyDescent="0.25">
      <c r="A69">
        <v>1.98</v>
      </c>
      <c r="B69">
        <v>1.89</v>
      </c>
      <c r="C69" s="29">
        <f t="shared" si="25"/>
        <v>3.4151034151034265E-2</v>
      </c>
      <c r="D69" s="30">
        <f>IF(OR($A69="",$B69=""),"",A69*'MPTO_working_2-way'!$G68)</f>
        <v>2.0476190476190479</v>
      </c>
      <c r="E69" s="32">
        <f>IF(OR($A69="",$B69=""),"",B69*'MPTO_working_2-way'!$G68)</f>
        <v>1.9545454545454546</v>
      </c>
      <c r="F69" s="30">
        <f>IF(OR($A69="",$B69=""),"",'MPTO_working_2-way'!D68)</f>
        <v>2.0492853622474128</v>
      </c>
      <c r="G69" s="32">
        <f>IF(OR($A69="",$B69=""),"",'MPTO_working_2-way'!E68)</f>
        <v>1.9530295913574449</v>
      </c>
      <c r="H69" s="30">
        <f>IF(OR($A69="",$B69=""),"",'OddsRatio_working_2-way'!M68)</f>
        <v>2.0493443645942064</v>
      </c>
      <c r="I69" s="30">
        <f>IF(OR($A69="",$B69=""),"",'OddsRatio_working_2-way'!N68)</f>
        <v>1.9529760045804527</v>
      </c>
      <c r="J69" s="30">
        <f>IF('Log_working_2-way'!$D68="","",A69^('Log_working_2-way'!$D68))</f>
        <v>2.0501043431252364</v>
      </c>
      <c r="K69" s="32">
        <f>IF('Log_working_2-way'!$D68="","",B69^('Log_working_2-way'!$D68))</f>
        <v>1.9522863194945297</v>
      </c>
      <c r="L69" s="37">
        <f t="shared" si="17"/>
        <v>0.48837209302325574</v>
      </c>
      <c r="M69" s="37">
        <f t="shared" si="18"/>
        <v>0.51162790697674421</v>
      </c>
      <c r="N69" s="38">
        <v>165</v>
      </c>
      <c r="O69" s="38">
        <f t="shared" si="19"/>
        <v>81.666666666666671</v>
      </c>
      <c r="P69" s="38">
        <f t="shared" si="20"/>
        <v>77.698412698412696</v>
      </c>
      <c r="Q69" s="38">
        <f t="shared" si="21"/>
        <v>87.301587301587318</v>
      </c>
      <c r="R69" s="38">
        <f t="shared" si="22"/>
        <v>83.333333333333343</v>
      </c>
      <c r="S69" s="39">
        <f t="shared" si="23"/>
        <v>-5.6349206349206469</v>
      </c>
      <c r="T69" s="39">
        <f t="shared" si="24"/>
        <v>-5.6349206349206469</v>
      </c>
      <c r="U69" t="s">
        <v>103</v>
      </c>
      <c r="V69" t="s">
        <v>132</v>
      </c>
      <c r="W69" t="s">
        <v>148</v>
      </c>
      <c r="X69" t="s">
        <v>384</v>
      </c>
      <c r="Y69" s="41"/>
    </row>
    <row r="70" spans="1:25" ht="15" x14ac:dyDescent="0.25">
      <c r="A70">
        <v>1.78</v>
      </c>
      <c r="B70">
        <v>2.11</v>
      </c>
      <c r="C70" s="29">
        <f t="shared" si="25"/>
        <v>3.5731402098088338E-2</v>
      </c>
      <c r="D70" s="30">
        <f>IF(OR($A70="",$B70=""),"",A70*'MPTO_working_2-way'!$G69)</f>
        <v>1.8436018957345972</v>
      </c>
      <c r="E70" s="32">
        <f>IF(OR($A70="",$B70=""),"",B70*'MPTO_working_2-way'!$G69)</f>
        <v>2.1853932584269664</v>
      </c>
      <c r="F70" s="30">
        <f>IF(OR($A70="",$B70=""),"",'MPTO_working_2-way'!D69)</f>
        <v>1.8384649273092173</v>
      </c>
      <c r="G70" s="32">
        <f>IF(OR($A70="",$B70=""),"",'MPTO_working_2-way'!E69)</f>
        <v>2.1926557300484557</v>
      </c>
      <c r="H70" s="30">
        <f>IF(OR($A70="",$B70=""),"",'OddsRatio_working_2-way'!M69)</f>
        <v>1.838273644284909</v>
      </c>
      <c r="I70" s="30">
        <f>IF(OR($A70="",$B70=""),"",'OddsRatio_working_2-way'!N69)</f>
        <v>2.192927878405448</v>
      </c>
      <c r="J70" s="30">
        <f>IF('Log_working_2-way'!$D69="","",A70^('Log_working_2-way'!$D69))</f>
        <v>1.8359377980310738</v>
      </c>
      <c r="K70" s="32">
        <f>IF('Log_working_2-way'!$D69="","",B70^('Log_working_2-way'!$D69))</f>
        <v>2.1962612557480616</v>
      </c>
      <c r="L70" s="37">
        <f t="shared" si="17"/>
        <v>0.54241645244215941</v>
      </c>
      <c r="M70" s="37">
        <f t="shared" si="18"/>
        <v>0.45758354755784059</v>
      </c>
      <c r="N70" s="38">
        <v>166</v>
      </c>
      <c r="O70" s="38">
        <f t="shared" si="19"/>
        <v>72.74157303370788</v>
      </c>
      <c r="P70" s="38">
        <f t="shared" si="20"/>
        <v>87.327014218009481</v>
      </c>
      <c r="Q70" s="38">
        <f t="shared" si="21"/>
        <v>78.672985781990519</v>
      </c>
      <c r="R70" s="38">
        <f t="shared" si="22"/>
        <v>93.258426966292149</v>
      </c>
      <c r="S70" s="39">
        <f t="shared" si="23"/>
        <v>-5.9314127482826393</v>
      </c>
      <c r="T70" s="39">
        <f t="shared" si="24"/>
        <v>-5.9314127482826677</v>
      </c>
      <c r="U70" t="s">
        <v>101</v>
      </c>
      <c r="V70" t="s">
        <v>98</v>
      </c>
      <c r="W70" t="s">
        <v>148</v>
      </c>
      <c r="X70" t="s">
        <v>384</v>
      </c>
      <c r="Y70" s="41"/>
    </row>
    <row r="71" spans="1:25" ht="15" x14ac:dyDescent="0.25">
      <c r="A71">
        <v>2.1800000000000002</v>
      </c>
      <c r="B71">
        <v>1.74</v>
      </c>
      <c r="C71" s="29">
        <f t="shared" si="25"/>
        <v>3.3428240008436028E-2</v>
      </c>
      <c r="D71" s="30">
        <f>IF(OR($A71="",$B71=""),"",A71*'MPTO_working_2-way'!$G70)</f>
        <v>2.2528735632183907</v>
      </c>
      <c r="E71" s="32">
        <f>IF(OR($A71="",$B71=""),"",B71*'MPTO_working_2-way'!$G70)</f>
        <v>1.7981651376146788</v>
      </c>
      <c r="F71" s="30">
        <f>IF(OR($A71="",$B71=""),"",'MPTO_working_2-way'!D70)</f>
        <v>2.2624358821424311</v>
      </c>
      <c r="G71" s="32">
        <f>IF(OR($A71="",$B71=""),"",'MPTO_working_2-way'!E70)</f>
        <v>1.7921194368326561</v>
      </c>
      <c r="H71" s="30">
        <f>IF(OR($A71="",$B71=""),"",'OddsRatio_working_2-way'!M70)</f>
        <v>2.26277258229445</v>
      </c>
      <c r="I71" s="30">
        <f>IF(OR($A71="",$B71=""),"",'OddsRatio_working_2-way'!N70)</f>
        <v>1.7919082295744857</v>
      </c>
      <c r="J71" s="30">
        <f>IF('Log_working_2-way'!$D70="","",A71^('Log_working_2-way'!$D70))</f>
        <v>2.2671631499443738</v>
      </c>
      <c r="K71" s="32">
        <f>IF('Log_working_2-way'!$D70="","",B71^('Log_working_2-way'!$D70))</f>
        <v>1.7891643629660847</v>
      </c>
      <c r="L71" s="37">
        <f t="shared" si="17"/>
        <v>0.44387755102040816</v>
      </c>
      <c r="M71" s="37">
        <f t="shared" si="18"/>
        <v>0.55612244897959184</v>
      </c>
      <c r="N71" s="38">
        <v>167</v>
      </c>
      <c r="O71" s="38">
        <f t="shared" si="19"/>
        <v>90.394495412844037</v>
      </c>
      <c r="P71" s="38">
        <f t="shared" si="20"/>
        <v>71.022988505747108</v>
      </c>
      <c r="Q71" s="38">
        <f t="shared" si="21"/>
        <v>95.977011494252864</v>
      </c>
      <c r="R71" s="38">
        <f t="shared" si="22"/>
        <v>76.605504587155963</v>
      </c>
      <c r="S71" s="39">
        <f t="shared" si="23"/>
        <v>-5.5825160814088264</v>
      </c>
      <c r="T71" s="39">
        <f t="shared" si="24"/>
        <v>-5.5825160814088548</v>
      </c>
      <c r="U71" t="s">
        <v>185</v>
      </c>
      <c r="V71" t="s">
        <v>186</v>
      </c>
      <c r="W71" t="s">
        <v>388</v>
      </c>
      <c r="X71" t="s">
        <v>384</v>
      </c>
      <c r="Y71" s="41"/>
    </row>
    <row r="72" spans="1:25" ht="15" x14ac:dyDescent="0.25">
      <c r="A72">
        <v>2.23</v>
      </c>
      <c r="B72">
        <v>1.71</v>
      </c>
      <c r="C72" s="29">
        <f t="shared" si="25"/>
        <v>3.3225814910969431E-2</v>
      </c>
      <c r="D72" s="30">
        <f>IF(OR($A72="",$B72=""),"",A72*'MPTO_working_2-way'!$G71)</f>
        <v>2.3040935672514617</v>
      </c>
      <c r="E72" s="32">
        <f>IF(OR($A72="",$B72=""),"",B72*'MPTO_working_2-way'!$G71)</f>
        <v>1.7668161434977576</v>
      </c>
      <c r="F72" s="30">
        <f>IF(OR($A72="",$B72=""),"",'MPTO_working_2-way'!D71)</f>
        <v>2.315792669966295</v>
      </c>
      <c r="G72" s="32">
        <f>IF(OR($A72="",$B72=""),"",'MPTO_working_2-way'!E71)</f>
        <v>1.7599981538319522</v>
      </c>
      <c r="H72" s="30">
        <f>IF(OR($A72="",$B72=""),"",'OddsRatio_working_2-way'!M71)</f>
        <v>2.3162045305336028</v>
      </c>
      <c r="I72" s="30">
        <f>IF(OR($A72="",$B72=""),"",'OddsRatio_working_2-way'!N71)</f>
        <v>1.7597603387632996</v>
      </c>
      <c r="J72" s="30">
        <f>IF('Log_working_2-way'!$D71="","",A72^('Log_working_2-way'!$D71))</f>
        <v>2.3215866387713424</v>
      </c>
      <c r="K72" s="32">
        <f>IF('Log_working_2-way'!$D71="","",B72^('Log_working_2-way'!$D71))</f>
        <v>1.7566662454529891</v>
      </c>
      <c r="L72" s="37">
        <f t="shared" si="17"/>
        <v>0.43401015228426398</v>
      </c>
      <c r="M72" s="37">
        <f t="shared" si="18"/>
        <v>0.56598984771573613</v>
      </c>
      <c r="N72" s="38">
        <v>168</v>
      </c>
      <c r="O72" s="38">
        <f t="shared" si="19"/>
        <v>92.663677130044846</v>
      </c>
      <c r="P72" s="38">
        <f t="shared" si="20"/>
        <v>69.75438596491226</v>
      </c>
      <c r="Q72" s="38">
        <f t="shared" si="21"/>
        <v>98.245614035087712</v>
      </c>
      <c r="R72" s="38">
        <f t="shared" si="22"/>
        <v>75.336322869955154</v>
      </c>
      <c r="S72" s="39">
        <f t="shared" si="23"/>
        <v>-5.5819369050428662</v>
      </c>
      <c r="T72" s="39">
        <f t="shared" si="24"/>
        <v>-5.5819369050428946</v>
      </c>
      <c r="U72" t="s">
        <v>187</v>
      </c>
      <c r="V72" t="s">
        <v>188</v>
      </c>
      <c r="W72" t="s">
        <v>388</v>
      </c>
      <c r="X72" t="s">
        <v>384</v>
      </c>
      <c r="Y72" s="41"/>
    </row>
    <row r="73" spans="1:25" ht="15" x14ac:dyDescent="0.25">
      <c r="A73">
        <v>2.15</v>
      </c>
      <c r="B73">
        <v>1.76</v>
      </c>
      <c r="C73" s="29">
        <f t="shared" si="25"/>
        <v>3.3298097251585723E-2</v>
      </c>
      <c r="D73" s="30">
        <f>IF(OR($A73="",$B73=""),"",A73*'MPTO_working_2-way'!$G72)</f>
        <v>2.2215909090909092</v>
      </c>
      <c r="E73" s="32">
        <f>IF(OR($A73="",$B73=""),"",B73*'MPTO_working_2-way'!$G72)</f>
        <v>1.8186046511627909</v>
      </c>
      <c r="F73" s="30">
        <f>IF(OR($A73="",$B73=""),"",'MPTO_working_2-way'!D72)</f>
        <v>2.2298173246906305</v>
      </c>
      <c r="G73" s="32">
        <f>IF(OR($A73="",$B73=""),"",'MPTO_working_2-way'!E72)</f>
        <v>1.8131288931480596</v>
      </c>
      <c r="H73" s="30">
        <f>IF(OR($A73="",$B73=""),"",'OddsRatio_working_2-way'!M72)</f>
        <v>2.2301048307916052</v>
      </c>
      <c r="I73" s="30">
        <f>IF(OR($A73="",$B73=""),"",'OddsRatio_working_2-way'!N72)</f>
        <v>1.8129388446970602</v>
      </c>
      <c r="J73" s="30">
        <f>IF('Log_working_2-way'!$D72="","",A73^('Log_working_2-way'!$D72))</f>
        <v>2.2338767288490446</v>
      </c>
      <c r="K73" s="32">
        <f>IF('Log_working_2-way'!$D72="","",B73^('Log_working_2-way'!$D72))</f>
        <v>1.8104537322239227</v>
      </c>
      <c r="L73" s="37">
        <f t="shared" si="17"/>
        <v>0.45012787723785164</v>
      </c>
      <c r="M73" s="37">
        <f t="shared" si="18"/>
        <v>0.54987212276214825</v>
      </c>
      <c r="N73" s="38">
        <v>169</v>
      </c>
      <c r="O73" s="38">
        <f t="shared" si="19"/>
        <v>90.395348837209283</v>
      </c>
      <c r="P73" s="38">
        <f t="shared" si="20"/>
        <v>72.977272727272734</v>
      </c>
      <c r="Q73" s="38">
        <f t="shared" si="21"/>
        <v>96.02272727272728</v>
      </c>
      <c r="R73" s="38">
        <f t="shared" si="22"/>
        <v>78.604651162790702</v>
      </c>
      <c r="S73" s="39">
        <f t="shared" si="23"/>
        <v>-5.627378435517997</v>
      </c>
      <c r="T73" s="39">
        <f t="shared" si="24"/>
        <v>-5.6273784355179686</v>
      </c>
      <c r="U73" t="s">
        <v>189</v>
      </c>
      <c r="V73" t="s">
        <v>190</v>
      </c>
      <c r="W73" t="s">
        <v>388</v>
      </c>
      <c r="X73" t="s">
        <v>384</v>
      </c>
      <c r="Y73" s="41"/>
    </row>
    <row r="74" spans="1:25" ht="15" x14ac:dyDescent="0.25">
      <c r="A74">
        <v>2.1800000000000002</v>
      </c>
      <c r="B74">
        <v>1.74</v>
      </c>
      <c r="C74" s="29">
        <f t="shared" si="25"/>
        <v>3.3428240008436028E-2</v>
      </c>
      <c r="D74" s="30">
        <f>IF(OR($A74="",$B74=""),"",A74*'MPTO_working_2-way'!$G73)</f>
        <v>2.2528735632183907</v>
      </c>
      <c r="E74" s="32">
        <f>IF(OR($A74="",$B74=""),"",B74*'MPTO_working_2-way'!$G73)</f>
        <v>1.7981651376146788</v>
      </c>
      <c r="F74" s="30">
        <f>IF(OR($A74="",$B74=""),"",'MPTO_working_2-way'!D73)</f>
        <v>2.2624358821424311</v>
      </c>
      <c r="G74" s="32">
        <f>IF(OR($A74="",$B74=""),"",'MPTO_working_2-way'!E73)</f>
        <v>1.7921194368326561</v>
      </c>
      <c r="H74" s="30">
        <f>IF(OR($A74="",$B74=""),"",'OddsRatio_working_2-way'!M73)</f>
        <v>2.26277258229445</v>
      </c>
      <c r="I74" s="30">
        <f>IF(OR($A74="",$B74=""),"",'OddsRatio_working_2-way'!N73)</f>
        <v>1.7919082295744857</v>
      </c>
      <c r="J74" s="30">
        <f>IF('Log_working_2-way'!$D73="","",A74^('Log_working_2-way'!$D73))</f>
        <v>2.2671631499443738</v>
      </c>
      <c r="K74" s="32">
        <f>IF('Log_working_2-way'!$D73="","",B74^('Log_working_2-way'!$D73))</f>
        <v>1.7891643629660847</v>
      </c>
      <c r="L74" s="37">
        <f t="shared" si="17"/>
        <v>0.44387755102040816</v>
      </c>
      <c r="M74" s="37">
        <f t="shared" si="18"/>
        <v>0.55612244897959184</v>
      </c>
      <c r="N74" s="38">
        <v>170</v>
      </c>
      <c r="O74" s="38">
        <f t="shared" si="19"/>
        <v>92.018348623853214</v>
      </c>
      <c r="P74" s="38">
        <f t="shared" si="20"/>
        <v>72.298850574712645</v>
      </c>
      <c r="Q74" s="38">
        <f t="shared" si="21"/>
        <v>97.701149425287355</v>
      </c>
      <c r="R74" s="38">
        <f t="shared" si="22"/>
        <v>77.981651376146786</v>
      </c>
      <c r="S74" s="39">
        <f t="shared" si="23"/>
        <v>-5.6828008014341407</v>
      </c>
      <c r="T74" s="39">
        <f t="shared" si="24"/>
        <v>-5.6828008014341407</v>
      </c>
      <c r="U74" t="s">
        <v>191</v>
      </c>
      <c r="V74" t="s">
        <v>192</v>
      </c>
      <c r="W74" t="s">
        <v>388</v>
      </c>
      <c r="X74" t="s">
        <v>384</v>
      </c>
      <c r="Y74" s="41"/>
    </row>
    <row r="75" spans="1:25" ht="15" x14ac:dyDescent="0.25">
      <c r="A75">
        <v>2.27</v>
      </c>
      <c r="B75">
        <v>1.69</v>
      </c>
      <c r="C75" s="29">
        <f t="shared" si="25"/>
        <v>3.2244610692594433E-2</v>
      </c>
      <c r="D75" s="30">
        <f>IF(OR($A75="",$B75=""),"",A75*'MPTO_working_2-way'!$G74)</f>
        <v>2.3431952662721893</v>
      </c>
      <c r="E75" s="32">
        <f>IF(OR($A75="",$B75=""),"",B75*'MPTO_working_2-way'!$G74)</f>
        <v>1.7444933920704846</v>
      </c>
      <c r="F75" s="30">
        <f>IF(OR($A75="",$B75=""),"",'MPTO_working_2-way'!D74)</f>
        <v>2.3562325338574457</v>
      </c>
      <c r="G75" s="32">
        <f>IF(OR($A75="",$B75=""),"",'MPTO_working_2-way'!E74)</f>
        <v>1.7373366845549443</v>
      </c>
      <c r="H75" s="30">
        <f>IF(OR($A75="",$B75=""),"",'OddsRatio_working_2-way'!M74)</f>
        <v>2.3566796637913199</v>
      </c>
      <c r="I75" s="30">
        <f>IF(OR($A75="",$B75=""),"",'OddsRatio_working_2-way'!N74)</f>
        <v>1.7370936756031574</v>
      </c>
      <c r="J75" s="30">
        <f>IF('Log_working_2-way'!$D74="","",A75^('Log_working_2-way'!$D74))</f>
        <v>2.3626810133503287</v>
      </c>
      <c r="K75" s="32">
        <f>IF('Log_working_2-way'!$D74="","",B75^('Log_working_2-way'!$D74))</f>
        <v>1.733847459679009</v>
      </c>
      <c r="L75" s="37">
        <f t="shared" si="17"/>
        <v>0.4267676767676768</v>
      </c>
      <c r="M75" s="37">
        <f t="shared" si="18"/>
        <v>0.5732323232323232</v>
      </c>
      <c r="N75" s="38">
        <v>171</v>
      </c>
      <c r="O75" s="38">
        <f t="shared" si="19"/>
        <v>95.669603524229075</v>
      </c>
      <c r="P75" s="38">
        <f t="shared" si="20"/>
        <v>69.816568047337284</v>
      </c>
      <c r="Q75" s="38">
        <f t="shared" si="21"/>
        <v>101.18343195266273</v>
      </c>
      <c r="R75" s="38">
        <f t="shared" si="22"/>
        <v>75.330396475770925</v>
      </c>
      <c r="S75" s="39">
        <f t="shared" si="23"/>
        <v>-5.5138284284336549</v>
      </c>
      <c r="T75" s="39">
        <f t="shared" si="24"/>
        <v>-5.5138284284336407</v>
      </c>
      <c r="U75" t="s">
        <v>193</v>
      </c>
      <c r="V75" t="s">
        <v>194</v>
      </c>
      <c r="W75" t="s">
        <v>388</v>
      </c>
      <c r="X75" t="s">
        <v>384</v>
      </c>
      <c r="Y75" s="41"/>
    </row>
    <row r="76" spans="1:25" ht="15" x14ac:dyDescent="0.25">
      <c r="A76">
        <v>1.99</v>
      </c>
      <c r="B76">
        <v>1.85</v>
      </c>
      <c r="C76" s="29">
        <f t="shared" si="25"/>
        <v>4.3053103354610656E-2</v>
      </c>
      <c r="D76" s="30">
        <f>IF(OR($A76="",$B76=""),"",A76*'MPTO_working_2-way'!$G75)</f>
        <v>2.0756756756756753</v>
      </c>
      <c r="E76" s="32">
        <f>IF(OR($A76="",$B76=""),"",B76*'MPTO_working_2-way'!$G75)</f>
        <v>1.9296482412060298</v>
      </c>
      <c r="F76" s="30">
        <f>IF(OR($A76="",$B76=""),"",'MPTO_working_2-way'!D75)</f>
        <v>2.0790625441197226</v>
      </c>
      <c r="G76" s="32">
        <f>IF(OR($A76="",$B76=""),"",'MPTO_working_2-way'!E75)</f>
        <v>1.9267303414889438</v>
      </c>
      <c r="H76" s="30">
        <f>IF(OR($A76="",$B76=""),"",'OddsRatio_working_2-way'!M75)</f>
        <v>2.0792154012767514</v>
      </c>
      <c r="I76" s="30">
        <f>IF(OR($A76="",$B76=""),"",'OddsRatio_working_2-way'!N75)</f>
        <v>1.9265990819042815</v>
      </c>
      <c r="J76" s="30">
        <f>IF('Log_working_2-way'!$D75="","",A76^('Log_working_2-way'!$D75))</f>
        <v>2.0807741676242877</v>
      </c>
      <c r="K76" s="32">
        <f>IF('Log_working_2-way'!$D75="","",B76^('Log_working_2-way'!$D75))</f>
        <v>1.9252626773989769</v>
      </c>
      <c r="L76" s="37">
        <f t="shared" si="17"/>
        <v>0.48177083333333343</v>
      </c>
      <c r="M76" s="37">
        <f t="shared" si="18"/>
        <v>0.51822916666666674</v>
      </c>
      <c r="N76" s="38">
        <v>172</v>
      </c>
      <c r="O76" s="38">
        <f t="shared" si="19"/>
        <v>85.567839195979872</v>
      </c>
      <c r="P76" s="38">
        <f t="shared" si="20"/>
        <v>79.027027027027003</v>
      </c>
      <c r="Q76" s="38">
        <f t="shared" si="21"/>
        <v>92.972972972972954</v>
      </c>
      <c r="R76" s="38">
        <f t="shared" si="22"/>
        <v>86.4321608040201</v>
      </c>
      <c r="S76" s="39">
        <f t="shared" si="23"/>
        <v>-7.4051337769930825</v>
      </c>
      <c r="T76" s="39">
        <f t="shared" si="24"/>
        <v>-7.4051337769930967</v>
      </c>
      <c r="U76" t="s">
        <v>195</v>
      </c>
      <c r="V76" t="s">
        <v>196</v>
      </c>
      <c r="W76" t="s">
        <v>395</v>
      </c>
      <c r="X76" t="s">
        <v>384</v>
      </c>
      <c r="Y76" s="41"/>
    </row>
    <row r="77" spans="1:25" ht="15" x14ac:dyDescent="0.25">
      <c r="A77">
        <v>1.79</v>
      </c>
      <c r="B77">
        <v>2.0499999999999998</v>
      </c>
      <c r="C77" s="29">
        <f t="shared" si="25"/>
        <v>4.6464095925875526E-2</v>
      </c>
      <c r="D77" s="30">
        <f>IF(OR($A77="",$B77=""),"",A77*'MPTO_working_2-way'!$G76)</f>
        <v>1.8731707317073172</v>
      </c>
      <c r="E77" s="32">
        <f>IF(OR($A77="",$B77=""),"",B77*'MPTO_working_2-way'!$G76)</f>
        <v>2.1452513966480447</v>
      </c>
      <c r="F77" s="30">
        <f>IF(OR($A77="",$B77=""),"",'MPTO_working_2-way'!D76)</f>
        <v>1.8676676421936633</v>
      </c>
      <c r="G77" s="32">
        <f>IF(OR($A77="",$B77=""),"",'MPTO_working_2-way'!E76)</f>
        <v>2.1525150315295498</v>
      </c>
      <c r="H77" s="30">
        <f>IF(OR($A77="",$B77=""),"",'OddsRatio_working_2-way'!M76)</f>
        <v>1.8673989580239028</v>
      </c>
      <c r="I77" s="30">
        <f>IF(OR($A77="",$B77=""),"",'OddsRatio_working_2-way'!N76)</f>
        <v>2.1528720328165796</v>
      </c>
      <c r="J77" s="30">
        <f>IF('Log_working_2-way'!$D76="","",A77^('Log_working_2-way'!$D76))</f>
        <v>1.8648753168978718</v>
      </c>
      <c r="K77" s="32">
        <f>IF('Log_working_2-way'!$D76="","",B77^('Log_working_2-way'!$D76))</f>
        <v>2.1562360266982945</v>
      </c>
      <c r="L77" s="37">
        <f t="shared" si="17"/>
        <v>0.53385416666666663</v>
      </c>
      <c r="M77" s="37">
        <f t="shared" si="18"/>
        <v>0.46614583333333331</v>
      </c>
      <c r="N77" s="38">
        <v>173</v>
      </c>
      <c r="O77" s="38">
        <f t="shared" si="19"/>
        <v>76.351955307262571</v>
      </c>
      <c r="P77" s="38">
        <f t="shared" si="20"/>
        <v>88.609756097560975</v>
      </c>
      <c r="Q77" s="38">
        <f t="shared" si="21"/>
        <v>84.390243902439039</v>
      </c>
      <c r="R77" s="38">
        <f t="shared" si="22"/>
        <v>96.648044692737429</v>
      </c>
      <c r="S77" s="39">
        <f t="shared" si="23"/>
        <v>-8.0382885951764678</v>
      </c>
      <c r="T77" s="39">
        <f t="shared" si="24"/>
        <v>-8.0382885951764536</v>
      </c>
      <c r="U77" t="s">
        <v>197</v>
      </c>
      <c r="V77" t="s">
        <v>198</v>
      </c>
      <c r="W77" t="s">
        <v>395</v>
      </c>
      <c r="X77" t="s">
        <v>384</v>
      </c>
      <c r="Y77" s="41"/>
    </row>
    <row r="78" spans="1:25" ht="15" x14ac:dyDescent="0.25">
      <c r="A78">
        <v>1.98</v>
      </c>
      <c r="B78">
        <v>1.85</v>
      </c>
      <c r="C78" s="29">
        <f t="shared" si="25"/>
        <v>4.5591045591045543E-2</v>
      </c>
      <c r="D78" s="30">
        <f>IF(OR($A78="",$B78=""),"",A78*'MPTO_working_2-way'!$G77)</f>
        <v>2.07027027027027</v>
      </c>
      <c r="E78" s="32">
        <f>IF(OR($A78="",$B78=""),"",B78*'MPTO_working_2-way'!$G77)</f>
        <v>1.9343434343434343</v>
      </c>
      <c r="F78" s="30">
        <f>IF(OR($A78="",$B78=""),"",'MPTO_working_2-way'!D77)</f>
        <v>2.0735918482875744</v>
      </c>
      <c r="G78" s="32">
        <f>IF(OR($A78="",$B78=""),"",'MPTO_working_2-way'!E77)</f>
        <v>1.931452675982072</v>
      </c>
      <c r="H78" s="30">
        <f>IF(OR($A78="",$B78=""),"",'OddsRatio_working_2-way'!M77)</f>
        <v>2.0737509843863182</v>
      </c>
      <c r="I78" s="30">
        <f>IF(OR($A78="",$B78=""),"",'OddsRatio_working_2-way'!N77)</f>
        <v>1.9313146293146641</v>
      </c>
      <c r="J78" s="30">
        <f>IF('Log_working_2-way'!$D77="","",A78^('Log_working_2-way'!$D77))</f>
        <v>2.0752829704469682</v>
      </c>
      <c r="K78" s="32">
        <f>IF('Log_working_2-way'!$D77="","",B78^('Log_working_2-way'!$D77))</f>
        <v>1.9299877590211039</v>
      </c>
      <c r="L78" s="37">
        <f t="shared" si="17"/>
        <v>0.48302872062663194</v>
      </c>
      <c r="M78" s="37">
        <f t="shared" si="18"/>
        <v>0.51697127937336818</v>
      </c>
      <c r="N78" s="38">
        <v>174</v>
      </c>
      <c r="O78" s="38">
        <f t="shared" si="19"/>
        <v>86.121212121212125</v>
      </c>
      <c r="P78" s="38">
        <f t="shared" si="20"/>
        <v>79.945945945945951</v>
      </c>
      <c r="Q78" s="38">
        <f t="shared" si="21"/>
        <v>94.054054054054035</v>
      </c>
      <c r="R78" s="38">
        <f t="shared" si="22"/>
        <v>87.87878787878789</v>
      </c>
      <c r="S78" s="39">
        <f t="shared" si="23"/>
        <v>-7.9328419328419102</v>
      </c>
      <c r="T78" s="39">
        <f t="shared" si="24"/>
        <v>-7.9328419328419386</v>
      </c>
      <c r="U78" t="s">
        <v>199</v>
      </c>
      <c r="V78" t="s">
        <v>200</v>
      </c>
      <c r="W78" t="s">
        <v>395</v>
      </c>
      <c r="X78" t="s">
        <v>384</v>
      </c>
      <c r="Y78" s="41"/>
    </row>
    <row r="79" spans="1:25" ht="15" x14ac:dyDescent="0.25">
      <c r="A79">
        <v>1.79</v>
      </c>
      <c r="B79">
        <v>2.04</v>
      </c>
      <c r="C79" s="29">
        <f t="shared" si="25"/>
        <v>4.8855296308467411E-2</v>
      </c>
      <c r="D79" s="30">
        <f>IF(OR($A79="",$B79=""),"",A79*'MPTO_working_2-way'!$G78)</f>
        <v>1.8774509803921566</v>
      </c>
      <c r="E79" s="32">
        <f>IF(OR($A79="",$B79=""),"",B79*'MPTO_working_2-way'!$G78)</f>
        <v>2.1396648044692737</v>
      </c>
      <c r="F79" s="30">
        <f>IF(OR($A79="",$B79=""),"",'MPTO_working_2-way'!D78)</f>
        <v>1.8718474472011479</v>
      </c>
      <c r="G79" s="32">
        <f>IF(OR($A79="",$B79=""),"",'MPTO_working_2-way'!E78)</f>
        <v>2.1469896519285041</v>
      </c>
      <c r="H79" s="30">
        <f>IF(OR($A79="",$B79=""),"",'OddsRatio_working_2-way'!M78)</f>
        <v>1.8715591687403583</v>
      </c>
      <c r="I79" s="30">
        <f>IF(OR($A79="",$B79=""),"",'OddsRatio_working_2-way'!N78)</f>
        <v>2.1473690322657886</v>
      </c>
      <c r="J79" s="30">
        <f>IF('Log_working_2-way'!$D78="","",A79^('Log_working_2-way'!$D78))</f>
        <v>1.8689844941716391</v>
      </c>
      <c r="K79" s="32">
        <f>IF('Log_working_2-way'!$D78="","",B79^('Log_working_2-way'!$D78))</f>
        <v>2.1507685196988517</v>
      </c>
      <c r="L79" s="37">
        <f t="shared" si="17"/>
        <v>0.53263707571801577</v>
      </c>
      <c r="M79" s="37">
        <f t="shared" si="18"/>
        <v>0.46736292428198434</v>
      </c>
      <c r="N79" s="38">
        <v>175</v>
      </c>
      <c r="O79" s="38">
        <f t="shared" si="19"/>
        <v>77.234636871508371</v>
      </c>
      <c r="P79" s="38">
        <f t="shared" si="20"/>
        <v>89.215686274509807</v>
      </c>
      <c r="Q79" s="38">
        <f t="shared" si="21"/>
        <v>85.784313725490193</v>
      </c>
      <c r="R79" s="38">
        <f t="shared" si="22"/>
        <v>97.765363128491614</v>
      </c>
      <c r="S79" s="39">
        <f t="shared" si="23"/>
        <v>-8.549676853981822</v>
      </c>
      <c r="T79" s="39">
        <f t="shared" si="24"/>
        <v>-8.5496768539818078</v>
      </c>
      <c r="U79" t="s">
        <v>201</v>
      </c>
      <c r="V79" t="s">
        <v>202</v>
      </c>
      <c r="W79" t="s">
        <v>395</v>
      </c>
      <c r="X79" t="s">
        <v>384</v>
      </c>
      <c r="Y79" s="41"/>
    </row>
    <row r="80" spans="1:25" ht="15" x14ac:dyDescent="0.25">
      <c r="A80">
        <v>1.9</v>
      </c>
      <c r="B80">
        <v>1.93</v>
      </c>
      <c r="C80" s="29">
        <f t="shared" si="25"/>
        <v>4.445050449959087E-2</v>
      </c>
      <c r="D80" s="30">
        <f>IF(OR($A80="",$B80=""),"",A80*'MPTO_working_2-way'!$G79)</f>
        <v>1.9844559585492225</v>
      </c>
      <c r="E80" s="32">
        <f>IF(OR($A80="",$B80=""),"",B80*'MPTO_working_2-way'!$G79)</f>
        <v>2.0157894736842104</v>
      </c>
      <c r="F80" s="30">
        <f>IF(OR($A80="",$B80=""),"",'MPTO_working_2-way'!D79)</f>
        <v>1.9837706248309437</v>
      </c>
      <c r="G80" s="32">
        <f>IF(OR($A80="",$B80=""),"",'MPTO_working_2-way'!E79)</f>
        <v>2.0164971130052241</v>
      </c>
      <c r="H80" s="30">
        <f>IF(OR($A80="",$B80=""),"",'OddsRatio_working_2-way'!M79)</f>
        <v>1.9837387536759294</v>
      </c>
      <c r="I80" s="30">
        <f>IF(OR($A80="",$B80=""),"",'OddsRatio_working_2-way'!N79)</f>
        <v>2.0165300454651267</v>
      </c>
      <c r="J80" s="30">
        <f>IF('Log_working_2-way'!$D79="","",A80^('Log_working_2-way'!$D79))</f>
        <v>1.9834239894126766</v>
      </c>
      <c r="K80" s="32">
        <f>IF('Log_working_2-way'!$D79="","",B80^('Log_working_2-way'!$D79))</f>
        <v>2.0168554059748378</v>
      </c>
      <c r="L80" s="37">
        <f t="shared" si="17"/>
        <v>0.50391644908616195</v>
      </c>
      <c r="M80" s="37">
        <f t="shared" si="18"/>
        <v>0.49608355091383816</v>
      </c>
      <c r="N80" s="38">
        <v>176</v>
      </c>
      <c r="O80" s="38">
        <f t="shared" si="19"/>
        <v>83.368421052631561</v>
      </c>
      <c r="P80" s="38">
        <f t="shared" si="20"/>
        <v>84.808290155440432</v>
      </c>
      <c r="Q80" s="38">
        <f t="shared" si="21"/>
        <v>91.191709844559597</v>
      </c>
      <c r="R80" s="38">
        <f t="shared" si="22"/>
        <v>92.631578947368411</v>
      </c>
      <c r="S80" s="39">
        <f t="shared" si="23"/>
        <v>-7.8232887919280358</v>
      </c>
      <c r="T80" s="39">
        <f t="shared" si="24"/>
        <v>-7.823288791927979</v>
      </c>
      <c r="U80" t="s">
        <v>203</v>
      </c>
      <c r="V80" t="s">
        <v>204</v>
      </c>
      <c r="W80" t="s">
        <v>395</v>
      </c>
      <c r="X80" t="s">
        <v>384</v>
      </c>
      <c r="Y80" s="41"/>
    </row>
    <row r="81" spans="1:25" ht="15" x14ac:dyDescent="0.25">
      <c r="A81">
        <v>1.78</v>
      </c>
      <c r="B81">
        <v>2.06</v>
      </c>
      <c r="C81" s="29">
        <f t="shared" si="25"/>
        <v>4.7234646012872306E-2</v>
      </c>
      <c r="D81" s="30">
        <f>IF(OR($A81="",$B81=""),"",A81*'MPTO_working_2-way'!$G80)</f>
        <v>1.8640776699029127</v>
      </c>
      <c r="E81" s="32">
        <f>IF(OR($A81="",$B81=""),"",B81*'MPTO_working_2-way'!$G80)</f>
        <v>2.1573033707865168</v>
      </c>
      <c r="F81" s="30">
        <f>IF(OR($A81="",$B81=""),"",'MPTO_working_2-way'!D80)</f>
        <v>1.8581129015911626</v>
      </c>
      <c r="G81" s="32">
        <f>IF(OR($A81="",$B81=""),"",'MPTO_working_2-way'!E80)</f>
        <v>2.165347820951931</v>
      </c>
      <c r="H81" s="30">
        <f>IF(OR($A81="",$B81=""),"",'OddsRatio_working_2-way'!M80)</f>
        <v>1.8578164469184384</v>
      </c>
      <c r="I81" s="30">
        <f>IF(OR($A81="",$B81=""),"",'OddsRatio_working_2-way'!N80)</f>
        <v>2.1657505560686463</v>
      </c>
      <c r="J81" s="30">
        <f>IF('Log_working_2-way'!$D80="","",A81^('Log_working_2-way'!$D80))</f>
        <v>1.855080049537273</v>
      </c>
      <c r="K81" s="32">
        <f>IF('Log_working_2-way'!$D80="","",B81^('Log_working_2-way'!$D80))</f>
        <v>2.169481150379414</v>
      </c>
      <c r="L81" s="37">
        <f t="shared" si="17"/>
        <v>0.53645833333333337</v>
      </c>
      <c r="M81" s="37">
        <f t="shared" si="18"/>
        <v>0.46354166666666669</v>
      </c>
      <c r="N81" s="38">
        <v>177</v>
      </c>
      <c r="O81" s="38">
        <f t="shared" si="19"/>
        <v>77.561797752808999</v>
      </c>
      <c r="P81" s="38">
        <f t="shared" si="20"/>
        <v>91.077669902912618</v>
      </c>
      <c r="Q81" s="38">
        <f t="shared" si="21"/>
        <v>85.922330097087382</v>
      </c>
      <c r="R81" s="38">
        <f t="shared" si="22"/>
        <v>99.438202247191015</v>
      </c>
      <c r="S81" s="39">
        <f t="shared" si="23"/>
        <v>-8.3605323442783828</v>
      </c>
      <c r="T81" s="39">
        <f t="shared" si="24"/>
        <v>-8.360532344278397</v>
      </c>
      <c r="U81" t="s">
        <v>205</v>
      </c>
      <c r="V81" t="s">
        <v>206</v>
      </c>
      <c r="W81" t="s">
        <v>395</v>
      </c>
      <c r="X81" t="s">
        <v>384</v>
      </c>
      <c r="Y81" s="41"/>
    </row>
    <row r="82" spans="1:25" ht="15" x14ac:dyDescent="0.25">
      <c r="A82">
        <v>2.14</v>
      </c>
      <c r="B82">
        <v>1.72</v>
      </c>
      <c r="C82" s="29">
        <f t="shared" si="25"/>
        <v>4.8685068463377501E-2</v>
      </c>
      <c r="D82" s="30">
        <f>IF(OR($A82="",$B82=""),"",A82*'MPTO_working_2-way'!$G81)</f>
        <v>2.2441860465116279</v>
      </c>
      <c r="E82" s="32">
        <f>IF(OR($A82="",$B82=""),"",B82*'MPTO_working_2-way'!$G81)</f>
        <v>1.8037383177570092</v>
      </c>
      <c r="F82" s="30">
        <f>IF(OR($A82="",$B82=""),"",'MPTO_working_2-way'!D81)</f>
        <v>2.2576054955839058</v>
      </c>
      <c r="G82" s="32">
        <f>IF(OR($A82="",$B82=""),"",'MPTO_working_2-way'!E81)</f>
        <v>1.7951619196254389</v>
      </c>
      <c r="H82" s="30">
        <f>IF(OR($A82="",$B82=""),"",'OddsRatio_working_2-way'!M81)</f>
        <v>2.2583057392117913</v>
      </c>
      <c r="I82" s="30">
        <f>IF(OR($A82="",$B82=""),"",'OddsRatio_working_2-way'!N81)</f>
        <v>1.7947194142390264</v>
      </c>
      <c r="J82" s="30">
        <f>IF('Log_working_2-way'!$D81="","",A82^('Log_working_2-way'!$D81))</f>
        <v>2.2645658948599179</v>
      </c>
      <c r="K82" s="32">
        <f>IF('Log_working_2-way'!$D81="","",B82^('Log_working_2-way'!$D81))</f>
        <v>1.7907852046807202</v>
      </c>
      <c r="L82" s="37">
        <f t="shared" si="17"/>
        <v>0.44559585492227982</v>
      </c>
      <c r="M82" s="37">
        <f t="shared" si="18"/>
        <v>0.55440414507772029</v>
      </c>
      <c r="N82" s="38">
        <v>178</v>
      </c>
      <c r="O82" s="38">
        <f t="shared" si="19"/>
        <v>94.822429906542069</v>
      </c>
      <c r="P82" s="38">
        <f t="shared" si="20"/>
        <v>74.511627906976727</v>
      </c>
      <c r="Q82" s="38">
        <f t="shared" si="21"/>
        <v>103.48837209302326</v>
      </c>
      <c r="R82" s="38">
        <f t="shared" si="22"/>
        <v>83.177570093457945</v>
      </c>
      <c r="S82" s="39">
        <f t="shared" si="23"/>
        <v>-8.665942186481189</v>
      </c>
      <c r="T82" s="39">
        <f t="shared" si="24"/>
        <v>-8.6659421864812174</v>
      </c>
      <c r="U82" t="s">
        <v>207</v>
      </c>
      <c r="V82" t="s">
        <v>208</v>
      </c>
      <c r="W82" t="s">
        <v>395</v>
      </c>
      <c r="X82" t="s">
        <v>384</v>
      </c>
      <c r="Y82" s="41"/>
    </row>
    <row r="83" spans="1:25" ht="15" x14ac:dyDescent="0.25">
      <c r="A83">
        <v>2</v>
      </c>
      <c r="B83">
        <v>1.84</v>
      </c>
      <c r="C83" s="29">
        <f t="shared" si="25"/>
        <v>4.3478260869565188E-2</v>
      </c>
      <c r="D83" s="30">
        <f>IF(OR($A83="",$B83=""),"",A83*'MPTO_working_2-way'!$G82)</f>
        <v>2.0869565217391304</v>
      </c>
      <c r="E83" s="32">
        <f>IF(OR($A83="",$B83=""),"",B83*'MPTO_working_2-way'!$G82)</f>
        <v>1.92</v>
      </c>
      <c r="F83" s="30">
        <f>IF(OR($A83="",$B83=""),"",'MPTO_working_2-way'!D82)</f>
        <v>2.0909090909090908</v>
      </c>
      <c r="G83" s="32">
        <f>IF(OR($A83="",$B83=""),"",'MPTO_working_2-way'!E82)</f>
        <v>1.9166666666666665</v>
      </c>
      <c r="H83" s="30">
        <f>IF(OR($A83="",$B83=""),"",'OddsRatio_working_2-way'!M82)</f>
        <v>2.091089451179962</v>
      </c>
      <c r="I83" s="30">
        <f>IF(OR($A83="",$B83=""),"",'OddsRatio_working_2-way'!N82)</f>
        <v>1.9165151389911681</v>
      </c>
      <c r="J83" s="30">
        <f>IF('Log_working_2-way'!$D82="","",A83^('Log_working_2-way'!$D82))</f>
        <v>2.0929101135076231</v>
      </c>
      <c r="K83" s="32">
        <f>IF('Log_working_2-way'!$D82="","",B83^('Log_working_2-way'!$D82))</f>
        <v>1.9149883303671131</v>
      </c>
      <c r="L83" s="37">
        <f t="shared" si="17"/>
        <v>0.47916666666666669</v>
      </c>
      <c r="M83" s="37">
        <f t="shared" si="18"/>
        <v>0.52083333333333337</v>
      </c>
      <c r="N83" s="38">
        <v>179</v>
      </c>
      <c r="O83" s="38">
        <f t="shared" si="19"/>
        <v>89.5</v>
      </c>
      <c r="P83" s="38">
        <f t="shared" si="20"/>
        <v>81.717391304347828</v>
      </c>
      <c r="Q83" s="38">
        <f t="shared" si="21"/>
        <v>97.282608695652172</v>
      </c>
      <c r="R83" s="38">
        <f t="shared" si="22"/>
        <v>89.5</v>
      </c>
      <c r="S83" s="39">
        <f t="shared" si="23"/>
        <v>-7.7826086956521721</v>
      </c>
      <c r="T83" s="39">
        <f t="shared" si="24"/>
        <v>-7.7826086956521721</v>
      </c>
      <c r="U83" t="s">
        <v>209</v>
      </c>
      <c r="V83" t="s">
        <v>210</v>
      </c>
      <c r="W83" t="s">
        <v>396</v>
      </c>
      <c r="X83" t="s">
        <v>384</v>
      </c>
      <c r="Y83" s="41"/>
    </row>
    <row r="84" spans="1:25" ht="15" x14ac:dyDescent="0.25">
      <c r="A84">
        <v>2.2400000000000002</v>
      </c>
      <c r="B84">
        <v>1.66</v>
      </c>
      <c r="C84" s="29">
        <f t="shared" si="25"/>
        <v>4.8838209982788428E-2</v>
      </c>
      <c r="D84" s="30">
        <f>IF(OR($A84="",$B84=""),"",A84*'MPTO_working_2-way'!$G83)</f>
        <v>2.3493975903614461</v>
      </c>
      <c r="E84" s="32">
        <f>IF(OR($A84="",$B84=""),"",B84*'MPTO_working_2-way'!$G83)</f>
        <v>1.7410714285714286</v>
      </c>
      <c r="F84" s="30">
        <f>IF(OR($A84="",$B84=""),"",'MPTO_working_2-way'!D83)</f>
        <v>2.3696150904919713</v>
      </c>
      <c r="G84" s="32">
        <f>IF(OR($A84="",$B84=""),"",'MPTO_working_2-way'!E83)</f>
        <v>1.7301321421924438</v>
      </c>
      <c r="H84" s="30">
        <f>IF(OR($A84="",$B84=""),"",'OddsRatio_working_2-way'!M83)</f>
        <v>2.3706888336846839</v>
      </c>
      <c r="I84" s="30">
        <f>IF(OR($A84="",$B84=""),"",'OddsRatio_working_2-way'!N83)</f>
        <v>1.7295601856708804</v>
      </c>
      <c r="J84" s="30">
        <f>IF('Log_working_2-way'!$D83="","",A84^('Log_working_2-way'!$D83))</f>
        <v>2.380177238993153</v>
      </c>
      <c r="K84" s="32">
        <f>IF('Log_working_2-way'!$D83="","",B84^('Log_working_2-way'!$D83))</f>
        <v>1.7245446249558118</v>
      </c>
      <c r="L84" s="37">
        <f t="shared" si="17"/>
        <v>0.42564102564102557</v>
      </c>
      <c r="M84" s="37">
        <f t="shared" si="18"/>
        <v>0.57435897435897432</v>
      </c>
      <c r="N84" s="38">
        <v>180</v>
      </c>
      <c r="O84" s="38">
        <f t="shared" si="19"/>
        <v>99.642857142857153</v>
      </c>
      <c r="P84" s="38">
        <f t="shared" si="20"/>
        <v>71.56626506024098</v>
      </c>
      <c r="Q84" s="38">
        <f t="shared" si="21"/>
        <v>108.43373493975905</v>
      </c>
      <c r="R84" s="38">
        <f t="shared" si="22"/>
        <v>80.357142857142847</v>
      </c>
      <c r="S84" s="39">
        <f t="shared" si="23"/>
        <v>-8.7908777969018956</v>
      </c>
      <c r="T84" s="39">
        <f t="shared" si="24"/>
        <v>-8.7908777969018672</v>
      </c>
      <c r="U84" t="s">
        <v>211</v>
      </c>
      <c r="V84" t="s">
        <v>212</v>
      </c>
      <c r="W84" t="s">
        <v>396</v>
      </c>
      <c r="X84" t="s">
        <v>384</v>
      </c>
      <c r="Y84" s="41"/>
    </row>
    <row r="85" spans="1:25" ht="15" x14ac:dyDescent="0.25">
      <c r="A85">
        <v>2.13</v>
      </c>
      <c r="B85">
        <v>1.74</v>
      </c>
      <c r="C85" s="29">
        <f t="shared" si="25"/>
        <v>4.4196211753278369E-2</v>
      </c>
      <c r="D85" s="30">
        <f>IF(OR($A85="",$B85=""),"",A85*'MPTO_working_2-way'!$G84)</f>
        <v>2.2241379310344827</v>
      </c>
      <c r="E85" s="32">
        <f>IF(OR($A85="",$B85=""),"",B85*'MPTO_working_2-way'!$G84)</f>
        <v>1.8169014084507042</v>
      </c>
      <c r="F85" s="30">
        <f>IF(OR($A85="",$B85=""),"",'MPTO_working_2-way'!D84)</f>
        <v>2.2352089741270129</v>
      </c>
      <c r="G85" s="32">
        <f>IF(OR($A85="",$B85=""),"",'MPTO_working_2-way'!E84)</f>
        <v>1.8095796103705875</v>
      </c>
      <c r="H85" s="30">
        <f>IF(OR($A85="",$B85=""),"",'OddsRatio_working_2-way'!M84)</f>
        <v>2.235729350232901</v>
      </c>
      <c r="I85" s="30">
        <f>IF(OR($A85="",$B85=""),"",'OddsRatio_working_2-way'!N84)</f>
        <v>1.8092386895330501</v>
      </c>
      <c r="J85" s="30">
        <f>IF('Log_working_2-way'!$D84="","",A85^('Log_working_2-way'!$D84))</f>
        <v>2.2408640724077871</v>
      </c>
      <c r="K85" s="32">
        <f>IF('Log_working_2-way'!$D84="","",B85^('Log_working_2-way'!$D84))</f>
        <v>1.8058900424598134</v>
      </c>
      <c r="L85" s="37">
        <f t="shared" si="17"/>
        <v>0.44961240310077522</v>
      </c>
      <c r="M85" s="37">
        <f t="shared" si="18"/>
        <v>0.55038759689922478</v>
      </c>
      <c r="N85" s="38">
        <v>181</v>
      </c>
      <c r="O85" s="38">
        <f t="shared" si="19"/>
        <v>96.023474178403745</v>
      </c>
      <c r="P85" s="38">
        <f t="shared" si="20"/>
        <v>76.977011494252864</v>
      </c>
      <c r="Q85" s="38">
        <f t="shared" si="21"/>
        <v>104.02298850574712</v>
      </c>
      <c r="R85" s="38">
        <f t="shared" si="22"/>
        <v>84.97652582159624</v>
      </c>
      <c r="S85" s="39">
        <f t="shared" si="23"/>
        <v>-7.9995143273433769</v>
      </c>
      <c r="T85" s="39">
        <f t="shared" si="24"/>
        <v>-7.9995143273433769</v>
      </c>
      <c r="U85" t="s">
        <v>213</v>
      </c>
      <c r="V85" t="s">
        <v>214</v>
      </c>
      <c r="W85" t="s">
        <v>396</v>
      </c>
      <c r="X85" t="s">
        <v>384</v>
      </c>
      <c r="Y85" s="41"/>
    </row>
    <row r="86" spans="1:25" ht="15" x14ac:dyDescent="0.25">
      <c r="A86">
        <v>1.95</v>
      </c>
      <c r="B86">
        <v>1.88</v>
      </c>
      <c r="C86" s="29">
        <f t="shared" si="25"/>
        <v>4.4735406437534042E-2</v>
      </c>
      <c r="D86" s="30">
        <f>IF(OR($A86="",$B86=""),"",A86*'MPTO_working_2-way'!$G85)</f>
        <v>2.0372340425531914</v>
      </c>
      <c r="E86" s="32">
        <f>IF(OR($A86="",$B86=""),"",B86*'MPTO_working_2-way'!$G85)</f>
        <v>1.9641025641025638</v>
      </c>
      <c r="F86" s="30">
        <f>IF(OR($A86="",$B86=""),"",'MPTO_working_2-way'!D85)</f>
        <v>2.0389321468298109</v>
      </c>
      <c r="G86" s="32">
        <f>IF(OR($A86="",$B86=""),"",'MPTO_working_2-way'!E85)</f>
        <v>1.9625267665952888</v>
      </c>
      <c r="H86" s="30">
        <f>IF(OR($A86="",$B86=""),"",'OddsRatio_working_2-way'!M85)</f>
        <v>2.0390117682420414</v>
      </c>
      <c r="I86" s="30">
        <f>IF(OR($A86="",$B86=""),"",'OddsRatio_working_2-way'!N85)</f>
        <v>1.9624530063715757</v>
      </c>
      <c r="J86" s="30">
        <f>IF('Log_working_2-way'!$D85="","",A86^('Log_working_2-way'!$D85))</f>
        <v>2.0397933425150612</v>
      </c>
      <c r="K86" s="32">
        <f>IF('Log_working_2-way'!$D85="","",B86^('Log_working_2-way'!$D85))</f>
        <v>1.9617295659739398</v>
      </c>
      <c r="L86" s="37">
        <f t="shared" si="17"/>
        <v>0.49086161879895562</v>
      </c>
      <c r="M86" s="37">
        <f t="shared" si="18"/>
        <v>0.50913838120104449</v>
      </c>
      <c r="N86" s="38">
        <v>182</v>
      </c>
      <c r="O86" s="38">
        <f t="shared" si="19"/>
        <v>88.666666666666671</v>
      </c>
      <c r="P86" s="38">
        <f t="shared" si="20"/>
        <v>85.191489361702111</v>
      </c>
      <c r="Q86" s="38">
        <f t="shared" si="21"/>
        <v>96.808510638297875</v>
      </c>
      <c r="R86" s="38">
        <f t="shared" si="22"/>
        <v>93.333333333333343</v>
      </c>
      <c r="S86" s="39">
        <f t="shared" si="23"/>
        <v>-8.1418439716312037</v>
      </c>
      <c r="T86" s="39">
        <f t="shared" si="24"/>
        <v>-8.1418439716312321</v>
      </c>
      <c r="U86" t="s">
        <v>215</v>
      </c>
      <c r="V86" t="s">
        <v>216</v>
      </c>
      <c r="W86" t="s">
        <v>396</v>
      </c>
      <c r="X86" t="s">
        <v>384</v>
      </c>
      <c r="Y86" s="41"/>
    </row>
    <row r="87" spans="1:25" ht="15" x14ac:dyDescent="0.25">
      <c r="A87">
        <v>2.2799999999999998</v>
      </c>
      <c r="B87">
        <v>1.65</v>
      </c>
      <c r="C87" s="29">
        <f t="shared" si="25"/>
        <v>4.4657097288676173E-2</v>
      </c>
      <c r="D87" s="30">
        <f>IF(OR($A87="",$B87=""),"",A87*'MPTO_working_2-way'!$G86)</f>
        <v>2.3818181818181814</v>
      </c>
      <c r="E87" s="32">
        <f>IF(OR($A87="",$B87=""),"",B87*'MPTO_working_2-way'!$G86)</f>
        <v>1.7236842105263155</v>
      </c>
      <c r="F87" s="30">
        <f>IF(OR($A87="",$B87=""),"",'MPTO_working_2-way'!D86)</f>
        <v>2.402298850574712</v>
      </c>
      <c r="G87" s="32">
        <f>IF(OR($A87="",$B87=""),"",'MPTO_working_2-way'!E86)</f>
        <v>1.7131147540983604</v>
      </c>
      <c r="H87" s="30">
        <f>IF(OR($A87="",$B87=""),"",'OddsRatio_working_2-way'!M86)</f>
        <v>2.4032928308912465</v>
      </c>
      <c r="I87" s="30">
        <f>IF(OR($A87="",$B87=""),"",'OddsRatio_working_2-way'!N86)</f>
        <v>1.7126096406869604</v>
      </c>
      <c r="J87" s="30">
        <f>IF('Log_working_2-way'!$D86="","",A87^('Log_working_2-way'!$D86))</f>
        <v>2.4128750224751347</v>
      </c>
      <c r="K87" s="32">
        <f>IF('Log_working_2-way'!$D86="","",B87^('Log_working_2-way'!$D86))</f>
        <v>1.7077766851929645</v>
      </c>
      <c r="L87" s="37">
        <f t="shared" si="17"/>
        <v>0.4198473282442749</v>
      </c>
      <c r="M87" s="37">
        <f t="shared" si="18"/>
        <v>0.58015267175572527</v>
      </c>
      <c r="N87" s="38">
        <v>183</v>
      </c>
      <c r="O87" s="38">
        <f t="shared" si="19"/>
        <v>102.73684210526315</v>
      </c>
      <c r="P87" s="38">
        <f t="shared" si="20"/>
        <v>72.090909090909079</v>
      </c>
      <c r="Q87" s="38">
        <f t="shared" si="21"/>
        <v>110.90909090909091</v>
      </c>
      <c r="R87" s="38">
        <f t="shared" si="22"/>
        <v>80.26315789473685</v>
      </c>
      <c r="S87" s="39">
        <f t="shared" si="23"/>
        <v>-8.1722488038277561</v>
      </c>
      <c r="T87" s="39">
        <f t="shared" si="24"/>
        <v>-8.1722488038277703</v>
      </c>
      <c r="U87" t="s">
        <v>217</v>
      </c>
      <c r="V87" t="s">
        <v>218</v>
      </c>
      <c r="W87" t="s">
        <v>396</v>
      </c>
      <c r="X87" t="s">
        <v>384</v>
      </c>
      <c r="Y87" s="41"/>
    </row>
    <row r="88" spans="1:25" ht="15" x14ac:dyDescent="0.25">
      <c r="A88">
        <v>2.38</v>
      </c>
      <c r="B88">
        <v>1.57</v>
      </c>
      <c r="C88" s="29">
        <f t="shared" si="25"/>
        <v>5.7110742386126345E-2</v>
      </c>
      <c r="D88" s="30">
        <f>IF(OR($A88="",$B88=""),"",A88*'MPTO_working_2-way'!$G87)</f>
        <v>2.5159235668789806</v>
      </c>
      <c r="E88" s="32">
        <f>IF(OR($A88="",$B88=""),"",B88*'MPTO_working_2-way'!$G87)</f>
        <v>1.6596638655462184</v>
      </c>
      <c r="F88" s="30">
        <f>IF(OR($A88="",$B88=""),"",'MPTO_working_2-way'!D87)</f>
        <v>2.5535433608966032</v>
      </c>
      <c r="G88" s="32">
        <f>IF(OR($A88="",$B88=""),"",'MPTO_working_2-way'!E87)</f>
        <v>1.6436897901728764</v>
      </c>
      <c r="H88" s="30">
        <f>IF(OR($A88="",$B88=""),"",'OddsRatio_working_2-way'!M87)</f>
        <v>2.5559732104309978</v>
      </c>
      <c r="I88" s="30">
        <f>IF(OR($A88="",$B88=""),"",'OddsRatio_working_2-way'!N87)</f>
        <v>1.6426845869171511</v>
      </c>
      <c r="J88" s="30">
        <f>IF('Log_working_2-way'!$D87="","",A88^('Log_working_2-way'!$D87))</f>
        <v>2.5740027748887155</v>
      </c>
      <c r="K88" s="32">
        <f>IF('Log_working_2-way'!$D87="","",B88^('Log_working_2-way'!$D87))</f>
        <v>1.6353228951995207</v>
      </c>
      <c r="L88" s="37">
        <f t="shared" si="17"/>
        <v>0.39746835443037981</v>
      </c>
      <c r="M88" s="37">
        <f t="shared" si="18"/>
        <v>0.60253164556962024</v>
      </c>
      <c r="N88" s="38">
        <v>184</v>
      </c>
      <c r="O88" s="38">
        <f t="shared" si="19"/>
        <v>106.68907563025209</v>
      </c>
      <c r="P88" s="38">
        <f t="shared" si="20"/>
        <v>66.802547770700627</v>
      </c>
      <c r="Q88" s="38">
        <f t="shared" si="21"/>
        <v>117.19745222929936</v>
      </c>
      <c r="R88" s="38">
        <f t="shared" si="22"/>
        <v>77.310924369747895</v>
      </c>
      <c r="S88" s="39">
        <f t="shared" si="23"/>
        <v>-10.508376599047267</v>
      </c>
      <c r="T88" s="39">
        <f t="shared" si="24"/>
        <v>-10.508376599047267</v>
      </c>
      <c r="U88" t="s">
        <v>115</v>
      </c>
      <c r="V88" t="s">
        <v>112</v>
      </c>
      <c r="W88" t="s">
        <v>149</v>
      </c>
      <c r="X88" t="s">
        <v>384</v>
      </c>
      <c r="Y88" s="41"/>
    </row>
    <row r="89" spans="1:25" ht="15" x14ac:dyDescent="0.25">
      <c r="A89">
        <v>1.59</v>
      </c>
      <c r="B89">
        <v>2.4900000000000002</v>
      </c>
      <c r="C89" s="29">
        <f t="shared" si="25"/>
        <v>3.0537243312874107E-2</v>
      </c>
      <c r="D89" s="30">
        <f>IF(OR($A89="",$B89=""),"",A89*'MPTO_working_2-way'!$G88)</f>
        <v>1.6385542168674698</v>
      </c>
      <c r="E89" s="32">
        <f>IF(OR($A89="",$B89=""),"",B89*'MPTO_working_2-way'!$G88)</f>
        <v>2.5660377358490569</v>
      </c>
      <c r="F89" s="30">
        <f>IF(OR($A89="",$B89=""),"",'MPTO_working_2-way'!D88)</f>
        <v>1.6295610298203371</v>
      </c>
      <c r="G89" s="32">
        <f>IF(OR($A89="",$B89=""),"",'MPTO_working_2-way'!E88)</f>
        <v>2.5884083553986468</v>
      </c>
      <c r="H89" s="30">
        <f>IF(OR($A89="",$B89=""),"",'OddsRatio_working_2-way'!M88)</f>
        <v>1.6292639782813063</v>
      </c>
      <c r="I89" s="30">
        <f>IF(OR($A89="",$B89=""),"",'OddsRatio_working_2-way'!N88)</f>
        <v>2.5891581824392307</v>
      </c>
      <c r="J89" s="30">
        <f>IF('Log_working_2-way'!$D88="","",A89^('Log_working_2-way'!$D88))</f>
        <v>1.6251795627741585</v>
      </c>
      <c r="K89" s="32">
        <f>IF('Log_working_2-way'!$D88="","",B89^('Log_working_2-way'!$D88))</f>
        <v>2.5995404513266163</v>
      </c>
      <c r="L89" s="37">
        <f t="shared" si="17"/>
        <v>0.61029411764705888</v>
      </c>
      <c r="M89" s="37">
        <f t="shared" si="18"/>
        <v>0.38970588235294112</v>
      </c>
      <c r="N89" s="38">
        <v>185</v>
      </c>
      <c r="O89" s="38">
        <f t="shared" si="19"/>
        <v>68.647798742138377</v>
      </c>
      <c r="P89" s="38">
        <f t="shared" si="20"/>
        <v>110.70281124497991</v>
      </c>
      <c r="Q89" s="38">
        <f t="shared" si="21"/>
        <v>74.297188755020073</v>
      </c>
      <c r="R89" s="38">
        <f t="shared" si="22"/>
        <v>116.35220125786164</v>
      </c>
      <c r="S89" s="39">
        <f t="shared" si="23"/>
        <v>-5.6493900128816961</v>
      </c>
      <c r="T89" s="39">
        <f t="shared" si="24"/>
        <v>-5.6493900128817245</v>
      </c>
      <c r="U89" t="s">
        <v>219</v>
      </c>
      <c r="V89" t="s">
        <v>220</v>
      </c>
      <c r="W89" t="s">
        <v>389</v>
      </c>
      <c r="X89" t="s">
        <v>384</v>
      </c>
      <c r="Y89" s="41"/>
    </row>
    <row r="90" spans="1:25" ht="15" x14ac:dyDescent="0.25">
      <c r="A90">
        <v>1.96</v>
      </c>
      <c r="B90">
        <v>1.94</v>
      </c>
      <c r="C90" s="29">
        <f t="shared" si="25"/>
        <v>2.5667999158426325E-2</v>
      </c>
      <c r="D90" s="30">
        <f>IF(OR($A90="",$B90=""),"",A90*'MPTO_working_2-way'!$G89)</f>
        <v>2.0103092783505154</v>
      </c>
      <c r="E90" s="32">
        <f>IF(OR($A90="",$B90=""),"",B90*'MPTO_working_2-way'!$G89)</f>
        <v>1.989795918367347</v>
      </c>
      <c r="F90" s="30">
        <f>IF(OR($A90="",$B90=""),"",'MPTO_working_2-way'!D89)</f>
        <v>2.0105752961082914</v>
      </c>
      <c r="G90" s="32">
        <f>IF(OR($A90="",$B90=""),"",'MPTO_working_2-way'!E89)</f>
        <v>1.9895353704478862</v>
      </c>
      <c r="H90" s="30">
        <f>IF(OR($A90="",$B90=""),"",'OddsRatio_working_2-way'!M89)</f>
        <v>2.0105823052798226</v>
      </c>
      <c r="I90" s="30">
        <f>IF(OR($A90="",$B90=""),"",'OddsRatio_working_2-way'!N89)</f>
        <v>1.9895285072531594</v>
      </c>
      <c r="J90" s="30">
        <f>IF('Log_working_2-way'!$D89="","",A90^('Log_working_2-way'!$D89))</f>
        <v>2.0107026250536491</v>
      </c>
      <c r="K90" s="32">
        <f>IF('Log_working_2-way'!$D89="","",B90^('Log_working_2-way'!$D89))</f>
        <v>1.9894107081664238</v>
      </c>
      <c r="L90" s="37">
        <f t="shared" si="17"/>
        <v>0.49743589743589745</v>
      </c>
      <c r="M90" s="37">
        <f t="shared" si="18"/>
        <v>0.50256410256410255</v>
      </c>
      <c r="N90" s="38">
        <v>186</v>
      </c>
      <c r="O90" s="38">
        <f t="shared" si="19"/>
        <v>91.102040816326536</v>
      </c>
      <c r="P90" s="38">
        <f t="shared" si="20"/>
        <v>90.123711340206185</v>
      </c>
      <c r="Q90" s="38">
        <f t="shared" si="21"/>
        <v>95.876288659793829</v>
      </c>
      <c r="R90" s="38">
        <f t="shared" si="22"/>
        <v>94.897959183673478</v>
      </c>
      <c r="S90" s="39">
        <f t="shared" si="23"/>
        <v>-4.7742478434672933</v>
      </c>
      <c r="T90" s="39">
        <f t="shared" si="24"/>
        <v>-4.7742478434672933</v>
      </c>
      <c r="U90" t="s">
        <v>221</v>
      </c>
      <c r="V90" t="s">
        <v>222</v>
      </c>
      <c r="W90" t="s">
        <v>389</v>
      </c>
      <c r="X90" t="s">
        <v>384</v>
      </c>
      <c r="Y90" s="41"/>
    </row>
    <row r="91" spans="1:25" ht="15" x14ac:dyDescent="0.25">
      <c r="A91">
        <v>2</v>
      </c>
      <c r="B91">
        <v>1.91</v>
      </c>
      <c r="C91" s="29">
        <f t="shared" si="25"/>
        <v>2.3560209424083656E-2</v>
      </c>
      <c r="D91" s="30">
        <f>IF(OR($A91="",$B91=""),"",A91*'MPTO_working_2-way'!$G90)</f>
        <v>2.0471204188481673</v>
      </c>
      <c r="E91" s="32">
        <f>IF(OR($A91="",$B91=""),"",B91*'MPTO_working_2-way'!$G90)</f>
        <v>1.9549999999999996</v>
      </c>
      <c r="F91" s="30">
        <f>IF(OR($A91="",$B91=""),"",'MPTO_working_2-way'!D90)</f>
        <v>2.0482573726541551</v>
      </c>
      <c r="G91" s="32">
        <f>IF(OR($A91="",$B91=""),"",'MPTO_working_2-way'!E90)</f>
        <v>1.9539641943734012</v>
      </c>
      <c r="H91" s="30">
        <f>IF(OR($A91="",$B91=""),"",'OddsRatio_working_2-way'!M90)</f>
        <v>2.0482848367219182</v>
      </c>
      <c r="I91" s="30">
        <f>IF(OR($A91="",$B91=""),"",'OddsRatio_working_2-way'!N90)</f>
        <v>1.9539392014169454</v>
      </c>
      <c r="J91" s="30">
        <f>IF('Log_working_2-way'!$D90="","",A91^('Log_working_2-way'!$D90))</f>
        <v>2.0487985391091357</v>
      </c>
      <c r="K91" s="32">
        <f>IF('Log_working_2-way'!$D90="","",B91^('Log_working_2-way'!$D90))</f>
        <v>1.95347196121136</v>
      </c>
      <c r="L91" s="37">
        <f t="shared" si="17"/>
        <v>0.48849104859335046</v>
      </c>
      <c r="M91" s="37">
        <f t="shared" si="18"/>
        <v>0.51150895140664976</v>
      </c>
      <c r="N91" s="38">
        <v>187</v>
      </c>
      <c r="O91" s="38">
        <f t="shared" si="19"/>
        <v>93.5</v>
      </c>
      <c r="P91" s="38">
        <f t="shared" si="20"/>
        <v>89.094240837696319</v>
      </c>
      <c r="Q91" s="38">
        <f t="shared" si="21"/>
        <v>97.905759162303667</v>
      </c>
      <c r="R91" s="38">
        <f t="shared" si="22"/>
        <v>93.5</v>
      </c>
      <c r="S91" s="39">
        <f t="shared" si="23"/>
        <v>-4.4057591623036672</v>
      </c>
      <c r="T91" s="39">
        <f t="shared" si="24"/>
        <v>-4.4057591623036814</v>
      </c>
      <c r="U91" t="s">
        <v>223</v>
      </c>
      <c r="V91" t="s">
        <v>224</v>
      </c>
      <c r="W91" t="s">
        <v>389</v>
      </c>
      <c r="X91" t="s">
        <v>384</v>
      </c>
      <c r="Y91" s="41"/>
    </row>
    <row r="92" spans="1:25" ht="15" x14ac:dyDescent="0.25">
      <c r="A92">
        <v>2.17</v>
      </c>
      <c r="B92">
        <v>1.75</v>
      </c>
      <c r="C92" s="29">
        <f t="shared" si="25"/>
        <v>3.2258064516129004E-2</v>
      </c>
      <c r="D92" s="30">
        <f>IF(OR($A92="",$B92=""),"",A92*'MPTO_working_2-way'!$G91)</f>
        <v>2.2399999999999998</v>
      </c>
      <c r="E92" s="32">
        <f>IF(OR($A92="",$B92=""),"",B92*'MPTO_working_2-way'!$G91)</f>
        <v>1.8064516129032258</v>
      </c>
      <c r="F92" s="30">
        <f>IF(OR($A92="",$B92=""),"",'MPTO_working_2-way'!D91)</f>
        <v>2.2487046632124348</v>
      </c>
      <c r="G92" s="32">
        <f>IF(OR($A92="",$B92=""),"",'MPTO_working_2-way'!E91)</f>
        <v>1.8008298755186722</v>
      </c>
      <c r="H92" s="30">
        <f>IF(OR($A92="",$B92=""),"",'OddsRatio_working_2-way'!M91)</f>
        <v>2.2489995996796797</v>
      </c>
      <c r="I92" s="30">
        <f>IF(OR($A92="",$B92=""),"",'OddsRatio_working_2-way'!N91)</f>
        <v>1.8006407690254356</v>
      </c>
      <c r="J92" s="30">
        <f>IF('Log_working_2-way'!$D91="","",A92^('Log_working_2-way'!$D91))</f>
        <v>2.2529893897006406</v>
      </c>
      <c r="K92" s="32">
        <f>IF('Log_working_2-way'!$D91="","",B92^('Log_working_2-way'!$D91))</f>
        <v>1.798091355138193</v>
      </c>
      <c r="L92" s="37">
        <f t="shared" si="17"/>
        <v>0.44642857142857145</v>
      </c>
      <c r="M92" s="37">
        <f t="shared" si="18"/>
        <v>0.5535714285714286</v>
      </c>
      <c r="N92" s="38">
        <v>188</v>
      </c>
      <c r="O92" s="38">
        <f t="shared" si="19"/>
        <v>101.36405529953916</v>
      </c>
      <c r="P92" s="38">
        <f t="shared" si="20"/>
        <v>80.571428571428569</v>
      </c>
      <c r="Q92" s="38">
        <f t="shared" si="21"/>
        <v>107.42857142857142</v>
      </c>
      <c r="R92" s="38">
        <f t="shared" si="22"/>
        <v>86.635944700460826</v>
      </c>
      <c r="S92" s="39">
        <f t="shared" si="23"/>
        <v>-6.0645161290322562</v>
      </c>
      <c r="T92" s="39">
        <f t="shared" si="24"/>
        <v>-6.0645161290322562</v>
      </c>
      <c r="U92" t="s">
        <v>225</v>
      </c>
      <c r="V92" t="s">
        <v>226</v>
      </c>
      <c r="W92" t="s">
        <v>397</v>
      </c>
      <c r="X92" t="s">
        <v>384</v>
      </c>
      <c r="Y92" s="41"/>
    </row>
    <row r="93" spans="1:25" ht="15" x14ac:dyDescent="0.25">
      <c r="A93">
        <v>2.2000000000000002</v>
      </c>
      <c r="B93">
        <v>1.72</v>
      </c>
      <c r="C93" s="29">
        <f t="shared" si="25"/>
        <v>3.5940803382663811E-2</v>
      </c>
      <c r="D93" s="30">
        <f>IF(OR($A93="",$B93=""),"",A93*'MPTO_working_2-way'!$G92)</f>
        <v>2.2790697674418605</v>
      </c>
      <c r="E93" s="32">
        <f>IF(OR($A93="",$B93=""),"",B93*'MPTO_working_2-way'!$G92)</f>
        <v>1.7818181818181817</v>
      </c>
      <c r="F93" s="30">
        <f>IF(OR($A93="",$B93=""),"",'MPTO_working_2-way'!D92)</f>
        <v>2.2905569007263922</v>
      </c>
      <c r="G93" s="32">
        <f>IF(OR($A93="",$B93=""),"",'MPTO_working_2-way'!E92)</f>
        <v>1.7748592870544089</v>
      </c>
      <c r="H93" s="30">
        <f>IF(OR($A93="",$B93=""),"",'OddsRatio_working_2-way'!M92)</f>
        <v>2.2909944487358058</v>
      </c>
      <c r="I93" s="30">
        <f>IF(OR($A93="",$B93=""),"",'OddsRatio_working_2-way'!N92)</f>
        <v>1.7745966692414832</v>
      </c>
      <c r="J93" s="30">
        <f>IF('Log_working_2-way'!$D92="","",A93^('Log_working_2-way'!$D92))</f>
        <v>2.2962889076273294</v>
      </c>
      <c r="K93" s="32">
        <f>IF('Log_working_2-way'!$D92="","",B93^('Log_working_2-way'!$D92))</f>
        <v>1.7714329684655428</v>
      </c>
      <c r="L93" s="37">
        <f t="shared" si="17"/>
        <v>0.43877551020408162</v>
      </c>
      <c r="M93" s="37">
        <f t="shared" si="18"/>
        <v>0.56122448979591844</v>
      </c>
      <c r="N93" s="38">
        <v>189</v>
      </c>
      <c r="O93" s="38">
        <f t="shared" si="19"/>
        <v>103.09090909090909</v>
      </c>
      <c r="P93" s="38">
        <f t="shared" si="20"/>
        <v>79.116279069767444</v>
      </c>
      <c r="Q93" s="38">
        <f t="shared" si="21"/>
        <v>109.88372093023257</v>
      </c>
      <c r="R93" s="38">
        <f t="shared" si="22"/>
        <v>85.909090909090907</v>
      </c>
      <c r="S93" s="39">
        <f t="shared" si="23"/>
        <v>-6.7928118393234769</v>
      </c>
      <c r="T93" s="39">
        <f t="shared" si="24"/>
        <v>-6.7928118393234627</v>
      </c>
      <c r="U93" t="s">
        <v>227</v>
      </c>
      <c r="V93" t="s">
        <v>228</v>
      </c>
      <c r="W93" t="s">
        <v>397</v>
      </c>
      <c r="X93" t="s">
        <v>384</v>
      </c>
      <c r="Y93" s="41"/>
    </row>
    <row r="94" spans="1:25" ht="15" x14ac:dyDescent="0.25">
      <c r="A94">
        <v>2.5099999999999998</v>
      </c>
      <c r="B94">
        <v>1.57</v>
      </c>
      <c r="C94" s="29">
        <f t="shared" si="25"/>
        <v>3.5349049661227649E-2</v>
      </c>
      <c r="D94" s="30">
        <f>IF(OR($A94="",$B94=""),"",A94*'MPTO_working_2-way'!$G93)</f>
        <v>2.5987261146496814</v>
      </c>
      <c r="E94" s="32">
        <f>IF(OR($A94="",$B94=""),"",B94*'MPTO_working_2-way'!$G93)</f>
        <v>1.6254980079681274</v>
      </c>
      <c r="F94" s="30">
        <f>IF(OR($A94="",$B94=""),"",'MPTO_working_2-way'!D93)</f>
        <v>2.6265204785550034</v>
      </c>
      <c r="G94" s="32">
        <f>IF(OR($A94="",$B94=""),"",'MPTO_working_2-way'!E93)</f>
        <v>1.6148093511176675</v>
      </c>
      <c r="H94" s="30">
        <f>IF(OR($A94="",$B94=""),"",'OddsRatio_working_2-way'!M93)</f>
        <v>2.6276126096272243</v>
      </c>
      <c r="I94" s="30">
        <f>IF(OR($A94="",$B94=""),"",'OddsRatio_working_2-way'!N93)</f>
        <v>1.6143968129056414</v>
      </c>
      <c r="J94" s="30">
        <f>IF('Log_working_2-way'!$D93="","",A94^('Log_working_2-way'!$D93))</f>
        <v>2.6406155837309813</v>
      </c>
      <c r="K94" s="32">
        <f>IF('Log_working_2-way'!$D93="","",B94^('Log_working_2-way'!$D93))</f>
        <v>1.6095273078692256</v>
      </c>
      <c r="L94" s="37">
        <f t="shared" si="17"/>
        <v>0.38480392156862747</v>
      </c>
      <c r="M94" s="37">
        <f t="shared" si="18"/>
        <v>0.61519607843137258</v>
      </c>
      <c r="N94" s="38">
        <v>190</v>
      </c>
      <c r="O94" s="38">
        <f t="shared" si="19"/>
        <v>114.30278884462152</v>
      </c>
      <c r="P94" s="38">
        <f t="shared" si="20"/>
        <v>68.98089171974523</v>
      </c>
      <c r="Q94" s="38">
        <f t="shared" si="21"/>
        <v>121.01910828025477</v>
      </c>
      <c r="R94" s="38">
        <f t="shared" si="22"/>
        <v>75.697211155378497</v>
      </c>
      <c r="S94" s="39">
        <f t="shared" si="23"/>
        <v>-6.7163194356332525</v>
      </c>
      <c r="T94" s="39">
        <f t="shared" si="24"/>
        <v>-6.7163194356332667</v>
      </c>
      <c r="U94" t="s">
        <v>229</v>
      </c>
      <c r="V94" t="s">
        <v>230</v>
      </c>
      <c r="W94" t="s">
        <v>397</v>
      </c>
      <c r="X94" t="s">
        <v>384</v>
      </c>
      <c r="Y94" s="41"/>
    </row>
    <row r="95" spans="1:25" ht="15" x14ac:dyDescent="0.25">
      <c r="A95">
        <v>2.09</v>
      </c>
      <c r="B95">
        <v>1.8</v>
      </c>
      <c r="C95" s="29">
        <f t="shared" si="25"/>
        <v>3.4024455077086735E-2</v>
      </c>
      <c r="D95" s="30">
        <f>IF(OR($A95="",$B95=""),"",A95*'MPTO_working_2-way'!$G94)</f>
        <v>2.161111111111111</v>
      </c>
      <c r="E95" s="32">
        <f>IF(OR($A95="",$B95=""),"",B95*'MPTO_working_2-way'!$G94)</f>
        <v>1.8612440191387563</v>
      </c>
      <c r="F95" s="30">
        <f>IF(OR($A95="",$B95=""),"",'MPTO_working_2-way'!D94)</f>
        <v>2.1670506912442398</v>
      </c>
      <c r="G95" s="32">
        <f>IF(OR($A95="",$B95=""),"",'MPTO_working_2-way'!E94)</f>
        <v>1.8568608094768018</v>
      </c>
      <c r="H95" s="30">
        <f>IF(OR($A95="",$B95=""),"",'OddsRatio_working_2-way'!M94)</f>
        <v>2.1672617529928755</v>
      </c>
      <c r="I95" s="30">
        <f>IF(OR($A95="",$B95=""),"",'OddsRatio_working_2-way'!N94)</f>
        <v>1.8567058737562385</v>
      </c>
      <c r="J95" s="30">
        <f>IF('Log_working_2-way'!$D94="","",A95^('Log_working_2-way'!$D94))</f>
        <v>2.1699807722915003</v>
      </c>
      <c r="K95" s="32">
        <f>IF('Log_working_2-way'!$D94="","",B95^('Log_working_2-way'!$D94))</f>
        <v>1.8547149010332622</v>
      </c>
      <c r="L95" s="37">
        <f t="shared" si="17"/>
        <v>0.46272493573264784</v>
      </c>
      <c r="M95" s="37">
        <f t="shared" si="18"/>
        <v>0.53727506426735205</v>
      </c>
      <c r="N95" s="38">
        <v>191</v>
      </c>
      <c r="O95" s="38">
        <f t="shared" si="19"/>
        <v>99.612440191387563</v>
      </c>
      <c r="P95" s="38">
        <f t="shared" si="20"/>
        <v>84.8888888888889</v>
      </c>
      <c r="Q95" s="38">
        <f t="shared" si="21"/>
        <v>106.11111111111111</v>
      </c>
      <c r="R95" s="38">
        <f t="shared" si="22"/>
        <v>91.387559808612451</v>
      </c>
      <c r="S95" s="39">
        <f t="shared" si="23"/>
        <v>-6.4986709197235513</v>
      </c>
      <c r="T95" s="39">
        <f t="shared" si="24"/>
        <v>-6.4986709197235513</v>
      </c>
      <c r="U95" t="s">
        <v>231</v>
      </c>
      <c r="V95" t="s">
        <v>232</v>
      </c>
      <c r="W95" t="s">
        <v>397</v>
      </c>
      <c r="X95" t="s">
        <v>384</v>
      </c>
      <c r="Y95" s="41"/>
    </row>
    <row r="96" spans="1:25" ht="15" x14ac:dyDescent="0.25">
      <c r="A96">
        <v>2.08</v>
      </c>
      <c r="B96">
        <v>1.83</v>
      </c>
      <c r="C96" s="29">
        <f t="shared" si="25"/>
        <v>2.7217318200924545E-2</v>
      </c>
      <c r="D96" s="30">
        <f>IF(OR($A96="",$B96=""),"",A96*'MPTO_working_2-way'!$G95)</f>
        <v>2.136612021857923</v>
      </c>
      <c r="E96" s="32">
        <f>IF(OR($A96="",$B96=""),"",B96*'MPTO_working_2-way'!$G95)</f>
        <v>1.8798076923076921</v>
      </c>
      <c r="F96" s="30">
        <f>IF(OR($A96="",$B96=""),"",'MPTO_working_2-way'!D95)</f>
        <v>2.1405916094927453</v>
      </c>
      <c r="G96" s="32">
        <f>IF(OR($A96="",$B96=""),"",'MPTO_working_2-way'!E95)</f>
        <v>1.8767379942806428</v>
      </c>
      <c r="H96" s="30">
        <f>IF(OR($A96="",$B96=""),"",'OddsRatio_working_2-way'!M95)</f>
        <v>2.1407036509440598</v>
      </c>
      <c r="I96" s="30">
        <f>IF(OR($A96="",$B96=""),"",'OddsRatio_working_2-way'!N95)</f>
        <v>1.8766518798921943</v>
      </c>
      <c r="J96" s="30">
        <f>IF('Log_working_2-way'!$D95="","",A96^('Log_working_2-way'!$D95))</f>
        <v>2.1425119645428072</v>
      </c>
      <c r="K96" s="32">
        <f>IF('Log_working_2-way'!$D95="","",B96^('Log_working_2-way'!$D95))</f>
        <v>1.875264356990918</v>
      </c>
      <c r="L96" s="37">
        <f t="shared" si="17"/>
        <v>0.46803069053708451</v>
      </c>
      <c r="M96" s="37">
        <f t="shared" si="18"/>
        <v>0.53196930946291565</v>
      </c>
      <c r="N96" s="38">
        <v>192</v>
      </c>
      <c r="O96" s="38">
        <f t="shared" si="19"/>
        <v>99.692307692307693</v>
      </c>
      <c r="P96" s="38">
        <f t="shared" si="20"/>
        <v>87.081967213114751</v>
      </c>
      <c r="Q96" s="38">
        <f t="shared" si="21"/>
        <v>104.91803278688523</v>
      </c>
      <c r="R96" s="38">
        <f t="shared" si="22"/>
        <v>92.307692307692292</v>
      </c>
      <c r="S96" s="39">
        <f t="shared" si="23"/>
        <v>-5.2257250945775411</v>
      </c>
      <c r="T96" s="39">
        <f t="shared" si="24"/>
        <v>-5.2257250945775411</v>
      </c>
      <c r="U96" t="s">
        <v>233</v>
      </c>
      <c r="V96" t="s">
        <v>234</v>
      </c>
      <c r="W96" t="s">
        <v>397</v>
      </c>
      <c r="X96" t="s">
        <v>384</v>
      </c>
      <c r="Y96" s="41"/>
    </row>
    <row r="97" spans="1:25" ht="15" x14ac:dyDescent="0.25">
      <c r="A97">
        <v>1.71</v>
      </c>
      <c r="B97">
        <v>2.2200000000000002</v>
      </c>
      <c r="C97" s="29">
        <f t="shared" si="25"/>
        <v>3.5245772087877381E-2</v>
      </c>
      <c r="D97" s="30">
        <f>IF(OR($A97="",$B97=""),"",A97*'MPTO_working_2-way'!$G96)</f>
        <v>1.7702702702702702</v>
      </c>
      <c r="E97" s="32">
        <f>IF(OR($A97="",$B97=""),"",B97*'MPTO_working_2-way'!$G96)</f>
        <v>2.2982456140350882</v>
      </c>
      <c r="F97" s="30">
        <f>IF(OR($A97="",$B97=""),"",'MPTO_working_2-way'!D96)</f>
        <v>1.7631322279503969</v>
      </c>
      <c r="G97" s="32">
        <f>IF(OR($A97="",$B97=""),"",'MPTO_working_2-way'!E96)</f>
        <v>2.3103888990323171</v>
      </c>
      <c r="H97" s="30">
        <f>IF(OR($A97="",$B97=""),"",'OddsRatio_working_2-way'!M96)</f>
        <v>1.7628677559805201</v>
      </c>
      <c r="I97" s="30">
        <f>IF(OR($A97="",$B97=""),"",'OddsRatio_working_2-way'!N96)</f>
        <v>2.310843186332725</v>
      </c>
      <c r="J97" s="30">
        <f>IF('Log_working_2-way'!$D96="","",A97^('Log_working_2-way'!$D96))</f>
        <v>1.7596240997267032</v>
      </c>
      <c r="K97" s="32">
        <f>IF('Log_working_2-way'!$D96="","",B97^('Log_working_2-way'!$D96))</f>
        <v>2.3164405926032319</v>
      </c>
      <c r="L97" s="37">
        <f t="shared" si="17"/>
        <v>0.56488549618320616</v>
      </c>
      <c r="M97" s="37">
        <f t="shared" si="18"/>
        <v>0.43511450381679379</v>
      </c>
      <c r="N97" s="38">
        <v>193</v>
      </c>
      <c r="O97" s="38">
        <f t="shared" si="19"/>
        <v>80.134502923976584</v>
      </c>
      <c r="P97" s="38">
        <f t="shared" si="20"/>
        <v>106.06306306306307</v>
      </c>
      <c r="Q97" s="38">
        <f t="shared" si="21"/>
        <v>86.936936936936931</v>
      </c>
      <c r="R97" s="38">
        <f t="shared" si="22"/>
        <v>112.86549707602339</v>
      </c>
      <c r="S97" s="39">
        <f t="shared" si="23"/>
        <v>-6.8024340129603473</v>
      </c>
      <c r="T97" s="39">
        <f t="shared" si="24"/>
        <v>-6.8024340129603189</v>
      </c>
      <c r="U97" t="s">
        <v>235</v>
      </c>
      <c r="V97" t="s">
        <v>236</v>
      </c>
      <c r="W97" t="s">
        <v>398</v>
      </c>
      <c r="X97" t="s">
        <v>384</v>
      </c>
      <c r="Y97" s="41"/>
    </row>
    <row r="98" spans="1:25" ht="15" x14ac:dyDescent="0.25">
      <c r="A98">
        <v>2.21</v>
      </c>
      <c r="B98">
        <v>1.72</v>
      </c>
      <c r="C98" s="29">
        <f t="shared" si="25"/>
        <v>3.3884036620014824E-2</v>
      </c>
      <c r="D98" s="30">
        <f>IF(OR($A98="",$B98=""),"",A98*'MPTO_working_2-way'!$G97)</f>
        <v>2.2848837209302326</v>
      </c>
      <c r="E98" s="32">
        <f>IF(OR($A98="",$B98=""),"",B98*'MPTO_working_2-way'!$G97)</f>
        <v>1.7782805429864255</v>
      </c>
      <c r="F98" s="30">
        <f>IF(OR($A98="",$B98=""),"",'MPTO_working_2-way'!D97)</f>
        <v>2.2959652089876781</v>
      </c>
      <c r="G98" s="32">
        <f>IF(OR($A98="",$B98=""),"",'MPTO_working_2-way'!E97)</f>
        <v>1.7716256524981358</v>
      </c>
      <c r="H98" s="30">
        <f>IF(OR($A98="",$B98=""),"",'OddsRatio_working_2-way'!M97)</f>
        <v>2.2963624321753371</v>
      </c>
      <c r="I98" s="30">
        <f>IF(OR($A98="",$B98=""),"",'OddsRatio_working_2-way'!N97)</f>
        <v>1.7713892158398703</v>
      </c>
      <c r="J98" s="30">
        <f>IF('Log_working_2-way'!$D97="","",A98^('Log_working_2-way'!$D97))</f>
        <v>2.3014598613122459</v>
      </c>
      <c r="K98" s="32">
        <f>IF('Log_working_2-way'!$D97="","",B98^('Log_working_2-way'!$D97))</f>
        <v>1.7683679149287428</v>
      </c>
      <c r="L98" s="37">
        <f t="shared" si="17"/>
        <v>0.43765903307888038</v>
      </c>
      <c r="M98" s="37">
        <f t="shared" si="18"/>
        <v>0.56234096692111957</v>
      </c>
      <c r="N98" s="38">
        <v>194</v>
      </c>
      <c r="O98" s="38">
        <f t="shared" si="19"/>
        <v>106.21719457013575</v>
      </c>
      <c r="P98" s="38">
        <f t="shared" si="20"/>
        <v>81.209302325581405</v>
      </c>
      <c r="Q98" s="38">
        <f t="shared" si="21"/>
        <v>112.79069767441861</v>
      </c>
      <c r="R98" s="38">
        <f t="shared" si="22"/>
        <v>87.782805429864254</v>
      </c>
      <c r="S98" s="39">
        <f t="shared" si="23"/>
        <v>-6.5735031042828638</v>
      </c>
      <c r="T98" s="39">
        <f t="shared" si="24"/>
        <v>-6.5735031042828496</v>
      </c>
      <c r="U98" t="s">
        <v>237</v>
      </c>
      <c r="V98" t="s">
        <v>238</v>
      </c>
      <c r="W98" t="s">
        <v>398</v>
      </c>
      <c r="X98" t="s">
        <v>384</v>
      </c>
      <c r="Y98" s="41"/>
    </row>
    <row r="99" spans="1:25" ht="15" x14ac:dyDescent="0.25">
      <c r="A99">
        <v>1.57</v>
      </c>
      <c r="B99">
        <v>2.5299999999999998</v>
      </c>
      <c r="C99" s="29">
        <f t="shared" si="25"/>
        <v>3.2199592155283119E-2</v>
      </c>
      <c r="D99" s="30">
        <f>IF(OR($A99="",$B99=""),"",A99*'MPTO_working_2-way'!$G98)</f>
        <v>1.6205533596837947</v>
      </c>
      <c r="E99" s="32">
        <f>IF(OR($A99="",$B99=""),"",B99*'MPTO_working_2-way'!$G98)</f>
        <v>2.6114649681528661</v>
      </c>
      <c r="F99" s="30">
        <f>IF(OR($A99="",$B99=""),"",'MPTO_working_2-way'!D98)</f>
        <v>1.6107134891831068</v>
      </c>
      <c r="G99" s="32">
        <f>IF(OR($A99="",$B99=""),"",'MPTO_working_2-way'!E98)</f>
        <v>2.6374290362205768</v>
      </c>
      <c r="H99" s="30">
        <f>IF(OR($A99="",$B99=""),"",'OddsRatio_working_2-way'!M98)</f>
        <v>1.610367937893074</v>
      </c>
      <c r="I99" s="30">
        <f>IF(OR($A99="",$B99=""),"",'OddsRatio_working_2-way'!N98)</f>
        <v>2.6383560438182503</v>
      </c>
      <c r="J99" s="30">
        <f>IF('Log_working_2-way'!$D98="","",A99^('Log_working_2-way'!$D98))</f>
        <v>1.6058919161709591</v>
      </c>
      <c r="K99" s="32">
        <f>IF('Log_working_2-way'!$D98="","",B99^('Log_working_2-way'!$D98))</f>
        <v>2.6504593860891874</v>
      </c>
      <c r="L99" s="37">
        <f t="shared" si="17"/>
        <v>0.6170731707317072</v>
      </c>
      <c r="M99" s="37">
        <f t="shared" si="18"/>
        <v>0.38292682926829269</v>
      </c>
      <c r="N99" s="38">
        <v>195</v>
      </c>
      <c r="O99" s="38">
        <f t="shared" si="19"/>
        <v>70.796178343949066</v>
      </c>
      <c r="P99" s="38">
        <f t="shared" si="20"/>
        <v>117.92490118577075</v>
      </c>
      <c r="Q99" s="38">
        <f t="shared" si="21"/>
        <v>77.075098814229264</v>
      </c>
      <c r="R99" s="38">
        <f t="shared" si="22"/>
        <v>124.20382165605095</v>
      </c>
      <c r="S99" s="39">
        <f t="shared" si="23"/>
        <v>-6.2789204702801982</v>
      </c>
      <c r="T99" s="39">
        <f t="shared" si="24"/>
        <v>-6.2789204702801982</v>
      </c>
      <c r="U99" t="s">
        <v>239</v>
      </c>
      <c r="V99" t="s">
        <v>240</v>
      </c>
      <c r="W99" t="s">
        <v>398</v>
      </c>
      <c r="X99" t="s">
        <v>384</v>
      </c>
      <c r="Y99" s="41"/>
    </row>
    <row r="100" spans="1:25" ht="15" x14ac:dyDescent="0.25">
      <c r="A100">
        <v>2.17</v>
      </c>
      <c r="B100">
        <v>1.75</v>
      </c>
      <c r="C100" s="29">
        <f t="shared" si="25"/>
        <v>3.2258064516129004E-2</v>
      </c>
      <c r="D100" s="30">
        <f>IF(OR($A100="",$B100=""),"",A100*'MPTO_working_2-way'!$G99)</f>
        <v>2.2399999999999998</v>
      </c>
      <c r="E100" s="32">
        <f>IF(OR($A100="",$B100=""),"",B100*'MPTO_working_2-way'!$G99)</f>
        <v>1.8064516129032258</v>
      </c>
      <c r="F100" s="30">
        <f>IF(OR($A100="",$B100=""),"",'MPTO_working_2-way'!D99)</f>
        <v>2.2487046632124348</v>
      </c>
      <c r="G100" s="32">
        <f>IF(OR($A100="",$B100=""),"",'MPTO_working_2-way'!E99)</f>
        <v>1.8008298755186722</v>
      </c>
      <c r="H100" s="30">
        <f>IF(OR($A100="",$B100=""),"",'OddsRatio_working_2-way'!M99)</f>
        <v>2.2489995996796797</v>
      </c>
      <c r="I100" s="30">
        <f>IF(OR($A100="",$B100=""),"",'OddsRatio_working_2-way'!N99)</f>
        <v>1.8006407690254356</v>
      </c>
      <c r="J100" s="30">
        <f>IF('Log_working_2-way'!$D99="","",A100^('Log_working_2-way'!$D99))</f>
        <v>2.2529893897006406</v>
      </c>
      <c r="K100" s="32">
        <f>IF('Log_working_2-way'!$D99="","",B100^('Log_working_2-way'!$D99))</f>
        <v>1.798091355138193</v>
      </c>
      <c r="L100" s="37">
        <f t="shared" si="17"/>
        <v>0.44642857142857145</v>
      </c>
      <c r="M100" s="37">
        <f t="shared" si="18"/>
        <v>0.5535714285714286</v>
      </c>
      <c r="N100" s="38">
        <v>196</v>
      </c>
      <c r="O100" s="38">
        <f t="shared" si="19"/>
        <v>105.6774193548387</v>
      </c>
      <c r="P100" s="38">
        <f t="shared" si="20"/>
        <v>84</v>
      </c>
      <c r="Q100" s="38">
        <f t="shared" si="21"/>
        <v>112</v>
      </c>
      <c r="R100" s="38">
        <f t="shared" si="22"/>
        <v>90.322580645161295</v>
      </c>
      <c r="S100" s="39">
        <f t="shared" si="23"/>
        <v>-6.3225806451612954</v>
      </c>
      <c r="T100" s="39">
        <f t="shared" si="24"/>
        <v>-6.3225806451612954</v>
      </c>
      <c r="U100" t="s">
        <v>241</v>
      </c>
      <c r="V100" t="s">
        <v>242</v>
      </c>
      <c r="W100" t="s">
        <v>398</v>
      </c>
      <c r="X100" t="s">
        <v>384</v>
      </c>
      <c r="Y100" s="41"/>
    </row>
    <row r="101" spans="1:25" s="35" customFormat="1" ht="15" x14ac:dyDescent="0.25">
      <c r="A101">
        <v>2.37</v>
      </c>
      <c r="B101">
        <v>1.63</v>
      </c>
      <c r="C101" s="29">
        <f t="shared" si="25"/>
        <v>3.5437860785379582E-2</v>
      </c>
      <c r="D101" s="30">
        <f>IF(OR($A101="",$B101=""),"",A101*'MPTO_working_2-way'!$G100)</f>
        <v>2.4539877300613497</v>
      </c>
      <c r="E101" s="32">
        <f>IF(OR($A101="",$B101=""),"",B101*'MPTO_working_2-way'!$G100)</f>
        <v>1.6877637130801686</v>
      </c>
      <c r="F101" s="30">
        <f>IF(OR($A101="",$B101=""),"",'MPTO_working_2-way'!D100)</f>
        <v>2.4738881239793793</v>
      </c>
      <c r="G101" s="32">
        <f>IF(OR($A101="",$B101=""),"",'MPTO_working_2-way'!E100)</f>
        <v>1.6784775477395666</v>
      </c>
      <c r="H101" s="30">
        <f>IF(OR($A101="",$B101=""),"",'OddsRatio_working_2-way'!M100)</f>
        <v>2.4746535778287639</v>
      </c>
      <c r="I101" s="30">
        <f>IF(OR($A101="",$B101=""),"",'OddsRatio_working_2-way'!N100)</f>
        <v>1.6781253679066579</v>
      </c>
      <c r="J101" s="30">
        <f>IF('Log_working_2-way'!$D100="","",A101^('Log_working_2-way'!$D100))</f>
        <v>2.4838961866439853</v>
      </c>
      <c r="K101" s="32">
        <f>IF('Log_working_2-way'!$D100="","",B101^('Log_working_2-way'!$D100))</f>
        <v>1.6739015902867895</v>
      </c>
      <c r="L101" s="37">
        <f t="shared" si="17"/>
        <v>0.40749999999999997</v>
      </c>
      <c r="M101" s="37">
        <f t="shared" si="18"/>
        <v>0.59250000000000003</v>
      </c>
      <c r="N101" s="38">
        <v>197</v>
      </c>
      <c r="O101" s="38">
        <f t="shared" si="19"/>
        <v>113.87763713080169</v>
      </c>
      <c r="P101" s="38">
        <f t="shared" si="20"/>
        <v>76.141104294478509</v>
      </c>
      <c r="Q101" s="38">
        <f t="shared" si="21"/>
        <v>120.85889570552148</v>
      </c>
      <c r="R101" s="38">
        <f t="shared" si="22"/>
        <v>83.122362869198298</v>
      </c>
      <c r="S101" s="39">
        <f t="shared" si="23"/>
        <v>-6.9812585747197886</v>
      </c>
      <c r="T101" s="39">
        <f t="shared" si="24"/>
        <v>-6.9812585747197886</v>
      </c>
      <c r="U101" t="s">
        <v>243</v>
      </c>
      <c r="V101" t="s">
        <v>244</v>
      </c>
      <c r="W101" t="s">
        <v>398</v>
      </c>
      <c r="X101" t="s">
        <v>384</v>
      </c>
      <c r="Y101" s="41"/>
    </row>
    <row r="102" spans="1:25" ht="15" x14ac:dyDescent="0.25">
      <c r="A102">
        <v>2.3199999999999998</v>
      </c>
      <c r="B102">
        <v>1.66</v>
      </c>
      <c r="C102" s="29">
        <f t="shared" si="25"/>
        <v>3.3444121312837582E-2</v>
      </c>
      <c r="D102" s="30">
        <f>IF(OR($A102="",$B102=""),"",A102*'MPTO_working_2-way'!$G101)</f>
        <v>2.3975903614457832</v>
      </c>
      <c r="E102" s="32">
        <f>IF(OR($A102="",$B102=""),"",B102*'MPTO_working_2-way'!$G101)</f>
        <v>1.7155172413793103</v>
      </c>
      <c r="F102" s="30">
        <f>IF(OR($A102="",$B102=""),"",'MPTO_working_2-way'!D101)</f>
        <v>2.4136375031336175</v>
      </c>
      <c r="G102" s="32">
        <f>IF(OR($A102="",$B102=""),"",'MPTO_working_2-way'!E101)</f>
        <v>1.707394928178755</v>
      </c>
      <c r="H102" s="30">
        <f>IF(OR($A102="",$B102=""),"",'OddsRatio_working_2-way'!M101)</f>
        <v>2.4142135623730954</v>
      </c>
      <c r="I102" s="30">
        <f>IF(OR($A102="",$B102=""),"",'OddsRatio_working_2-way'!N101)</f>
        <v>1.7071067811865479</v>
      </c>
      <c r="J102" s="30">
        <f>IF('Log_working_2-way'!$D101="","",A102^('Log_working_2-way'!$D101))</f>
        <v>2.4216287324780335</v>
      </c>
      <c r="K102" s="32">
        <f>IF('Log_working_2-way'!$D101="","",B102^('Log_working_2-way'!$D101))</f>
        <v>1.7034185347793582</v>
      </c>
      <c r="L102" s="37">
        <f t="shared" si="17"/>
        <v>0.41708542713567837</v>
      </c>
      <c r="M102" s="37">
        <f t="shared" si="18"/>
        <v>0.58291457286432158</v>
      </c>
      <c r="N102" s="38">
        <v>198</v>
      </c>
      <c r="O102" s="38">
        <f t="shared" si="19"/>
        <v>112.6551724137931</v>
      </c>
      <c r="P102" s="38">
        <f t="shared" si="20"/>
        <v>78.722891566265076</v>
      </c>
      <c r="Q102" s="38">
        <f t="shared" si="21"/>
        <v>119.27710843373495</v>
      </c>
      <c r="R102" s="38">
        <f t="shared" si="22"/>
        <v>85.344827586206904</v>
      </c>
      <c r="S102" s="39">
        <f t="shared" si="23"/>
        <v>-6.621936019941856</v>
      </c>
      <c r="T102" s="39">
        <f t="shared" si="24"/>
        <v>-6.6219360199418276</v>
      </c>
      <c r="U102" t="s">
        <v>245</v>
      </c>
      <c r="V102" t="s">
        <v>246</v>
      </c>
      <c r="W102" t="s">
        <v>390</v>
      </c>
      <c r="X102" t="s">
        <v>384</v>
      </c>
      <c r="Y102" s="41"/>
    </row>
    <row r="103" spans="1:25" ht="15" x14ac:dyDescent="0.25">
      <c r="A103">
        <v>2.0499999999999998</v>
      </c>
      <c r="B103">
        <v>1.85</v>
      </c>
      <c r="C103" s="29">
        <f t="shared" si="25"/>
        <v>2.8345418589321048E-2</v>
      </c>
      <c r="D103" s="30">
        <f>IF(OR($A103="",$B103=""),"",A103*'MPTO_working_2-way'!$G102)</f>
        <v>2.1081081081081079</v>
      </c>
      <c r="E103" s="32">
        <f>IF(OR($A103="",$B103=""),"",B103*'MPTO_working_2-way'!$G102)</f>
        <v>1.902439024390244</v>
      </c>
      <c r="F103" s="30">
        <f>IF(OR($A103="",$B103=""),"",'MPTO_working_2-way'!D102)</f>
        <v>2.1113430758524703</v>
      </c>
      <c r="G103" s="32">
        <f>IF(OR($A103="",$B103=""),"",'MPTO_working_2-way'!E102)</f>
        <v>1.8998121477770822</v>
      </c>
      <c r="H103" s="30">
        <f>IF(OR($A103="",$B103=""),"",'OddsRatio_working_2-way'!M102)</f>
        <v>2.1114378604524222</v>
      </c>
      <c r="I103" s="30">
        <f>IF(OR($A103="",$B103=""),"",'OddsRatio_working_2-way'!N102)</f>
        <v>1.8997354108424378</v>
      </c>
      <c r="J103" s="30">
        <f>IF('Log_working_2-way'!$D102="","",A103^('Log_working_2-way'!$D102))</f>
        <v>2.1129081281913611</v>
      </c>
      <c r="K103" s="32">
        <f>IF('Log_working_2-way'!$D102="","",B103^('Log_working_2-way'!$D102))</f>
        <v>1.8985467665018629</v>
      </c>
      <c r="L103" s="37">
        <f t="shared" si="17"/>
        <v>0.47435897435897439</v>
      </c>
      <c r="M103" s="37">
        <f t="shared" si="18"/>
        <v>0.52564102564102555</v>
      </c>
      <c r="N103" s="38">
        <v>199</v>
      </c>
      <c r="O103" s="38">
        <f t="shared" si="19"/>
        <v>101.92682926829269</v>
      </c>
      <c r="P103" s="38">
        <f t="shared" si="20"/>
        <v>91.432432432432435</v>
      </c>
      <c r="Q103" s="38">
        <f t="shared" si="21"/>
        <v>107.56756756756755</v>
      </c>
      <c r="R103" s="38">
        <f t="shared" si="22"/>
        <v>97.073170731707322</v>
      </c>
      <c r="S103" s="39">
        <f t="shared" si="23"/>
        <v>-5.640738299274858</v>
      </c>
      <c r="T103" s="39">
        <f t="shared" si="24"/>
        <v>-5.6407382992748865</v>
      </c>
      <c r="U103" t="s">
        <v>247</v>
      </c>
      <c r="V103" t="s">
        <v>248</v>
      </c>
      <c r="W103" t="s">
        <v>390</v>
      </c>
      <c r="X103" t="s">
        <v>384</v>
      </c>
      <c r="Y103" s="41"/>
    </row>
    <row r="104" spans="1:25" ht="15" x14ac:dyDescent="0.25">
      <c r="A104">
        <v>1.96</v>
      </c>
      <c r="B104">
        <v>1.93</v>
      </c>
      <c r="C104" s="29">
        <f t="shared" si="25"/>
        <v>2.8338796658559762E-2</v>
      </c>
      <c r="D104" s="30">
        <f>IF(OR($A104="",$B104=""),"",A104*'MPTO_working_2-way'!$G103)</f>
        <v>2.0155440414507773</v>
      </c>
      <c r="E104" s="32">
        <f>IF(OR($A104="",$B104=""),"",B104*'MPTO_working_2-way'!$G103)</f>
        <v>1.9846938775510203</v>
      </c>
      <c r="F104" s="30">
        <f>IF(OR($A104="",$B104=""),"",'MPTO_working_2-way'!D103)</f>
        <v>2.0159880622468553</v>
      </c>
      <c r="G104" s="32">
        <f>IF(OR($A104="",$B104=""),"",'MPTO_working_2-way'!E103)</f>
        <v>1.9842635333613092</v>
      </c>
      <c r="H104" s="30">
        <f>IF(OR($A104="",$B104=""),"",'OddsRatio_working_2-way'!M103)</f>
        <v>2.0160010160015238</v>
      </c>
      <c r="I104" s="30">
        <f>IF(OR($A104="",$B104=""),"",'OddsRatio_working_2-way'!N103)</f>
        <v>1.9842509842514759</v>
      </c>
      <c r="J104" s="30">
        <f>IF('Log_working_2-way'!$D103="","",A104^('Log_working_2-way'!$D103))</f>
        <v>2.0162023284286739</v>
      </c>
      <c r="K104" s="32">
        <f>IF('Log_working_2-way'!$D103="","",B104^('Log_working_2-way'!$D103))</f>
        <v>1.9840560014719333</v>
      </c>
      <c r="L104" s="37">
        <f t="shared" si="17"/>
        <v>0.49614395886889456</v>
      </c>
      <c r="M104" s="37">
        <f t="shared" si="18"/>
        <v>0.50385604113110538</v>
      </c>
      <c r="N104" s="38">
        <v>200</v>
      </c>
      <c r="O104" s="38">
        <f t="shared" si="19"/>
        <v>97.959183673469397</v>
      </c>
      <c r="P104" s="38">
        <f t="shared" si="20"/>
        <v>96.373056994818668</v>
      </c>
      <c r="Q104" s="38">
        <f t="shared" si="21"/>
        <v>103.62694300518136</v>
      </c>
      <c r="R104" s="38">
        <f t="shared" si="22"/>
        <v>102.04081632653062</v>
      </c>
      <c r="S104" s="39">
        <f t="shared" si="23"/>
        <v>-5.667759331711963</v>
      </c>
      <c r="T104" s="39">
        <f t="shared" si="24"/>
        <v>-5.6677593317119488</v>
      </c>
      <c r="U104" t="s">
        <v>249</v>
      </c>
      <c r="V104" t="s">
        <v>250</v>
      </c>
      <c r="W104" t="s">
        <v>390</v>
      </c>
      <c r="X104" t="s">
        <v>384</v>
      </c>
      <c r="Y104" s="41"/>
    </row>
    <row r="105" spans="1:25" ht="15" x14ac:dyDescent="0.25">
      <c r="A105">
        <v>2.1800000000000002</v>
      </c>
      <c r="B105">
        <v>1.74</v>
      </c>
      <c r="C105" s="29">
        <f t="shared" si="25"/>
        <v>3.3428240008436028E-2</v>
      </c>
      <c r="D105" s="30">
        <f>IF(OR($A105="",$B105=""),"",A105*'MPTO_working_2-way'!$G104)</f>
        <v>2.2528735632183907</v>
      </c>
      <c r="E105" s="32">
        <f>IF(OR($A105="",$B105=""),"",B105*'MPTO_working_2-way'!$G104)</f>
        <v>1.7981651376146788</v>
      </c>
      <c r="F105" s="30">
        <f>IF(OR($A105="",$B105=""),"",'MPTO_working_2-way'!D104)</f>
        <v>2.2624358821424311</v>
      </c>
      <c r="G105" s="32">
        <f>IF(OR($A105="",$B105=""),"",'MPTO_working_2-way'!E104)</f>
        <v>1.7921194368326561</v>
      </c>
      <c r="H105" s="30">
        <f>IF(OR($A105="",$B105=""),"",'OddsRatio_working_2-way'!M104)</f>
        <v>2.26277258229445</v>
      </c>
      <c r="I105" s="30">
        <f>IF(OR($A105="",$B105=""),"",'OddsRatio_working_2-way'!N104)</f>
        <v>1.7919082295744857</v>
      </c>
      <c r="J105" s="30">
        <f>IF('Log_working_2-way'!$D104="","",A105^('Log_working_2-way'!$D104))</f>
        <v>2.2671631499443738</v>
      </c>
      <c r="K105" s="32">
        <f>IF('Log_working_2-way'!$D104="","",B105^('Log_working_2-way'!$D104))</f>
        <v>1.7891643629660847</v>
      </c>
      <c r="L105" s="37">
        <f t="shared" si="17"/>
        <v>0.44387755102040816</v>
      </c>
      <c r="M105" s="37">
        <f t="shared" si="18"/>
        <v>0.55612244897959184</v>
      </c>
      <c r="N105" s="38">
        <v>201</v>
      </c>
      <c r="O105" s="38">
        <f t="shared" si="19"/>
        <v>108.79816513761467</v>
      </c>
      <c r="P105" s="38">
        <f t="shared" si="20"/>
        <v>85.482758620689651</v>
      </c>
      <c r="Q105" s="38">
        <f t="shared" si="21"/>
        <v>115.51724137931033</v>
      </c>
      <c r="R105" s="38">
        <f t="shared" si="22"/>
        <v>92.201834862385311</v>
      </c>
      <c r="S105" s="39">
        <f t="shared" si="23"/>
        <v>-6.7190762416956602</v>
      </c>
      <c r="T105" s="39">
        <f t="shared" si="24"/>
        <v>-6.7190762416956602</v>
      </c>
      <c r="U105" t="s">
        <v>118</v>
      </c>
      <c r="V105" t="s">
        <v>251</v>
      </c>
      <c r="W105" t="s">
        <v>69</v>
      </c>
      <c r="X105" t="s">
        <v>384</v>
      </c>
      <c r="Y105" s="41"/>
    </row>
    <row r="106" spans="1:25" ht="15" x14ac:dyDescent="0.25">
      <c r="A106">
        <v>2.16</v>
      </c>
      <c r="B106">
        <v>1.75</v>
      </c>
      <c r="C106" s="29">
        <f t="shared" si="25"/>
        <v>3.4391534391534417E-2</v>
      </c>
      <c r="D106" s="30">
        <f>IF(OR($A106="",$B106=""),"",A106*'MPTO_working_2-way'!$G105)</f>
        <v>2.2342857142857144</v>
      </c>
      <c r="E106" s="32">
        <f>IF(OR($A106="",$B106=""),"",B106*'MPTO_working_2-way'!$G105)</f>
        <v>1.8101851851851851</v>
      </c>
      <c r="F106" s="30">
        <f>IF(OR($A106="",$B106=""),"",'MPTO_working_2-way'!D105)</f>
        <v>2.2433234421364987</v>
      </c>
      <c r="G106" s="32">
        <f>IF(OR($A106="",$B106=""),"",'MPTO_working_2-way'!E105)</f>
        <v>1.8042959427207637</v>
      </c>
      <c r="H106" s="30">
        <f>IF(OR($A106="",$B106=""),"",'OddsRatio_working_2-way'!M105)</f>
        <v>2.2436505404118421</v>
      </c>
      <c r="I106" s="30">
        <f>IF(OR($A106="",$B106=""),"",'OddsRatio_working_2-way'!N105)</f>
        <v>1.8040844011283466</v>
      </c>
      <c r="J106" s="30">
        <f>IF('Log_working_2-way'!$D105="","",A106^('Log_working_2-way'!$D105))</f>
        <v>2.2478012615174499</v>
      </c>
      <c r="K106" s="32">
        <f>IF('Log_working_2-way'!$D105="","",B106^('Log_working_2-way'!$D105))</f>
        <v>1.8014096722292445</v>
      </c>
      <c r="L106" s="37">
        <f t="shared" ref="L106:L169" si="26">(1/D106)</f>
        <v>0.4475703324808184</v>
      </c>
      <c r="M106" s="37">
        <f t="shared" ref="M106:M169" si="27">(1/E106)</f>
        <v>0.55242966751918166</v>
      </c>
      <c r="N106" s="38">
        <v>202</v>
      </c>
      <c r="O106" s="38">
        <f t="shared" ref="O106:O169" si="28">(1/A106)*((N106*A106)-N106)</f>
        <v>108.4814814814815</v>
      </c>
      <c r="P106" s="38">
        <f t="shared" ref="P106:P169" si="29">(1/B106)*((N106*B106)-N106)</f>
        <v>86.571428571428569</v>
      </c>
      <c r="Q106" s="38">
        <f t="shared" ref="Q106:Q169" si="30">(1/B106)*N106</f>
        <v>115.42857142857142</v>
      </c>
      <c r="R106" s="38">
        <f t="shared" ref="R106:R169" si="31">(1/A106)*N106</f>
        <v>93.518518518518505</v>
      </c>
      <c r="S106" s="39">
        <f t="shared" ref="S106:S169" si="32">O106-Q106</f>
        <v>-6.9470899470899212</v>
      </c>
      <c r="T106" s="39">
        <f t="shared" ref="T106:T169" si="33">P106-R106</f>
        <v>-6.9470899470899354</v>
      </c>
      <c r="U106" t="s">
        <v>252</v>
      </c>
      <c r="V106" t="s">
        <v>117</v>
      </c>
      <c r="W106" t="s">
        <v>69</v>
      </c>
      <c r="X106" t="s">
        <v>384</v>
      </c>
      <c r="Y106" s="41"/>
    </row>
    <row r="107" spans="1:25" ht="15" x14ac:dyDescent="0.25">
      <c r="A107">
        <v>2.5</v>
      </c>
      <c r="B107">
        <v>1.58</v>
      </c>
      <c r="C107" s="29">
        <f t="shared" si="25"/>
        <v>3.2911392405063244E-2</v>
      </c>
      <c r="D107" s="30">
        <f>IF(OR($A107="",$B107=""),"",A107*'MPTO_working_2-way'!$G106)</f>
        <v>2.5822784810126582</v>
      </c>
      <c r="E107" s="32">
        <f>IF(OR($A107="",$B107=""),"",B107*'MPTO_working_2-way'!$G106)</f>
        <v>1.6319999999999999</v>
      </c>
      <c r="F107" s="30">
        <f>IF(OR($A107="",$B107=""),"",'MPTO_working_2-way'!D106)</f>
        <v>2.6072607260726071</v>
      </c>
      <c r="G107" s="32">
        <f>IF(OR($A107="",$B107=""),"",'MPTO_working_2-way'!E106)</f>
        <v>1.62217659137577</v>
      </c>
      <c r="H107" s="30">
        <f>IF(OR($A107="",$B107=""),"",'OddsRatio_working_2-way'!M106)</f>
        <v>2.6081688022566918</v>
      </c>
      <c r="I107" s="30">
        <f>IF(OR($A107="",$B107=""),"",'OddsRatio_working_2-way'!N106)</f>
        <v>1.6218252702059208</v>
      </c>
      <c r="J107" s="30">
        <f>IF('Log_working_2-way'!$D106="","",A107^('Log_working_2-way'!$D106))</f>
        <v>2.6198085173024386</v>
      </c>
      <c r="K107" s="32">
        <f>IF('Log_working_2-way'!$D106="","",B107^('Log_working_2-way'!$D106))</f>
        <v>1.6173569217090376</v>
      </c>
      <c r="L107" s="37">
        <f t="shared" si="26"/>
        <v>0.38725490196078433</v>
      </c>
      <c r="M107" s="37">
        <f t="shared" si="27"/>
        <v>0.61274509803921573</v>
      </c>
      <c r="N107" s="38">
        <v>203</v>
      </c>
      <c r="O107" s="38">
        <f t="shared" si="28"/>
        <v>121.80000000000001</v>
      </c>
      <c r="P107" s="38">
        <f t="shared" si="29"/>
        <v>74.518987341772146</v>
      </c>
      <c r="Q107" s="38">
        <f t="shared" si="30"/>
        <v>128.48101265822783</v>
      </c>
      <c r="R107" s="38">
        <f t="shared" si="31"/>
        <v>81.2</v>
      </c>
      <c r="S107" s="39">
        <f t="shared" si="32"/>
        <v>-6.6810126582278144</v>
      </c>
      <c r="T107" s="39">
        <f t="shared" si="33"/>
        <v>-6.6810126582278571</v>
      </c>
      <c r="U107" t="s">
        <v>253</v>
      </c>
      <c r="V107" t="s">
        <v>119</v>
      </c>
      <c r="W107" t="s">
        <v>69</v>
      </c>
      <c r="X107" t="s">
        <v>384</v>
      </c>
      <c r="Y107" s="41"/>
    </row>
    <row r="108" spans="1:25" ht="15" x14ac:dyDescent="0.25">
      <c r="A108">
        <v>1.49</v>
      </c>
      <c r="B108">
        <v>2.69</v>
      </c>
      <c r="C108" s="29">
        <f t="shared" si="25"/>
        <v>4.2888151493226223E-2</v>
      </c>
      <c r="D108" s="30">
        <f>IF(OR($A108="",$B108=""),"",A108*'MPTO_working_2-way'!$G107)</f>
        <v>1.553903345724907</v>
      </c>
      <c r="E108" s="32">
        <f>IF(OR($A108="",$B108=""),"",B108*'MPTO_working_2-way'!$G107)</f>
        <v>2.8053691275167787</v>
      </c>
      <c r="F108" s="30">
        <f>IF(OR($A108="",$B108=""),"",'MPTO_working_2-way'!D107)</f>
        <v>1.5391793552351145</v>
      </c>
      <c r="G108" s="32">
        <f>IF(OR($A108="",$B108=""),"",'MPTO_working_2-way'!E107)</f>
        <v>2.8546704177201665</v>
      </c>
      <c r="H108" s="30">
        <f>IF(OR($A108="",$B108=""),"",'OddsRatio_working_2-way'!M107)</f>
        <v>1.5384615384615383</v>
      </c>
      <c r="I108" s="30">
        <f>IF(OR($A108="",$B108=""),"",'OddsRatio_working_2-way'!N107)</f>
        <v>2.8571428571428568</v>
      </c>
      <c r="J108" s="30">
        <f>IF('Log_working_2-way'!$D107="","",A108^('Log_working_2-way'!$D107))</f>
        <v>1.5317069399687815</v>
      </c>
      <c r="K108" s="32">
        <f>IF('Log_working_2-way'!$D107="","",B108^('Log_working_2-way'!$D107))</f>
        <v>2.880735278831422</v>
      </c>
      <c r="L108" s="37">
        <f t="shared" si="26"/>
        <v>0.64354066985645941</v>
      </c>
      <c r="M108" s="37">
        <f t="shared" si="27"/>
        <v>0.35645933014354064</v>
      </c>
      <c r="N108" s="38">
        <v>204</v>
      </c>
      <c r="O108" s="38">
        <f t="shared" si="28"/>
        <v>67.087248322147644</v>
      </c>
      <c r="P108" s="38">
        <f t="shared" si="29"/>
        <v>128.1635687732342</v>
      </c>
      <c r="Q108" s="38">
        <f t="shared" si="30"/>
        <v>75.836431226765811</v>
      </c>
      <c r="R108" s="38">
        <f t="shared" si="31"/>
        <v>136.91275167785236</v>
      </c>
      <c r="S108" s="39">
        <f t="shared" si="32"/>
        <v>-8.7491829046181664</v>
      </c>
      <c r="T108" s="39">
        <f t="shared" si="33"/>
        <v>-8.7491829046181522</v>
      </c>
      <c r="U108" t="s">
        <v>144</v>
      </c>
      <c r="V108" t="s">
        <v>254</v>
      </c>
      <c r="W108" t="s">
        <v>69</v>
      </c>
      <c r="X108" t="s">
        <v>384</v>
      </c>
      <c r="Y108" s="41"/>
    </row>
    <row r="109" spans="1:25" ht="15" x14ac:dyDescent="0.25">
      <c r="A109">
        <v>2.06</v>
      </c>
      <c r="B109">
        <v>1.75</v>
      </c>
      <c r="C109" s="29">
        <f t="shared" si="25"/>
        <v>5.6865464632454898E-2</v>
      </c>
      <c r="D109" s="30">
        <f>IF(OR($A109="",$B109=""),"",A109*'MPTO_working_2-way'!$G108)</f>
        <v>2.177142857142857</v>
      </c>
      <c r="E109" s="32">
        <f>IF(OR($A109="",$B109=""),"",B109*'MPTO_working_2-way'!$G108)</f>
        <v>1.849514563106796</v>
      </c>
      <c r="F109" s="30">
        <f>IF(OR($A109="",$B109=""),"",'MPTO_working_2-way'!D108)</f>
        <v>2.1881638846737479</v>
      </c>
      <c r="G109" s="32">
        <f>IF(OR($A109="",$B109=""),"",'MPTO_working_2-way'!E108)</f>
        <v>1.8416347381864622</v>
      </c>
      <c r="H109" s="30">
        <f>IF(OR($A109="",$B109=""),"",'OddsRatio_working_2-way'!M108)</f>
        <v>2.1888369666751335</v>
      </c>
      <c r="I109" s="30">
        <f>IF(OR($A109="",$B109=""),"",'OddsRatio_working_2-way'!N108)</f>
        <v>1.8411582311380661</v>
      </c>
      <c r="J109" s="30">
        <f>IF('Log_working_2-way'!$D108="","",A109^('Log_working_2-way'!$D108))</f>
        <v>2.1940037283297991</v>
      </c>
      <c r="K109" s="32">
        <f>IF('Log_working_2-way'!$D108="","",B109^('Log_working_2-way'!$D108))</f>
        <v>1.8375183228246377</v>
      </c>
      <c r="L109" s="37">
        <f t="shared" si="26"/>
        <v>0.45931758530183731</v>
      </c>
      <c r="M109" s="37">
        <f t="shared" si="27"/>
        <v>0.54068241469816281</v>
      </c>
      <c r="N109" s="38">
        <v>205</v>
      </c>
      <c r="O109" s="38">
        <f t="shared" si="28"/>
        <v>105.4854368932039</v>
      </c>
      <c r="P109" s="38">
        <f t="shared" si="29"/>
        <v>87.857142857142847</v>
      </c>
      <c r="Q109" s="38">
        <f t="shared" si="30"/>
        <v>117.14285714285714</v>
      </c>
      <c r="R109" s="38">
        <f t="shared" si="31"/>
        <v>99.514563106796118</v>
      </c>
      <c r="S109" s="39">
        <f t="shared" si="32"/>
        <v>-11.657420249653242</v>
      </c>
      <c r="T109" s="39">
        <f t="shared" si="33"/>
        <v>-11.657420249653271</v>
      </c>
      <c r="U109" t="s">
        <v>255</v>
      </c>
      <c r="V109" t="s">
        <v>256</v>
      </c>
      <c r="W109" t="s">
        <v>399</v>
      </c>
      <c r="X109" t="s">
        <v>384</v>
      </c>
      <c r="Y109" s="41"/>
    </row>
    <row r="110" spans="1:25" ht="15" x14ac:dyDescent="0.25">
      <c r="A110">
        <v>2.09</v>
      </c>
      <c r="B110">
        <v>1.73</v>
      </c>
      <c r="C110" s="29">
        <f t="shared" si="25"/>
        <v>5.6503581602456165E-2</v>
      </c>
      <c r="D110" s="30">
        <f>IF(OR($A110="",$B110=""),"",A110*'MPTO_working_2-way'!$G109)</f>
        <v>2.2080924855491331</v>
      </c>
      <c r="E110" s="32">
        <f>IF(OR($A110="",$B110=""),"",B110*'MPTO_working_2-way'!$G109)</f>
        <v>1.8277511961722492</v>
      </c>
      <c r="F110" s="30">
        <f>IF(OR($A110="",$B110=""),"",'MPTO_working_2-way'!D109)</f>
        <v>2.2211505974137671</v>
      </c>
      <c r="G110" s="32">
        <f>IF(OR($A110="",$B110=""),"",'MPTO_working_2-way'!E109)</f>
        <v>1.8188998163845365</v>
      </c>
      <c r="H110" s="30">
        <f>IF(OR($A110="",$B110=""),"",'OddsRatio_working_2-way'!M109)</f>
        <v>2.2219454508821204</v>
      </c>
      <c r="I110" s="30">
        <f>IF(OR($A110="",$B110=""),"",'OddsRatio_working_2-way'!N109)</f>
        <v>1.8183671368293095</v>
      </c>
      <c r="J110" s="30">
        <f>IF('Log_working_2-way'!$D109="","",A110^('Log_working_2-way'!$D109))</f>
        <v>2.228075857813653</v>
      </c>
      <c r="K110" s="32">
        <f>IF('Log_working_2-way'!$D109="","",B110^('Log_working_2-way'!$D109))</f>
        <v>1.8142819465382745</v>
      </c>
      <c r="L110" s="37">
        <f t="shared" si="26"/>
        <v>0.45287958115183241</v>
      </c>
      <c r="M110" s="37">
        <f t="shared" si="27"/>
        <v>0.54712041884816742</v>
      </c>
      <c r="N110" s="38">
        <v>206</v>
      </c>
      <c r="O110" s="38">
        <f t="shared" si="28"/>
        <v>107.43540669856459</v>
      </c>
      <c r="P110" s="38">
        <f t="shared" si="29"/>
        <v>86.924855491329481</v>
      </c>
      <c r="Q110" s="38">
        <f t="shared" si="30"/>
        <v>119.07514450867053</v>
      </c>
      <c r="R110" s="38">
        <f t="shared" si="31"/>
        <v>98.564593301435423</v>
      </c>
      <c r="S110" s="39">
        <f t="shared" si="32"/>
        <v>-11.639737810105942</v>
      </c>
      <c r="T110" s="39">
        <f t="shared" si="33"/>
        <v>-11.639737810105942</v>
      </c>
      <c r="U110" t="s">
        <v>257</v>
      </c>
      <c r="V110" t="s">
        <v>258</v>
      </c>
      <c r="W110" t="s">
        <v>399</v>
      </c>
      <c r="X110" t="s">
        <v>384</v>
      </c>
      <c r="Y110" s="41"/>
    </row>
    <row r="111" spans="1:25" ht="15" x14ac:dyDescent="0.25">
      <c r="A111">
        <v>2.14</v>
      </c>
      <c r="B111">
        <v>1.7</v>
      </c>
      <c r="C111" s="29">
        <f t="shared" si="25"/>
        <v>5.5525013743815244E-2</v>
      </c>
      <c r="D111" s="30">
        <f>IF(OR($A111="",$B111=""),"",A111*'MPTO_working_2-way'!$G110)</f>
        <v>2.2588235294117647</v>
      </c>
      <c r="E111" s="32">
        <f>IF(OR($A111="",$B111=""),"",B111*'MPTO_working_2-way'!$G110)</f>
        <v>1.794392523364486</v>
      </c>
      <c r="F111" s="30">
        <f>IF(OR($A111="",$B111=""),"",'MPTO_working_2-way'!D110)</f>
        <v>2.2751719824890557</v>
      </c>
      <c r="G111" s="32">
        <f>IF(OR($A111="",$B111=""),"",'MPTO_working_2-way'!E110)</f>
        <v>1.7842079450711132</v>
      </c>
      <c r="H111" s="30">
        <f>IF(OR($A111="",$B111=""),"",'OddsRatio_working_2-way'!M110)</f>
        <v>2.2761549390929883</v>
      </c>
      <c r="I111" s="30">
        <f>IF(OR($A111="",$B111=""),"",'OddsRatio_working_2-way'!N110)</f>
        <v>1.783603909969379</v>
      </c>
      <c r="J111" s="30">
        <f>IF('Log_working_2-way'!$D110="","",A111^('Log_working_2-way'!$D110))</f>
        <v>2.2838450054453689</v>
      </c>
      <c r="K111" s="32">
        <f>IF('Log_working_2-way'!$D110="","",B111^('Log_working_2-way'!$D110))</f>
        <v>1.7789102233960266</v>
      </c>
      <c r="L111" s="37">
        <f t="shared" si="26"/>
        <v>0.44270833333333331</v>
      </c>
      <c r="M111" s="37">
        <f t="shared" si="27"/>
        <v>0.55729166666666663</v>
      </c>
      <c r="N111" s="38">
        <v>207</v>
      </c>
      <c r="O111" s="38">
        <f t="shared" si="28"/>
        <v>110.27102803738319</v>
      </c>
      <c r="P111" s="38">
        <f t="shared" si="29"/>
        <v>85.235294117647044</v>
      </c>
      <c r="Q111" s="38">
        <f t="shared" si="30"/>
        <v>121.76470588235294</v>
      </c>
      <c r="R111" s="38">
        <f t="shared" si="31"/>
        <v>96.728971962616825</v>
      </c>
      <c r="S111" s="39">
        <f t="shared" si="32"/>
        <v>-11.493677844969753</v>
      </c>
      <c r="T111" s="39">
        <f t="shared" si="33"/>
        <v>-11.493677844969781</v>
      </c>
      <c r="U111" t="s">
        <v>259</v>
      </c>
      <c r="V111" t="s">
        <v>260</v>
      </c>
      <c r="W111" t="s">
        <v>399</v>
      </c>
      <c r="X111" t="s">
        <v>384</v>
      </c>
      <c r="Y111" s="41"/>
    </row>
    <row r="112" spans="1:25" ht="15" x14ac:dyDescent="0.25">
      <c r="A112">
        <v>2.15</v>
      </c>
      <c r="B112">
        <v>1.69</v>
      </c>
      <c r="C112" s="29">
        <f t="shared" si="25"/>
        <v>5.6832255401128462E-2</v>
      </c>
      <c r="D112" s="30">
        <f>IF(OR($A112="",$B112=""),"",A112*'MPTO_working_2-way'!$G111)</f>
        <v>2.2721893491124261</v>
      </c>
      <c r="E112" s="32">
        <f>IF(OR($A112="",$B112=""),"",B112*'MPTO_working_2-way'!$G111)</f>
        <v>1.786046511627907</v>
      </c>
      <c r="F112" s="30">
        <f>IF(OR($A112="",$B112=""),"",'MPTO_working_2-way'!D111)</f>
        <v>2.2899007405073264</v>
      </c>
      <c r="G112" s="32">
        <f>IF(OR($A112="",$B112=""),"",'MPTO_working_2-way'!E111)</f>
        <v>1.7752534505924025</v>
      </c>
      <c r="H112" s="30">
        <f>IF(OR($A112="",$B112=""),"",'OddsRatio_working_2-way'!M111)</f>
        <v>2.2909944487358058</v>
      </c>
      <c r="I112" s="30">
        <f>IF(OR($A112="",$B112=""),"",'OddsRatio_working_2-way'!N111)</f>
        <v>1.7745966692414838</v>
      </c>
      <c r="J112" s="30">
        <f>IF('Log_working_2-way'!$D111="","",A112^('Log_working_2-way'!$D111))</f>
        <v>2.2993445250561972</v>
      </c>
      <c r="K112" s="32">
        <f>IF('Log_working_2-way'!$D111="","",B112^('Log_working_2-way'!$D111))</f>
        <v>1.7696188198841825</v>
      </c>
      <c r="L112" s="37">
        <f t="shared" si="26"/>
        <v>0.44010416666666663</v>
      </c>
      <c r="M112" s="37">
        <f t="shared" si="27"/>
        <v>0.55989583333333337</v>
      </c>
      <c r="N112" s="38">
        <v>208</v>
      </c>
      <c r="O112" s="38">
        <f t="shared" si="28"/>
        <v>111.25581395348837</v>
      </c>
      <c r="P112" s="38">
        <f t="shared" si="29"/>
        <v>84.92307692307692</v>
      </c>
      <c r="Q112" s="38">
        <f t="shared" si="30"/>
        <v>123.07692307692308</v>
      </c>
      <c r="R112" s="38">
        <f t="shared" si="31"/>
        <v>96.744186046511629</v>
      </c>
      <c r="S112" s="39">
        <f t="shared" si="32"/>
        <v>-11.821109123434709</v>
      </c>
      <c r="T112" s="39">
        <f t="shared" si="33"/>
        <v>-11.821109123434709</v>
      </c>
      <c r="U112" t="s">
        <v>261</v>
      </c>
      <c r="V112" t="s">
        <v>262</v>
      </c>
      <c r="W112" t="s">
        <v>399</v>
      </c>
      <c r="X112" t="s">
        <v>384</v>
      </c>
      <c r="Y112" s="41"/>
    </row>
    <row r="113" spans="1:25" ht="15" x14ac:dyDescent="0.25">
      <c r="A113">
        <v>2.06</v>
      </c>
      <c r="B113">
        <v>1.75</v>
      </c>
      <c r="C113" s="29">
        <f t="shared" si="25"/>
        <v>5.6865464632454898E-2</v>
      </c>
      <c r="D113" s="30">
        <f>IF(OR($A113="",$B113=""),"",A113*'MPTO_working_2-way'!$G112)</f>
        <v>2.177142857142857</v>
      </c>
      <c r="E113" s="32">
        <f>IF(OR($A113="",$B113=""),"",B113*'MPTO_working_2-way'!$G112)</f>
        <v>1.849514563106796</v>
      </c>
      <c r="F113" s="30">
        <f>IF(OR($A113="",$B113=""),"",'MPTO_working_2-way'!D112)</f>
        <v>2.1881638846737479</v>
      </c>
      <c r="G113" s="32">
        <f>IF(OR($A113="",$B113=""),"",'MPTO_working_2-way'!E112)</f>
        <v>1.8416347381864622</v>
      </c>
      <c r="H113" s="30">
        <f>IF(OR($A113="",$B113=""),"",'OddsRatio_working_2-way'!M112)</f>
        <v>2.1888369666751335</v>
      </c>
      <c r="I113" s="30">
        <f>IF(OR($A113="",$B113=""),"",'OddsRatio_working_2-way'!N112)</f>
        <v>1.8411582311380661</v>
      </c>
      <c r="J113" s="30">
        <f>IF('Log_working_2-way'!$D112="","",A113^('Log_working_2-way'!$D112))</f>
        <v>2.1940037283297991</v>
      </c>
      <c r="K113" s="32">
        <f>IF('Log_working_2-way'!$D112="","",B113^('Log_working_2-way'!$D112))</f>
        <v>1.8375183228246377</v>
      </c>
      <c r="L113" s="37">
        <f t="shared" si="26"/>
        <v>0.45931758530183731</v>
      </c>
      <c r="M113" s="37">
        <f t="shared" si="27"/>
        <v>0.54068241469816281</v>
      </c>
      <c r="N113" s="38">
        <v>209</v>
      </c>
      <c r="O113" s="38">
        <f t="shared" si="28"/>
        <v>107.54368932038837</v>
      </c>
      <c r="P113" s="38">
        <f t="shared" si="29"/>
        <v>89.571428571428569</v>
      </c>
      <c r="Q113" s="38">
        <f t="shared" si="30"/>
        <v>119.42857142857142</v>
      </c>
      <c r="R113" s="38">
        <f t="shared" si="31"/>
        <v>101.45631067961165</v>
      </c>
      <c r="S113" s="39">
        <f t="shared" si="32"/>
        <v>-11.884882108183049</v>
      </c>
      <c r="T113" s="39">
        <f t="shared" si="33"/>
        <v>-11.884882108183078</v>
      </c>
      <c r="U113" t="s">
        <v>263</v>
      </c>
      <c r="V113" t="s">
        <v>264</v>
      </c>
      <c r="W113" t="s">
        <v>399</v>
      </c>
      <c r="X113" t="s">
        <v>384</v>
      </c>
      <c r="Y113" s="41"/>
    </row>
    <row r="114" spans="1:25" ht="15" x14ac:dyDescent="0.25">
      <c r="A114">
        <v>1.72</v>
      </c>
      <c r="B114">
        <v>2.0699999999999998</v>
      </c>
      <c r="C114" s="29">
        <f t="shared" si="25"/>
        <v>6.4487136276822898E-2</v>
      </c>
      <c r="D114" s="30">
        <f>IF(OR($A114="",$B114=""),"",A114*'MPTO_working_2-way'!$G113)</f>
        <v>1.8309178743961354</v>
      </c>
      <c r="E114" s="32">
        <f>IF(OR($A114="",$B114=""),"",B114*'MPTO_working_2-way'!$G113)</f>
        <v>2.2034883720930232</v>
      </c>
      <c r="F114" s="30">
        <f>IF(OR($A114="",$B114=""),"",'MPTO_working_2-way'!D113)</f>
        <v>1.8209901800327333</v>
      </c>
      <c r="G114" s="32">
        <f>IF(OR($A114="",$B114=""),"",'MPTO_working_2-way'!E113)</f>
        <v>2.2180413655619238</v>
      </c>
      <c r="H114" s="30">
        <f>IF(OR($A114="",$B114=""),"",'OddsRatio_working_2-way'!M113)</f>
        <v>1.8203031124295956</v>
      </c>
      <c r="I114" s="30">
        <f>IF(OR($A114="",$B114=""),"",'OddsRatio_working_2-way'!N113)</f>
        <v>2.2190615698606497</v>
      </c>
      <c r="J114" s="30">
        <f>IF('Log_working_2-way'!$D113="","",A114^('Log_working_2-way'!$D113))</f>
        <v>1.8156937370248978</v>
      </c>
      <c r="K114" s="32">
        <f>IF('Log_working_2-way'!$D113="","",B114^('Log_working_2-way'!$D113))</f>
        <v>2.2259503225309891</v>
      </c>
      <c r="L114" s="37">
        <f t="shared" si="26"/>
        <v>0.54617414248021101</v>
      </c>
      <c r="M114" s="37">
        <f t="shared" si="27"/>
        <v>0.45382585751978893</v>
      </c>
      <c r="N114" s="38">
        <v>210</v>
      </c>
      <c r="O114" s="38">
        <f t="shared" si="28"/>
        <v>87.906976744186039</v>
      </c>
      <c r="P114" s="38">
        <f t="shared" si="29"/>
        <v>108.55072463768116</v>
      </c>
      <c r="Q114" s="38">
        <f t="shared" si="30"/>
        <v>101.44927536231884</v>
      </c>
      <c r="R114" s="38">
        <f t="shared" si="31"/>
        <v>122.09302325581396</v>
      </c>
      <c r="S114" s="39">
        <f t="shared" si="32"/>
        <v>-13.542298618132804</v>
      </c>
      <c r="T114" s="39">
        <f t="shared" si="33"/>
        <v>-13.542298618132804</v>
      </c>
      <c r="U114" t="s">
        <v>265</v>
      </c>
      <c r="V114" t="s">
        <v>266</v>
      </c>
      <c r="W114" t="s">
        <v>400</v>
      </c>
      <c r="X114" t="s">
        <v>384</v>
      </c>
      <c r="Y114" s="41"/>
    </row>
    <row r="115" spans="1:25" ht="15" x14ac:dyDescent="0.25">
      <c r="A115">
        <v>1.65</v>
      </c>
      <c r="B115">
        <v>2.1800000000000002</v>
      </c>
      <c r="C115" s="29">
        <f t="shared" si="25"/>
        <v>6.4776202390881332E-2</v>
      </c>
      <c r="D115" s="30">
        <f>IF(OR($A115="",$B115=""),"",A115*'MPTO_working_2-way'!$G114)</f>
        <v>1.7568807339449541</v>
      </c>
      <c r="E115" s="32">
        <f>IF(OR($A115="",$B115=""),"",B115*'MPTO_working_2-way'!$G114)</f>
        <v>2.3212121212121213</v>
      </c>
      <c r="F115" s="30">
        <f>IF(OR($A115="",$B115=""),"",'MPTO_working_2-way'!D114)</f>
        <v>1.7431548340198693</v>
      </c>
      <c r="G115" s="32">
        <f>IF(OR($A115="",$B115=""),"",'MPTO_working_2-way'!E114)</f>
        <v>2.3456146071079234</v>
      </c>
      <c r="H115" s="30">
        <f>IF(OR($A115="",$B115=""),"",'OddsRatio_working_2-way'!M114)</f>
        <v>1.7421909846037738</v>
      </c>
      <c r="I115" s="30">
        <f>IF(OR($A115="",$B115=""),"",'OddsRatio_working_2-way'!N114)</f>
        <v>2.3473620951268499</v>
      </c>
      <c r="J115" s="30">
        <f>IF('Log_working_2-way'!$D114="","",A115^('Log_working_2-way'!$D114))</f>
        <v>1.735829757508218</v>
      </c>
      <c r="K115" s="32">
        <f>IF('Log_working_2-way'!$D114="","",B115^('Log_working_2-way'!$D114))</f>
        <v>2.3590100016836955</v>
      </c>
      <c r="L115" s="37">
        <f t="shared" si="26"/>
        <v>0.56919060052219317</v>
      </c>
      <c r="M115" s="37">
        <f t="shared" si="27"/>
        <v>0.43080939947780678</v>
      </c>
      <c r="N115" s="38">
        <v>211</v>
      </c>
      <c r="O115" s="38">
        <f t="shared" si="28"/>
        <v>83.12121212121211</v>
      </c>
      <c r="P115" s="38">
        <f t="shared" si="29"/>
        <v>114.21100917431193</v>
      </c>
      <c r="Q115" s="38">
        <f t="shared" si="30"/>
        <v>96.78899082568806</v>
      </c>
      <c r="R115" s="38">
        <f t="shared" si="31"/>
        <v>127.87878787878788</v>
      </c>
      <c r="S115" s="39">
        <f t="shared" si="32"/>
        <v>-13.66777870447595</v>
      </c>
      <c r="T115" s="39">
        <f t="shared" si="33"/>
        <v>-13.66777870447595</v>
      </c>
      <c r="U115" t="s">
        <v>267</v>
      </c>
      <c r="V115" t="s">
        <v>268</v>
      </c>
      <c r="W115" t="s">
        <v>400</v>
      </c>
      <c r="X115" t="s">
        <v>384</v>
      </c>
      <c r="Y115" s="41"/>
    </row>
    <row r="116" spans="1:25" ht="15" x14ac:dyDescent="0.25">
      <c r="A116">
        <v>1.63</v>
      </c>
      <c r="B116">
        <v>2.13</v>
      </c>
      <c r="C116" s="29">
        <f t="shared" si="25"/>
        <v>8.298050059045492E-2</v>
      </c>
      <c r="D116" s="30">
        <f>IF(OR($A116="",$B116=""),"",A116*'MPTO_working_2-way'!$G115)</f>
        <v>1.7652582159624415</v>
      </c>
      <c r="E116" s="32">
        <f>IF(OR($A116="",$B116=""),"",B116*'MPTO_working_2-way'!$G115)</f>
        <v>2.3067484662576687</v>
      </c>
      <c r="F116" s="30">
        <f>IF(OR($A116="",$B116=""),"",'MPTO_working_2-way'!D115)</f>
        <v>1.7482313250585364</v>
      </c>
      <c r="G116" s="32">
        <f>IF(OR($A116="",$B116=""),"",'MPTO_working_2-way'!E115)</f>
        <v>2.3364850768868406</v>
      </c>
      <c r="H116" s="30">
        <f>IF(OR($A116="",$B116=""),"",'OddsRatio_working_2-way'!M115)</f>
        <v>1.7466740412615167</v>
      </c>
      <c r="I116" s="30">
        <f>IF(OR($A116="",$B116=""),"",'OddsRatio_working_2-way'!N115)</f>
        <v>2.339272486707165</v>
      </c>
      <c r="J116" s="30">
        <f>IF('Log_working_2-way'!$D115="","",A116^('Log_working_2-way'!$D115))</f>
        <v>1.7386821567361925</v>
      </c>
      <c r="K116" s="32">
        <f>IF('Log_working_2-way'!$D115="","",B116^('Log_working_2-way'!$D115))</f>
        <v>2.3537622248166894</v>
      </c>
      <c r="L116" s="37">
        <f t="shared" si="26"/>
        <v>0.5664893617021276</v>
      </c>
      <c r="M116" s="37">
        <f t="shared" si="27"/>
        <v>0.43351063829787234</v>
      </c>
      <c r="N116" s="38">
        <v>212</v>
      </c>
      <c r="O116" s="38">
        <f t="shared" si="28"/>
        <v>81.938650306748471</v>
      </c>
      <c r="P116" s="38">
        <f t="shared" si="29"/>
        <v>112.46948356807512</v>
      </c>
      <c r="Q116" s="38">
        <f t="shared" si="30"/>
        <v>99.53051643192488</v>
      </c>
      <c r="R116" s="38">
        <f t="shared" si="31"/>
        <v>130.06134969325154</v>
      </c>
      <c r="S116" s="39">
        <f t="shared" si="32"/>
        <v>-17.591866125176409</v>
      </c>
      <c r="T116" s="39">
        <f t="shared" si="33"/>
        <v>-17.591866125176423</v>
      </c>
      <c r="U116" t="s">
        <v>269</v>
      </c>
      <c r="V116" t="s">
        <v>270</v>
      </c>
      <c r="W116" t="s">
        <v>400</v>
      </c>
      <c r="X116" t="s">
        <v>384</v>
      </c>
      <c r="Y116" s="41"/>
    </row>
    <row r="117" spans="1:25" ht="15" x14ac:dyDescent="0.25">
      <c r="A117">
        <v>1.75</v>
      </c>
      <c r="B117">
        <v>2.0299999999999998</v>
      </c>
      <c r="C117" s="29">
        <f t="shared" si="25"/>
        <v>6.4039408866995107E-2</v>
      </c>
      <c r="D117" s="30">
        <f>IF(OR($A117="",$B117=""),"",A117*'MPTO_working_2-way'!$G116)</f>
        <v>1.8620689655172415</v>
      </c>
      <c r="E117" s="32">
        <f>IF(OR($A117="",$B117=""),"",B117*'MPTO_working_2-way'!$G116)</f>
        <v>2.1599999999999997</v>
      </c>
      <c r="F117" s="30">
        <f>IF(OR($A117="",$B117=""),"",'MPTO_working_2-way'!D116)</f>
        <v>1.853881278538813</v>
      </c>
      <c r="G117" s="32">
        <f>IF(OR($A117="",$B117=""),"",'MPTO_working_2-way'!E116)</f>
        <v>2.1711229946524062</v>
      </c>
      <c r="H117" s="30">
        <f>IF(OR($A117="",$B117=""),"",'OddsRatio_working_2-way'!M116)</f>
        <v>1.8533201859828616</v>
      </c>
      <c r="I117" s="30">
        <f>IF(OR($A117="",$B117=""),"",'OddsRatio_working_2-way'!N116)</f>
        <v>2.1718930554164628</v>
      </c>
      <c r="J117" s="30">
        <f>IF('Log_working_2-way'!$D116="","",A117^('Log_working_2-way'!$D116))</f>
        <v>1.8495158384471202</v>
      </c>
      <c r="K117" s="32">
        <f>IF('Log_working_2-way'!$D116="","",B117^('Log_working_2-way'!$D116))</f>
        <v>2.1771410899424217</v>
      </c>
      <c r="L117" s="37">
        <f t="shared" si="26"/>
        <v>0.53703703703703698</v>
      </c>
      <c r="M117" s="37">
        <f t="shared" si="27"/>
        <v>0.46296296296296302</v>
      </c>
      <c r="N117" s="38">
        <v>213</v>
      </c>
      <c r="O117" s="38">
        <f t="shared" si="28"/>
        <v>91.285714285714278</v>
      </c>
      <c r="P117" s="38">
        <f t="shared" si="29"/>
        <v>108.07389162561577</v>
      </c>
      <c r="Q117" s="38">
        <f t="shared" si="30"/>
        <v>104.92610837438426</v>
      </c>
      <c r="R117" s="38">
        <f t="shared" si="31"/>
        <v>121.71428571428571</v>
      </c>
      <c r="S117" s="39">
        <f t="shared" si="32"/>
        <v>-13.640394088669979</v>
      </c>
      <c r="T117" s="39">
        <f t="shared" si="33"/>
        <v>-13.640394088669936</v>
      </c>
      <c r="U117" t="s">
        <v>271</v>
      </c>
      <c r="V117" t="s">
        <v>272</v>
      </c>
      <c r="W117" t="s">
        <v>400</v>
      </c>
      <c r="X117" t="s">
        <v>384</v>
      </c>
      <c r="Y117" s="41"/>
    </row>
    <row r="118" spans="1:25" ht="15" x14ac:dyDescent="0.25">
      <c r="A118">
        <v>1.74</v>
      </c>
      <c r="B118">
        <v>2.04</v>
      </c>
      <c r="C118" s="29">
        <f t="shared" si="25"/>
        <v>6.4908722109533468E-2</v>
      </c>
      <c r="D118" s="30">
        <f>IF(OR($A118="",$B118=""),"",A118*'MPTO_working_2-way'!$G117)</f>
        <v>1.8529411764705883</v>
      </c>
      <c r="E118" s="32">
        <f>IF(OR($A118="",$B118=""),"",B118*'MPTO_working_2-way'!$G117)</f>
        <v>2.1724137931034484</v>
      </c>
      <c r="F118" s="30">
        <f>IF(OR($A118="",$B118=""),"",'MPTO_working_2-way'!D117)</f>
        <v>1.8441396508728181</v>
      </c>
      <c r="G118" s="32">
        <f>IF(OR($A118="",$B118=""),"",'MPTO_working_2-way'!E117)</f>
        <v>2.184638109305761</v>
      </c>
      <c r="H118" s="30">
        <f>IF(OR($A118="",$B118=""),"",'OddsRatio_working_2-way'!M117)</f>
        <v>1.8435273922869737</v>
      </c>
      <c r="I118" s="30">
        <f>IF(OR($A118="",$B118=""),"",'OddsRatio_working_2-way'!N117)</f>
        <v>2.1854979567276387</v>
      </c>
      <c r="J118" s="30">
        <f>IF('Log_working_2-way'!$D117="","",A118^('Log_working_2-way'!$D117))</f>
        <v>1.83943647512701</v>
      </c>
      <c r="K118" s="32">
        <f>IF('Log_working_2-way'!$D117="","",B118^('Log_working_2-way'!$D117))</f>
        <v>2.1912753729706664</v>
      </c>
      <c r="L118" s="37">
        <f t="shared" si="26"/>
        <v>0.53968253968253965</v>
      </c>
      <c r="M118" s="37">
        <f t="shared" si="27"/>
        <v>0.46031746031746029</v>
      </c>
      <c r="N118" s="38">
        <v>214</v>
      </c>
      <c r="O118" s="38">
        <f t="shared" si="28"/>
        <v>91.011494252873561</v>
      </c>
      <c r="P118" s="38">
        <f t="shared" si="29"/>
        <v>109.09803921568627</v>
      </c>
      <c r="Q118" s="38">
        <f t="shared" si="30"/>
        <v>104.90196078431372</v>
      </c>
      <c r="R118" s="38">
        <f t="shared" si="31"/>
        <v>122.98850574712642</v>
      </c>
      <c r="S118" s="39">
        <f t="shared" si="32"/>
        <v>-13.890466531440154</v>
      </c>
      <c r="T118" s="39">
        <f t="shared" si="33"/>
        <v>-13.890466531440154</v>
      </c>
      <c r="U118" t="s">
        <v>273</v>
      </c>
      <c r="V118" t="s">
        <v>274</v>
      </c>
      <c r="W118" t="s">
        <v>400</v>
      </c>
      <c r="X118" t="s">
        <v>384</v>
      </c>
      <c r="Y118" s="41"/>
    </row>
    <row r="119" spans="1:25" ht="15" x14ac:dyDescent="0.25">
      <c r="A119">
        <v>1.88</v>
      </c>
      <c r="B119">
        <v>1.9</v>
      </c>
      <c r="C119" s="29">
        <f t="shared" si="25"/>
        <v>5.8230683090705337E-2</v>
      </c>
      <c r="D119" s="30">
        <f>IF(OR($A119="",$B119=""),"",A119*'MPTO_working_2-way'!$G118)</f>
        <v>1.9894736842105258</v>
      </c>
      <c r="E119" s="32">
        <f>IF(OR($A119="",$B119=""),"",B119*'MPTO_working_2-way'!$G118)</f>
        <v>2.0106382978723398</v>
      </c>
      <c r="F119" s="30">
        <f>IF(OR($A119="",$B119=""),"",'MPTO_working_2-way'!D118)</f>
        <v>1.988864142538975</v>
      </c>
      <c r="G119" s="32">
        <f>IF(OR($A119="",$B119=""),"",'MPTO_working_2-way'!E118)</f>
        <v>2.0112612612612608</v>
      </c>
      <c r="H119" s="30">
        <f>IF(OR($A119="",$B119=""),"",'OddsRatio_working_2-way'!M118)</f>
        <v>1.9888264649460878</v>
      </c>
      <c r="I119" s="30">
        <f>IF(OR($A119="",$B119=""),"",'OddsRatio_working_2-way'!N118)</f>
        <v>2.0112997936948624</v>
      </c>
      <c r="J119" s="30">
        <f>IF('Log_working_2-way'!$D118="","",A119^('Log_working_2-way'!$D118))</f>
        <v>1.9885431022981777</v>
      </c>
      <c r="K119" s="32">
        <f>IF('Log_working_2-way'!$D118="","",B119^('Log_working_2-way'!$D118))</f>
        <v>2.0115896794708648</v>
      </c>
      <c r="L119" s="37">
        <f t="shared" si="26"/>
        <v>0.50264550264550278</v>
      </c>
      <c r="M119" s="37">
        <f t="shared" si="27"/>
        <v>0.49735449735449749</v>
      </c>
      <c r="N119" s="38">
        <v>215</v>
      </c>
      <c r="O119" s="38">
        <f t="shared" si="28"/>
        <v>100.63829787234042</v>
      </c>
      <c r="P119" s="38">
        <f t="shared" si="29"/>
        <v>101.84210526315789</v>
      </c>
      <c r="Q119" s="38">
        <f t="shared" si="30"/>
        <v>113.1578947368421</v>
      </c>
      <c r="R119" s="38">
        <f t="shared" si="31"/>
        <v>114.36170212765957</v>
      </c>
      <c r="S119" s="39">
        <f t="shared" si="32"/>
        <v>-12.519596864501679</v>
      </c>
      <c r="T119" s="39">
        <f t="shared" si="33"/>
        <v>-12.519596864501679</v>
      </c>
      <c r="U119" t="s">
        <v>275</v>
      </c>
      <c r="V119" t="s">
        <v>276</v>
      </c>
      <c r="W119" t="s">
        <v>391</v>
      </c>
      <c r="X119" t="s">
        <v>384</v>
      </c>
      <c r="Y119" s="41"/>
    </row>
    <row r="120" spans="1:25" ht="15" x14ac:dyDescent="0.25">
      <c r="A120">
        <v>1.98</v>
      </c>
      <c r="B120">
        <v>1.81</v>
      </c>
      <c r="C120" s="29">
        <f t="shared" si="25"/>
        <v>5.7536692895808983E-2</v>
      </c>
      <c r="D120" s="30">
        <f>IF(OR($A120="",$B120=""),"",A120*'MPTO_working_2-way'!$G119)</f>
        <v>2.0939226519337018</v>
      </c>
      <c r="E120" s="32">
        <f>IF(OR($A120="",$B120=""),"",B120*'MPTO_working_2-way'!$G119)</f>
        <v>1.9141414141414144</v>
      </c>
      <c r="F120" s="30">
        <f>IF(OR($A120="",$B120=""),"",'MPTO_working_2-way'!D119)</f>
        <v>2.0995957583924074</v>
      </c>
      <c r="G120" s="32">
        <f>IF(OR($A120="",$B120=""),"",'MPTO_working_2-way'!E119)</f>
        <v>1.9094251158825726</v>
      </c>
      <c r="H120" s="30">
        <f>IF(OR($A120="",$B120=""),"",'OddsRatio_working_2-way'!M119)</f>
        <v>2.0999438818457401</v>
      </c>
      <c r="I120" s="30">
        <f>IF(OR($A120="",$B120=""),"",'OddsRatio_working_2-way'!N119)</f>
        <v>1.9091372900969898</v>
      </c>
      <c r="J120" s="30">
        <f>IF('Log_working_2-way'!$D119="","",A120^('Log_working_2-way'!$D119))</f>
        <v>2.1025930996318438</v>
      </c>
      <c r="K120" s="32">
        <f>IF('Log_working_2-way'!$D119="","",B120^('Log_working_2-way'!$D119))</f>
        <v>1.9069528916252216</v>
      </c>
      <c r="L120" s="37">
        <f t="shared" si="26"/>
        <v>0.47757255936675458</v>
      </c>
      <c r="M120" s="37">
        <f t="shared" si="27"/>
        <v>0.52242744063324531</v>
      </c>
      <c r="N120" s="38">
        <v>216</v>
      </c>
      <c r="O120" s="38">
        <f t="shared" si="28"/>
        <v>106.90909090909092</v>
      </c>
      <c r="P120" s="38">
        <f t="shared" si="29"/>
        <v>96.662983425414396</v>
      </c>
      <c r="Q120" s="38">
        <f t="shared" si="30"/>
        <v>119.33701657458565</v>
      </c>
      <c r="R120" s="38">
        <f t="shared" si="31"/>
        <v>109.09090909090909</v>
      </c>
      <c r="S120" s="39">
        <f t="shared" si="32"/>
        <v>-12.427925665494726</v>
      </c>
      <c r="T120" s="39">
        <f t="shared" si="33"/>
        <v>-12.427925665494698</v>
      </c>
      <c r="U120" t="s">
        <v>277</v>
      </c>
      <c r="V120" t="s">
        <v>278</v>
      </c>
      <c r="W120" t="s">
        <v>391</v>
      </c>
      <c r="X120" t="s">
        <v>384</v>
      </c>
      <c r="Y120" s="41"/>
    </row>
    <row r="121" spans="1:25" ht="15" x14ac:dyDescent="0.25">
      <c r="A121">
        <v>1.88</v>
      </c>
      <c r="B121">
        <v>1.9</v>
      </c>
      <c r="C121" s="29">
        <f t="shared" si="25"/>
        <v>5.8230683090705337E-2</v>
      </c>
      <c r="D121" s="30">
        <f>IF(OR($A121="",$B121=""),"",A121*'MPTO_working_2-way'!$G120)</f>
        <v>1.9894736842105258</v>
      </c>
      <c r="E121" s="32">
        <f>IF(OR($A121="",$B121=""),"",B121*'MPTO_working_2-way'!$G120)</f>
        <v>2.0106382978723398</v>
      </c>
      <c r="F121" s="30">
        <f>IF(OR($A121="",$B121=""),"",'MPTO_working_2-way'!D120)</f>
        <v>1.988864142538975</v>
      </c>
      <c r="G121" s="32">
        <f>IF(OR($A121="",$B121=""),"",'MPTO_working_2-way'!E120)</f>
        <v>2.0112612612612608</v>
      </c>
      <c r="H121" s="30">
        <f>IF(OR($A121="",$B121=""),"",'OddsRatio_working_2-way'!M120)</f>
        <v>1.9888264649460878</v>
      </c>
      <c r="I121" s="30">
        <f>IF(OR($A121="",$B121=""),"",'OddsRatio_working_2-way'!N120)</f>
        <v>2.0112997936948624</v>
      </c>
      <c r="J121" s="30">
        <f>IF('Log_working_2-way'!$D120="","",A121^('Log_working_2-way'!$D120))</f>
        <v>1.9885431022981777</v>
      </c>
      <c r="K121" s="32">
        <f>IF('Log_working_2-way'!$D120="","",B121^('Log_working_2-way'!$D120))</f>
        <v>2.0115896794708648</v>
      </c>
      <c r="L121" s="37">
        <f t="shared" si="26"/>
        <v>0.50264550264550278</v>
      </c>
      <c r="M121" s="37">
        <f t="shared" si="27"/>
        <v>0.49735449735449749</v>
      </c>
      <c r="N121" s="38">
        <v>217</v>
      </c>
      <c r="O121" s="38">
        <f t="shared" si="28"/>
        <v>101.57446808510637</v>
      </c>
      <c r="P121" s="38">
        <f t="shared" si="29"/>
        <v>102.78947368421049</v>
      </c>
      <c r="Q121" s="38">
        <f t="shared" si="30"/>
        <v>114.21052631578947</v>
      </c>
      <c r="R121" s="38">
        <f t="shared" si="31"/>
        <v>115.42553191489361</v>
      </c>
      <c r="S121" s="39">
        <f t="shared" si="32"/>
        <v>-12.636058230683091</v>
      </c>
      <c r="T121" s="39">
        <f t="shared" si="33"/>
        <v>-12.636058230683119</v>
      </c>
      <c r="U121" t="s">
        <v>279</v>
      </c>
      <c r="V121" t="s">
        <v>280</v>
      </c>
      <c r="W121" t="s">
        <v>391</v>
      </c>
      <c r="X121" t="s">
        <v>384</v>
      </c>
      <c r="Y121" s="41"/>
    </row>
    <row r="122" spans="1:25" ht="15" x14ac:dyDescent="0.25">
      <c r="A122">
        <v>1.71</v>
      </c>
      <c r="B122">
        <v>2.08</v>
      </c>
      <c r="C122" s="29">
        <f t="shared" si="25"/>
        <v>6.5564552406657484E-2</v>
      </c>
      <c r="D122" s="30">
        <f>IF(OR($A122="",$B122=""),"",A122*'MPTO_working_2-way'!$G121)</f>
        <v>1.8221153846153844</v>
      </c>
      <c r="E122" s="32">
        <f>IF(OR($A122="",$B122=""),"",B122*'MPTO_working_2-way'!$G121)</f>
        <v>2.2163742690058474</v>
      </c>
      <c r="F122" s="30">
        <f>IF(OR($A122="",$B122=""),"",'MPTO_working_2-way'!D121)</f>
        <v>1.8115513904451459</v>
      </c>
      <c r="G122" s="32">
        <f>IF(OR($A122="",$B122=""),"",'MPTO_working_2-way'!E121)</f>
        <v>2.2322078574118236</v>
      </c>
      <c r="H122" s="30">
        <f>IF(OR($A122="",$B122=""),"",'OddsRatio_working_2-way'!M121)</f>
        <v>1.8108066399625793</v>
      </c>
      <c r="I122" s="30">
        <f>IF(OR($A122="",$B122=""),"",'OddsRatio_working_2-way'!N121)</f>
        <v>2.2333396776895564</v>
      </c>
      <c r="J122" s="30">
        <f>IF('Log_working_2-way'!$D121="","",A122^('Log_working_2-way'!$D121))</f>
        <v>1.8058993543356014</v>
      </c>
      <c r="K122" s="32">
        <f>IF('Log_working_2-way'!$D121="","",B122^('Log_working_2-way'!$D121))</f>
        <v>2.2408497346611851</v>
      </c>
      <c r="L122" s="37">
        <f t="shared" si="26"/>
        <v>0.54881266490765179</v>
      </c>
      <c r="M122" s="37">
        <f t="shared" si="27"/>
        <v>0.45118733509234837</v>
      </c>
      <c r="N122" s="38">
        <v>218</v>
      </c>
      <c r="O122" s="38">
        <f t="shared" si="28"/>
        <v>90.514619883040908</v>
      </c>
      <c r="P122" s="38">
        <f t="shared" si="29"/>
        <v>113.19230769230768</v>
      </c>
      <c r="Q122" s="38">
        <f t="shared" si="30"/>
        <v>104.80769230769229</v>
      </c>
      <c r="R122" s="38">
        <f t="shared" si="31"/>
        <v>127.48538011695906</v>
      </c>
      <c r="S122" s="39">
        <f t="shared" si="32"/>
        <v>-14.293072424651385</v>
      </c>
      <c r="T122" s="39">
        <f t="shared" si="33"/>
        <v>-14.293072424651385</v>
      </c>
      <c r="U122" t="s">
        <v>281</v>
      </c>
      <c r="V122" t="s">
        <v>282</v>
      </c>
      <c r="W122" t="s">
        <v>391</v>
      </c>
      <c r="X122" t="s">
        <v>384</v>
      </c>
      <c r="Y122" s="41"/>
    </row>
    <row r="123" spans="1:25" ht="15" x14ac:dyDescent="0.25">
      <c r="A123">
        <v>2.17</v>
      </c>
      <c r="B123">
        <v>1.76</v>
      </c>
      <c r="C123" s="29">
        <f t="shared" si="25"/>
        <v>2.9011311269375728E-2</v>
      </c>
      <c r="D123" s="30">
        <f>IF(OR($A123="",$B123=""),"",A123*'MPTO_working_2-way'!$G122)</f>
        <v>2.2329545454545454</v>
      </c>
      <c r="E123" s="32">
        <f>IF(OR($A123="",$B123=""),"",B123*'MPTO_working_2-way'!$G122)</f>
        <v>1.8110599078341012</v>
      </c>
      <c r="F123" s="30">
        <f>IF(OR($A123="",$B123=""),"",'MPTO_working_2-way'!D122)</f>
        <v>2.2405256365129644</v>
      </c>
      <c r="G123" s="32">
        <f>IF(OR($A123="",$B123=""),"",'MPTO_working_2-way'!E122)</f>
        <v>1.8061099025820484</v>
      </c>
      <c r="H123" s="30">
        <f>IF(OR($A123="",$B123=""),"",'OddsRatio_working_2-way'!M122)</f>
        <v>2.2407552878027661</v>
      </c>
      <c r="I123" s="30">
        <f>IF(OR($A123="",$B123=""),"",'OddsRatio_working_2-way'!N122)</f>
        <v>1.8059606997693183</v>
      </c>
      <c r="J123" s="30">
        <f>IF('Log_working_2-way'!$D122="","",A123^('Log_working_2-way'!$D122))</f>
        <v>2.2442129030289037</v>
      </c>
      <c r="K123" s="32">
        <f>IF('Log_working_2-way'!$D122="","",B123^('Log_working_2-way'!$D122))</f>
        <v>1.8037209689479914</v>
      </c>
      <c r="L123" s="37">
        <f t="shared" si="26"/>
        <v>0.44783715012722647</v>
      </c>
      <c r="M123" s="37">
        <f t="shared" si="27"/>
        <v>0.55216284987277364</v>
      </c>
      <c r="N123" s="38">
        <v>219</v>
      </c>
      <c r="O123" s="38">
        <f t="shared" si="28"/>
        <v>118.07834101382487</v>
      </c>
      <c r="P123" s="38">
        <f t="shared" si="29"/>
        <v>94.568181818181827</v>
      </c>
      <c r="Q123" s="38">
        <f t="shared" si="30"/>
        <v>124.43181818181819</v>
      </c>
      <c r="R123" s="38">
        <f t="shared" si="31"/>
        <v>100.92165898617512</v>
      </c>
      <c r="S123" s="39">
        <f t="shared" si="32"/>
        <v>-6.3534771679933186</v>
      </c>
      <c r="T123" s="39">
        <f t="shared" si="33"/>
        <v>-6.3534771679932902</v>
      </c>
      <c r="U123" t="s">
        <v>283</v>
      </c>
      <c r="V123" t="s">
        <v>284</v>
      </c>
      <c r="W123" t="s">
        <v>392</v>
      </c>
      <c r="X123" t="s">
        <v>384</v>
      </c>
      <c r="Y123" s="41"/>
    </row>
    <row r="124" spans="1:25" ht="15" x14ac:dyDescent="0.25">
      <c r="A124">
        <v>2.16</v>
      </c>
      <c r="B124">
        <v>1.76</v>
      </c>
      <c r="C124" s="29">
        <f t="shared" si="25"/>
        <v>3.1144781144781142E-2</v>
      </c>
      <c r="D124" s="30">
        <f>IF(OR($A124="",$B124=""),"",A124*'MPTO_working_2-way'!$G123)</f>
        <v>2.2272727272727275</v>
      </c>
      <c r="E124" s="32">
        <f>IF(OR($A124="",$B124=""),"",B124*'MPTO_working_2-way'!$G123)</f>
        <v>1.8148148148148149</v>
      </c>
      <c r="F124" s="30">
        <f>IF(OR($A124="",$B124=""),"",'MPTO_working_2-way'!D123)</f>
        <v>2.235183443085607</v>
      </c>
      <c r="G124" s="32">
        <f>IF(OR($A124="",$B124=""),"",'MPTO_working_2-way'!E123)</f>
        <v>1.8095963442498098</v>
      </c>
      <c r="H124" s="30">
        <f>IF(OR($A124="",$B124=""),"",'OddsRatio_working_2-way'!M123)</f>
        <v>2.2354415362426847</v>
      </c>
      <c r="I124" s="30">
        <f>IF(OR($A124="",$B124=""),"",'OddsRatio_working_2-way'!N123)</f>
        <v>1.8094272134003797</v>
      </c>
      <c r="J124" s="30">
        <f>IF('Log_working_2-way'!$D123="","",A124^('Log_working_2-way'!$D123))</f>
        <v>2.2390614409549543</v>
      </c>
      <c r="K124" s="32">
        <f>IF('Log_working_2-way'!$D123="","",B124^('Log_working_2-way'!$D123))</f>
        <v>1.8070624804765649</v>
      </c>
      <c r="L124" s="37">
        <f t="shared" si="26"/>
        <v>0.44897959183673464</v>
      </c>
      <c r="M124" s="37">
        <f t="shared" si="27"/>
        <v>0.55102040816326525</v>
      </c>
      <c r="N124" s="38">
        <v>220</v>
      </c>
      <c r="O124" s="38">
        <f t="shared" si="28"/>
        <v>118.14814814814815</v>
      </c>
      <c r="P124" s="38">
        <f t="shared" si="29"/>
        <v>95</v>
      </c>
      <c r="Q124" s="38">
        <f t="shared" si="30"/>
        <v>125.00000000000001</v>
      </c>
      <c r="R124" s="38">
        <f t="shared" si="31"/>
        <v>101.85185185185183</v>
      </c>
      <c r="S124" s="39">
        <f t="shared" si="32"/>
        <v>-6.8518518518518619</v>
      </c>
      <c r="T124" s="39">
        <f t="shared" si="33"/>
        <v>-6.8518518518518334</v>
      </c>
      <c r="U124" t="s">
        <v>285</v>
      </c>
      <c r="V124" t="s">
        <v>286</v>
      </c>
      <c r="W124" t="s">
        <v>392</v>
      </c>
      <c r="X124" t="s">
        <v>384</v>
      </c>
      <c r="Y124" s="41"/>
    </row>
    <row r="125" spans="1:25" ht="15" x14ac:dyDescent="0.25">
      <c r="A125">
        <v>1.67</v>
      </c>
      <c r="B125">
        <v>2.3199999999999998</v>
      </c>
      <c r="C125" s="29">
        <f t="shared" si="25"/>
        <v>2.9836877968201669E-2</v>
      </c>
      <c r="D125" s="30">
        <f>IF(OR($A125="",$B125=""),"",A125*'MPTO_working_2-way'!$G124)</f>
        <v>1.7198275862068968</v>
      </c>
      <c r="E125" s="32">
        <f>IF(OR($A125="",$B125=""),"",B125*'MPTO_working_2-way'!$G124)</f>
        <v>2.3892215568862278</v>
      </c>
      <c r="F125" s="30">
        <f>IF(OR($A125="",$B125=""),"",'MPTO_working_2-way'!D124)</f>
        <v>1.7126690831933518</v>
      </c>
      <c r="G125" s="32">
        <f>IF(OR($A125="",$B125=""),"",'MPTO_working_2-way'!E124)</f>
        <v>2.4031757846421042</v>
      </c>
      <c r="H125" s="30">
        <f>IF(OR($A125="",$B125=""),"",'OddsRatio_working_2-way'!M124)</f>
        <v>1.7124435118490151</v>
      </c>
      <c r="I125" s="30">
        <f>IF(OR($A125="",$B125=""),"",'OddsRatio_working_2-way'!N124)</f>
        <v>2.4036200531950747</v>
      </c>
      <c r="J125" s="30">
        <f>IF('Log_working_2-way'!$D124="","",A125^('Log_working_2-way'!$D124))</f>
        <v>1.7092004057926933</v>
      </c>
      <c r="K125" s="32">
        <f>IF('Log_working_2-way'!$D124="","",B125^('Log_working_2-way'!$D124))</f>
        <v>2.4100386743042619</v>
      </c>
      <c r="L125" s="37">
        <f t="shared" si="26"/>
        <v>0.581453634085213</v>
      </c>
      <c r="M125" s="37">
        <f t="shared" si="27"/>
        <v>0.41854636591478689</v>
      </c>
      <c r="N125" s="38">
        <v>221</v>
      </c>
      <c r="O125" s="38">
        <f t="shared" si="28"/>
        <v>88.664670658682638</v>
      </c>
      <c r="P125" s="38">
        <f t="shared" si="29"/>
        <v>125.7413793103448</v>
      </c>
      <c r="Q125" s="38">
        <f t="shared" si="30"/>
        <v>95.258620689655174</v>
      </c>
      <c r="R125" s="38">
        <f t="shared" si="31"/>
        <v>132.33532934131739</v>
      </c>
      <c r="S125" s="39">
        <f t="shared" si="32"/>
        <v>-6.5939500309725361</v>
      </c>
      <c r="T125" s="39">
        <f t="shared" si="33"/>
        <v>-6.5939500309725929</v>
      </c>
      <c r="U125" t="s">
        <v>287</v>
      </c>
      <c r="V125" t="s">
        <v>288</v>
      </c>
      <c r="W125" t="s">
        <v>392</v>
      </c>
      <c r="X125" t="s">
        <v>384</v>
      </c>
      <c r="Y125" s="41"/>
    </row>
    <row r="126" spans="1:25" ht="15" x14ac:dyDescent="0.25">
      <c r="A126">
        <v>2.62</v>
      </c>
      <c r="B126">
        <v>1.54</v>
      </c>
      <c r="C126" s="29">
        <f t="shared" si="25"/>
        <v>3.1030038663626414E-2</v>
      </c>
      <c r="D126" s="30">
        <f>IF(OR($A126="",$B126=""),"",A126*'MPTO_working_2-way'!$G125)</f>
        <v>2.7012987012987013</v>
      </c>
      <c r="E126" s="32">
        <f>IF(OR($A126="",$B126=""),"",B126*'MPTO_working_2-way'!$G125)</f>
        <v>1.5877862595419847</v>
      </c>
      <c r="F126" s="30">
        <f>IF(OR($A126="",$B126=""),"",'MPTO_working_2-way'!D125)</f>
        <v>2.7310139434141059</v>
      </c>
      <c r="G126" s="32">
        <f>IF(OR($A126="",$B126=""),"",'MPTO_working_2-way'!E125)</f>
        <v>1.5776960975991241</v>
      </c>
      <c r="H126" s="30">
        <f>IF(OR($A126="",$B126=""),"",'OddsRatio_working_2-way'!M125)</f>
        <v>2.7320508075688776</v>
      </c>
      <c r="I126" s="30">
        <f>IF(OR($A126="",$B126=""),"",'OddsRatio_working_2-way'!N125)</f>
        <v>1.5773502691896257</v>
      </c>
      <c r="J126" s="30">
        <f>IF('Log_working_2-way'!$D125="","",A126^('Log_working_2-way'!$D125))</f>
        <v>2.7459428766377578</v>
      </c>
      <c r="K126" s="32">
        <f>IF('Log_working_2-way'!$D125="","",B126^('Log_working_2-way'!$D125))</f>
        <v>1.5727564248411574</v>
      </c>
      <c r="L126" s="37">
        <f t="shared" si="26"/>
        <v>0.37019230769230771</v>
      </c>
      <c r="M126" s="37">
        <f t="shared" si="27"/>
        <v>0.62980769230769229</v>
      </c>
      <c r="N126" s="38">
        <v>222</v>
      </c>
      <c r="O126" s="38">
        <f t="shared" si="28"/>
        <v>137.26717557251908</v>
      </c>
      <c r="P126" s="38">
        <f t="shared" si="29"/>
        <v>77.844155844155836</v>
      </c>
      <c r="Q126" s="38">
        <f t="shared" si="30"/>
        <v>144.15584415584416</v>
      </c>
      <c r="R126" s="38">
        <f t="shared" si="31"/>
        <v>84.732824427480907</v>
      </c>
      <c r="S126" s="39">
        <f t="shared" si="32"/>
        <v>-6.8886685833250851</v>
      </c>
      <c r="T126" s="39">
        <f t="shared" si="33"/>
        <v>-6.8886685833250709</v>
      </c>
      <c r="U126" t="s">
        <v>289</v>
      </c>
      <c r="V126" t="s">
        <v>290</v>
      </c>
      <c r="W126" t="s">
        <v>392</v>
      </c>
      <c r="X126" t="s">
        <v>384</v>
      </c>
      <c r="Y126" s="41"/>
    </row>
    <row r="127" spans="1:25" ht="15" x14ac:dyDescent="0.25">
      <c r="A127">
        <v>2.5299999999999998</v>
      </c>
      <c r="B127">
        <v>1.55</v>
      </c>
      <c r="C127" s="29">
        <f t="shared" si="25"/>
        <v>4.0418207318628108E-2</v>
      </c>
      <c r="D127" s="30">
        <f>IF(OR($A127="",$B127=""),"",A127*'MPTO_working_2-way'!$G126)</f>
        <v>2.6322580645161291</v>
      </c>
      <c r="E127" s="32">
        <f>IF(OR($A127="",$B127=""),"",B127*'MPTO_working_2-way'!$G126)</f>
        <v>1.6126482213438735</v>
      </c>
      <c r="F127" s="30">
        <f>IF(OR($A127="",$B127=""),"",'MPTO_working_2-way'!D126)</f>
        <v>2.6663267040625529</v>
      </c>
      <c r="G127" s="32">
        <f>IF(OR($A127="",$B127=""),"",'MPTO_working_2-way'!E126)</f>
        <v>1.6001224115066817</v>
      </c>
      <c r="H127" s="30">
        <f>IF(OR($A127="",$B127=""),"",'OddsRatio_working_2-way'!M126)</f>
        <v>2.6678783474277079</v>
      </c>
      <c r="I127" s="30">
        <f>IF(OR($A127="",$B127=""),"",'OddsRatio_working_2-way'!N126)</f>
        <v>1.5995641118204185</v>
      </c>
      <c r="J127" s="30">
        <f>IF('Log_working_2-way'!$D126="","",A127^('Log_working_2-way'!$D126))</f>
        <v>2.6839566506152583</v>
      </c>
      <c r="K127" s="32">
        <f>IF('Log_working_2-way'!$D126="","",B127^('Log_working_2-way'!$D126))</f>
        <v>1.593839514594479</v>
      </c>
      <c r="L127" s="37">
        <f t="shared" si="26"/>
        <v>0.37990196078431371</v>
      </c>
      <c r="M127" s="37">
        <f t="shared" si="27"/>
        <v>0.62009803921568629</v>
      </c>
      <c r="N127" s="38">
        <v>223</v>
      </c>
      <c r="O127" s="38">
        <f t="shared" si="28"/>
        <v>134.85770750988141</v>
      </c>
      <c r="P127" s="38">
        <f t="shared" si="29"/>
        <v>79.129032258064541</v>
      </c>
      <c r="Q127" s="38">
        <f t="shared" si="30"/>
        <v>143.87096774193549</v>
      </c>
      <c r="R127" s="38">
        <f t="shared" si="31"/>
        <v>88.142292490118592</v>
      </c>
      <c r="S127" s="39">
        <f t="shared" si="32"/>
        <v>-9.0132602320540798</v>
      </c>
      <c r="T127" s="39">
        <f t="shared" si="33"/>
        <v>-9.0132602320540514</v>
      </c>
      <c r="U127" t="s">
        <v>291</v>
      </c>
      <c r="V127" t="s">
        <v>292</v>
      </c>
      <c r="W127" t="s">
        <v>393</v>
      </c>
      <c r="X127" t="s">
        <v>384</v>
      </c>
      <c r="Y127" s="41"/>
    </row>
    <row r="128" spans="1:25" ht="15" x14ac:dyDescent="0.25">
      <c r="A128">
        <v>2.89</v>
      </c>
      <c r="B128">
        <v>1.43</v>
      </c>
      <c r="C128" s="29">
        <f t="shared" si="25"/>
        <v>4.5321460546374093E-2</v>
      </c>
      <c r="D128" s="30">
        <f>IF(OR($A128="",$B128=""),"",A128*'MPTO_working_2-way'!$G127)</f>
        <v>3.0209790209790213</v>
      </c>
      <c r="E128" s="32">
        <f>IF(OR($A128="",$B128=""),"",B128*'MPTO_working_2-way'!$G127)</f>
        <v>1.4948096885813149</v>
      </c>
      <c r="F128" s="30">
        <f>IF(OR($A128="",$B128=""),"",'MPTO_working_2-way'!D127)</f>
        <v>3.0925281550492016</v>
      </c>
      <c r="G128" s="32">
        <f>IF(OR($A128="",$B128=""),"",'MPTO_working_2-way'!E127)</f>
        <v>1.4778908219643463</v>
      </c>
      <c r="H128" s="30">
        <f>IF(OR($A128="",$B128=""),"",'OddsRatio_working_2-way'!M127)</f>
        <v>3.096508725765124</v>
      </c>
      <c r="I128" s="30">
        <f>IF(OR($A128="",$B128=""),"",'OddsRatio_working_2-way'!N127)</f>
        <v>1.4769834667084671</v>
      </c>
      <c r="J128" s="30">
        <f>IF('Log_working_2-way'!$D127="","",A128^('Log_working_2-way'!$D127))</f>
        <v>3.13135718876008</v>
      </c>
      <c r="K128" s="32">
        <f>IF('Log_working_2-way'!$D127="","",B128^('Log_working_2-way'!$D127))</f>
        <v>1.4691846140432356</v>
      </c>
      <c r="L128" s="37">
        <f t="shared" si="26"/>
        <v>0.33101851851851849</v>
      </c>
      <c r="M128" s="37">
        <f t="shared" si="27"/>
        <v>0.66898148148148151</v>
      </c>
      <c r="N128" s="38">
        <v>224</v>
      </c>
      <c r="O128" s="38">
        <f t="shared" si="28"/>
        <v>146.49134948096886</v>
      </c>
      <c r="P128" s="38">
        <f t="shared" si="29"/>
        <v>67.35664335664336</v>
      </c>
      <c r="Q128" s="38">
        <f t="shared" si="30"/>
        <v>156.64335664335667</v>
      </c>
      <c r="R128" s="38">
        <f t="shared" si="31"/>
        <v>77.508650519031136</v>
      </c>
      <c r="S128" s="39">
        <f t="shared" si="32"/>
        <v>-10.152007162387804</v>
      </c>
      <c r="T128" s="39">
        <f t="shared" si="33"/>
        <v>-10.152007162387775</v>
      </c>
      <c r="U128" t="s">
        <v>293</v>
      </c>
      <c r="V128" t="s">
        <v>294</v>
      </c>
      <c r="W128" t="s">
        <v>393</v>
      </c>
      <c r="X128" t="s">
        <v>384</v>
      </c>
      <c r="Y128" s="41"/>
    </row>
    <row r="129" spans="1:25" s="35" customFormat="1" ht="15" x14ac:dyDescent="0.25">
      <c r="A129">
        <v>2.2999999999999998</v>
      </c>
      <c r="B129">
        <v>1.65</v>
      </c>
      <c r="C129" s="29">
        <f t="shared" si="25"/>
        <v>4.0843214756258295E-2</v>
      </c>
      <c r="D129" s="30">
        <f>IF(OR($A129="",$B129=""),"",A129*'MPTO_working_2-way'!$G128)</f>
        <v>2.393939393939394</v>
      </c>
      <c r="E129" s="32">
        <f>IF(OR($A129="",$B129=""),"",B129*'MPTO_working_2-way'!$G128)</f>
        <v>1.7173913043478262</v>
      </c>
      <c r="F129" s="30">
        <f>IF(OR($A129="",$B129=""),"",'MPTO_working_2-way'!D128)</f>
        <v>2.4133545310015898</v>
      </c>
      <c r="G129" s="32">
        <f>IF(OR($A129="",$B129=""),"",'MPTO_working_2-way'!E128)</f>
        <v>1.7075365579302588</v>
      </c>
      <c r="H129" s="30">
        <f>IF(OR($A129="",$B129=""),"",'OddsRatio_working_2-way'!M128)</f>
        <v>2.4142135623730949</v>
      </c>
      <c r="I129" s="30">
        <f>IF(OR($A129="",$B129=""),"",'OddsRatio_working_2-way'!N128)</f>
        <v>1.7071067811865481</v>
      </c>
      <c r="J129" s="30">
        <f>IF('Log_working_2-way'!$D128="","",A129^('Log_working_2-way'!$D128))</f>
        <v>2.4232620837218128</v>
      </c>
      <c r="K129" s="32">
        <f>IF('Log_working_2-way'!$D128="","",B129^('Log_working_2-way'!$D128))</f>
        <v>1.7026112839208782</v>
      </c>
      <c r="L129" s="37">
        <f t="shared" si="26"/>
        <v>0.41772151898734178</v>
      </c>
      <c r="M129" s="37">
        <f t="shared" si="27"/>
        <v>0.58227848101265822</v>
      </c>
      <c r="N129" s="38">
        <v>225</v>
      </c>
      <c r="O129" s="38">
        <f t="shared" si="28"/>
        <v>127.17391304347828</v>
      </c>
      <c r="P129" s="38">
        <f t="shared" si="29"/>
        <v>88.63636363636364</v>
      </c>
      <c r="Q129" s="38">
        <f t="shared" si="30"/>
        <v>136.36363636363637</v>
      </c>
      <c r="R129" s="38">
        <f t="shared" si="31"/>
        <v>97.826086956521749</v>
      </c>
      <c r="S129" s="39">
        <f t="shared" si="32"/>
        <v>-9.1897233201580946</v>
      </c>
      <c r="T129" s="39">
        <f t="shared" si="33"/>
        <v>-9.1897233201581088</v>
      </c>
      <c r="U129" t="s">
        <v>295</v>
      </c>
      <c r="V129" t="s">
        <v>296</v>
      </c>
      <c r="W129" t="s">
        <v>393</v>
      </c>
      <c r="X129" t="s">
        <v>384</v>
      </c>
      <c r="Y129" s="41"/>
    </row>
    <row r="130" spans="1:25" ht="15" x14ac:dyDescent="0.25">
      <c r="A130">
        <v>2.12</v>
      </c>
      <c r="B130">
        <v>1.78</v>
      </c>
      <c r="C130" s="29">
        <f t="shared" si="25"/>
        <v>3.3495866016535869E-2</v>
      </c>
      <c r="D130" s="30">
        <f>IF(OR($A130="",$B130=""),"",A130*'MPTO_working_2-way'!$G129)</f>
        <v>2.191011235955056</v>
      </c>
      <c r="E130" s="32">
        <f>IF(OR($A130="",$B130=""),"",B130*'MPTO_working_2-way'!$G129)</f>
        <v>1.8396226415094339</v>
      </c>
      <c r="F130" s="30">
        <f>IF(OR($A130="",$B130=""),"",'MPTO_working_2-way'!D129)</f>
        <v>2.1980428704566637</v>
      </c>
      <c r="G130" s="32">
        <f>IF(OR($A130="",$B130=""),"",'MPTO_working_2-way'!E129)</f>
        <v>1.8346946713341112</v>
      </c>
      <c r="H130" s="30">
        <f>IF(OR($A130="",$B130=""),"",'OddsRatio_working_2-way'!M129)</f>
        <v>2.1982893790305562</v>
      </c>
      <c r="I130" s="30">
        <f>IF(OR($A130="",$B130=""),"",'OddsRatio_working_2-way'!N129)</f>
        <v>1.83452296039628</v>
      </c>
      <c r="J130" s="30">
        <f>IF('Log_working_2-way'!$D129="","",A130^('Log_working_2-way'!$D129))</f>
        <v>2.2015102621380289</v>
      </c>
      <c r="K130" s="32">
        <f>IF('Log_working_2-way'!$D129="","",B130^('Log_working_2-way'!$D129))</f>
        <v>1.8322858584832242</v>
      </c>
      <c r="L130" s="37">
        <f t="shared" si="26"/>
        <v>0.45641025641025645</v>
      </c>
      <c r="M130" s="37">
        <f t="shared" si="27"/>
        <v>0.54358974358974366</v>
      </c>
      <c r="N130" s="38">
        <v>226</v>
      </c>
      <c r="O130" s="38">
        <f t="shared" si="28"/>
        <v>119.39622641509433</v>
      </c>
      <c r="P130" s="38">
        <f t="shared" si="29"/>
        <v>99.033707865168566</v>
      </c>
      <c r="Q130" s="38">
        <f t="shared" si="30"/>
        <v>126.96629213483146</v>
      </c>
      <c r="R130" s="38">
        <f t="shared" si="31"/>
        <v>106.60377358490565</v>
      </c>
      <c r="S130" s="39">
        <f t="shared" si="32"/>
        <v>-7.5700657197371299</v>
      </c>
      <c r="T130" s="39">
        <f t="shared" si="33"/>
        <v>-7.5700657197370873</v>
      </c>
      <c r="U130" t="s">
        <v>297</v>
      </c>
      <c r="V130" t="s">
        <v>298</v>
      </c>
      <c r="W130" t="s">
        <v>394</v>
      </c>
      <c r="X130" t="s">
        <v>384</v>
      </c>
      <c r="Y130" s="41"/>
    </row>
    <row r="131" spans="1:25" ht="15" x14ac:dyDescent="0.25">
      <c r="A131">
        <v>2.0299999999999998</v>
      </c>
      <c r="B131">
        <v>1.86</v>
      </c>
      <c r="C131" s="29">
        <f t="shared" ref="C131:C186" si="34">IF(OR($A131="",$B131=""),"",(1/A131)+(1/B131)-1)</f>
        <v>3.0245246040574214E-2</v>
      </c>
      <c r="D131" s="30">
        <f>IF(OR($A131="",$B131=""),"",A131*'MPTO_working_2-way'!$G130)</f>
        <v>2.0913978494623655</v>
      </c>
      <c r="E131" s="32">
        <f>IF(OR($A131="",$B131=""),"",B131*'MPTO_working_2-way'!$G130)</f>
        <v>1.9162561576354682</v>
      </c>
      <c r="F131" s="30">
        <f>IF(OR($A131="",$B131=""),"",'MPTO_working_2-way'!D130)</f>
        <v>2.0942925287037548</v>
      </c>
      <c r="G131" s="32">
        <f>IF(OR($A131="",$B131=""),"",'MPTO_working_2-way'!E130)</f>
        <v>1.9138324294186226</v>
      </c>
      <c r="H131" s="30">
        <f>IF(OR($A131="",$B131=""),"",'OddsRatio_working_2-way'!M130)</f>
        <v>2.0943831224048783</v>
      </c>
      <c r="I131" s="30">
        <f>IF(OR($A131="",$B131=""),"",'OddsRatio_working_2-way'!N130)</f>
        <v>1.9137567818137824</v>
      </c>
      <c r="J131" s="30">
        <f>IF('Log_working_2-way'!$D130="","",A131^('Log_working_2-way'!$D130))</f>
        <v>2.0957003958101184</v>
      </c>
      <c r="K131" s="32">
        <f>IF('Log_working_2-way'!$D130="","",B131^('Log_working_2-way'!$D130))</f>
        <v>1.9126582447390832</v>
      </c>
      <c r="L131" s="37">
        <f t="shared" si="26"/>
        <v>0.47814910025706941</v>
      </c>
      <c r="M131" s="37">
        <f t="shared" si="27"/>
        <v>0.52185089974293053</v>
      </c>
      <c r="N131" s="38">
        <v>227</v>
      </c>
      <c r="O131" s="38">
        <f t="shared" si="28"/>
        <v>115.17733990147782</v>
      </c>
      <c r="P131" s="38">
        <f t="shared" si="29"/>
        <v>104.95698924731184</v>
      </c>
      <c r="Q131" s="38">
        <f t="shared" si="30"/>
        <v>122.04301075268816</v>
      </c>
      <c r="R131" s="38">
        <f t="shared" si="31"/>
        <v>111.82266009852218</v>
      </c>
      <c r="S131" s="39">
        <f t="shared" si="32"/>
        <v>-6.8656708512103393</v>
      </c>
      <c r="T131" s="39">
        <f t="shared" si="33"/>
        <v>-6.8656708512103393</v>
      </c>
      <c r="U131" t="s">
        <v>299</v>
      </c>
      <c r="V131" t="s">
        <v>300</v>
      </c>
      <c r="W131" t="s">
        <v>394</v>
      </c>
      <c r="X131" t="s">
        <v>384</v>
      </c>
      <c r="Y131" s="41"/>
    </row>
    <row r="132" spans="1:25" ht="15" x14ac:dyDescent="0.25">
      <c r="A132">
        <v>1.79</v>
      </c>
      <c r="B132">
        <v>2.11</v>
      </c>
      <c r="C132" s="29">
        <f t="shared" si="34"/>
        <v>3.2592867166194583E-2</v>
      </c>
      <c r="D132" s="30">
        <f>IF(OR($A132="",$B132=""),"",A132*'MPTO_working_2-way'!$G131)</f>
        <v>1.8483412322274884</v>
      </c>
      <c r="E132" s="32">
        <f>IF(OR($A132="",$B132=""),"",B132*'MPTO_working_2-way'!$G131)</f>
        <v>2.1787709497206706</v>
      </c>
      <c r="F132" s="30">
        <f>IF(OR($A132="",$B132=""),"",'MPTO_working_2-way'!D131)</f>
        <v>1.8437843247333352</v>
      </c>
      <c r="G132" s="32">
        <f>IF(OR($A132="",$B132=""),"",'MPTO_working_2-way'!E131)</f>
        <v>2.1851369724319478</v>
      </c>
      <c r="H132" s="30">
        <f>IF(OR($A132="",$B132=""),"",'OddsRatio_working_2-way'!M131)</f>
        <v>1.8436300798997822</v>
      </c>
      <c r="I132" s="30">
        <f>IF(OR($A132="",$B132=""),"",'OddsRatio_working_2-way'!N131)</f>
        <v>2.1853536565680476</v>
      </c>
      <c r="J132" s="30">
        <f>IF('Log_working_2-way'!$D131="","",A132^('Log_working_2-way'!$D131))</f>
        <v>1.8415626408173078</v>
      </c>
      <c r="K132" s="32">
        <f>IF('Log_working_2-way'!$D131="","",B132^('Log_working_2-way'!$D131))</f>
        <v>2.1882656756587764</v>
      </c>
      <c r="L132" s="37">
        <f t="shared" si="26"/>
        <v>0.54102564102564099</v>
      </c>
      <c r="M132" s="37">
        <f t="shared" si="27"/>
        <v>0.4589743589743589</v>
      </c>
      <c r="N132" s="38">
        <v>228</v>
      </c>
      <c r="O132" s="38">
        <f t="shared" si="28"/>
        <v>100.62569832402234</v>
      </c>
      <c r="P132" s="38">
        <f t="shared" si="29"/>
        <v>119.9431279620853</v>
      </c>
      <c r="Q132" s="38">
        <f t="shared" si="30"/>
        <v>108.0568720379147</v>
      </c>
      <c r="R132" s="38">
        <f t="shared" si="31"/>
        <v>127.37430167597765</v>
      </c>
      <c r="S132" s="39">
        <f t="shared" si="32"/>
        <v>-7.4311737138923633</v>
      </c>
      <c r="T132" s="39">
        <f t="shared" si="33"/>
        <v>-7.431173713892349</v>
      </c>
      <c r="U132" t="s">
        <v>301</v>
      </c>
      <c r="V132" t="s">
        <v>302</v>
      </c>
      <c r="W132" t="s">
        <v>394</v>
      </c>
      <c r="X132" t="s">
        <v>384</v>
      </c>
      <c r="Y132" s="41"/>
    </row>
    <row r="133" spans="1:25" ht="15" x14ac:dyDescent="0.25">
      <c r="A133">
        <v>1.79</v>
      </c>
      <c r="B133">
        <v>2.1</v>
      </c>
      <c r="C133" s="29">
        <f t="shared" si="34"/>
        <v>3.4849694067571102E-2</v>
      </c>
      <c r="D133" s="30">
        <f>IF(OR($A133="",$B133=""),"",A133*'MPTO_working_2-way'!$G132)</f>
        <v>1.8523809523809522</v>
      </c>
      <c r="E133" s="32">
        <f>IF(OR($A133="",$B133=""),"",B133*'MPTO_working_2-way'!$G132)</f>
        <v>2.1731843575418992</v>
      </c>
      <c r="F133" s="30">
        <f>IF(OR($A133="",$B133=""),"",'MPTO_working_2-way'!D132)</f>
        <v>1.8476284099287292</v>
      </c>
      <c r="G133" s="32">
        <f>IF(OR($A133="",$B133=""),"",'MPTO_working_2-way'!E132)</f>
        <v>2.1797622499275153</v>
      </c>
      <c r="H133" s="30">
        <f>IF(OR($A133="",$B133=""),"",'OddsRatio_working_2-way'!M132)</f>
        <v>1.8474560862851939</v>
      </c>
      <c r="I133" s="30">
        <f>IF(OR($A133="",$B133=""),"",'OddsRatio_working_2-way'!N132)</f>
        <v>2.1800021454603971</v>
      </c>
      <c r="J133" s="30">
        <f>IF('Log_working_2-way'!$D132="","",A133^('Log_working_2-way'!$D132))</f>
        <v>1.8452962428833544</v>
      </c>
      <c r="K133" s="32">
        <f>IF('Log_working_2-way'!$D132="","",B133^('Log_working_2-way'!$D132))</f>
        <v>2.1830172065936067</v>
      </c>
      <c r="L133" s="37">
        <f t="shared" si="26"/>
        <v>0.53984575835475579</v>
      </c>
      <c r="M133" s="37">
        <f t="shared" si="27"/>
        <v>0.46015424164524427</v>
      </c>
      <c r="N133" s="38">
        <v>229</v>
      </c>
      <c r="O133" s="38">
        <f t="shared" si="28"/>
        <v>101.06703910614526</v>
      </c>
      <c r="P133" s="38">
        <f t="shared" si="29"/>
        <v>119.95238095238096</v>
      </c>
      <c r="Q133" s="38">
        <f t="shared" si="30"/>
        <v>109.04761904761904</v>
      </c>
      <c r="R133" s="38">
        <f t="shared" si="31"/>
        <v>127.93296089385474</v>
      </c>
      <c r="S133" s="39">
        <f t="shared" si="32"/>
        <v>-7.9805799414737777</v>
      </c>
      <c r="T133" s="39">
        <f t="shared" si="33"/>
        <v>-7.9805799414737777</v>
      </c>
      <c r="U133" t="s">
        <v>303</v>
      </c>
      <c r="V133" t="s">
        <v>304</v>
      </c>
      <c r="W133" t="s">
        <v>394</v>
      </c>
      <c r="X133" t="s">
        <v>384</v>
      </c>
      <c r="Y133" s="41"/>
    </row>
    <row r="134" spans="1:25" ht="15" x14ac:dyDescent="0.25">
      <c r="A134">
        <v>2.0099999999999998</v>
      </c>
      <c r="B134">
        <v>1.88</v>
      </c>
      <c r="C134" s="29">
        <f t="shared" si="34"/>
        <v>2.9427331427966497E-2</v>
      </c>
      <c r="D134" s="30">
        <f>IF(OR($A134="",$B134=""),"",A134*'MPTO_working_2-way'!$G133)</f>
        <v>2.0691489361702122</v>
      </c>
      <c r="E134" s="32">
        <f>IF(OR($A134="",$B134=""),"",B134*'MPTO_working_2-way'!$G133)</f>
        <v>1.9353233830845769</v>
      </c>
      <c r="F134" s="30">
        <f>IF(OR($A134="",$B134=""),"",'MPTO_working_2-way'!D133)</f>
        <v>2.0712563034422273</v>
      </c>
      <c r="G134" s="32">
        <f>IF(OR($A134="",$B134=""),"",'MPTO_working_2-way'!E133)</f>
        <v>1.9334834220221038</v>
      </c>
      <c r="H134" s="30">
        <f>IF(OR($A134="",$B134=""),"",'OddsRatio_working_2-way'!M133)</f>
        <v>2.0713203408538785</v>
      </c>
      <c r="I134" s="30">
        <f>IF(OR($A134="",$B134=""),"",'OddsRatio_working_2-way'!N133)</f>
        <v>1.9334276237142709</v>
      </c>
      <c r="J134" s="30">
        <f>IF('Log_working_2-way'!$D133="","",A134^('Log_working_2-way'!$D133))</f>
        <v>2.0722780043286777</v>
      </c>
      <c r="K134" s="32">
        <f>IF('Log_working_2-way'!$D133="","",B134^('Log_working_2-way'!$D133))</f>
        <v>1.9325939690668699</v>
      </c>
      <c r="L134" s="37">
        <f t="shared" si="26"/>
        <v>0.48329048843187672</v>
      </c>
      <c r="M134" s="37">
        <f t="shared" si="27"/>
        <v>0.5167095115681235</v>
      </c>
      <c r="N134" s="38">
        <v>230</v>
      </c>
      <c r="O134" s="38">
        <f t="shared" si="28"/>
        <v>115.57213930348259</v>
      </c>
      <c r="P134" s="38">
        <f t="shared" si="29"/>
        <v>107.6595744680851</v>
      </c>
      <c r="Q134" s="38">
        <f t="shared" si="30"/>
        <v>122.34042553191489</v>
      </c>
      <c r="R134" s="38">
        <f t="shared" si="31"/>
        <v>114.42786069651743</v>
      </c>
      <c r="S134" s="39">
        <f t="shared" si="32"/>
        <v>-6.7682862284323022</v>
      </c>
      <c r="T134" s="39">
        <f t="shared" si="33"/>
        <v>-6.7682862284323306</v>
      </c>
      <c r="U134" t="s">
        <v>305</v>
      </c>
      <c r="V134" t="s">
        <v>306</v>
      </c>
      <c r="W134" t="s">
        <v>394</v>
      </c>
      <c r="X134" t="s">
        <v>384</v>
      </c>
      <c r="Y134" s="41"/>
    </row>
    <row r="135" spans="1:25" s="35" customFormat="1" ht="15" x14ac:dyDescent="0.25">
      <c r="A135">
        <v>1.83</v>
      </c>
      <c r="B135">
        <v>2.0099999999999998</v>
      </c>
      <c r="C135" s="29">
        <f t="shared" si="34"/>
        <v>4.3960525242639381E-2</v>
      </c>
      <c r="D135" s="30">
        <f>IF(OR($A135="",$B135=""),"",A135*'MPTO_working_2-way'!$G134)</f>
        <v>1.91044776119403</v>
      </c>
      <c r="E135" s="32">
        <f>IF(OR($A135="",$B135=""),"",B135*'MPTO_working_2-way'!$G134)</f>
        <v>2.098360655737705</v>
      </c>
      <c r="F135" s="30">
        <f>IF(OR($A135="",$B135=""),"",'MPTO_working_2-way'!D134)</f>
        <v>1.9066946582691862</v>
      </c>
      <c r="G135" s="32">
        <f>IF(OR($A135="",$B135=""),"",'MPTO_working_2-way'!E134)</f>
        <v>2.1029071263184975</v>
      </c>
      <c r="H135" s="30">
        <f>IF(OR($A135="",$B135=""),"",'OddsRatio_working_2-way'!M134)</f>
        <v>1.9065220230186481</v>
      </c>
      <c r="I135" s="30">
        <f>IF(OR($A135="",$B135=""),"",'OddsRatio_working_2-way'!N134)</f>
        <v>2.1031171605407648</v>
      </c>
      <c r="J135" s="30">
        <f>IF('Log_working_2-way'!$D134="","",A135^('Log_working_2-way'!$D134))</f>
        <v>1.9048027025294283</v>
      </c>
      <c r="K135" s="32">
        <f>IF('Log_working_2-way'!$D134="","",B135^('Log_working_2-way'!$D134))</f>
        <v>2.105213321317545</v>
      </c>
      <c r="L135" s="37">
        <f t="shared" si="26"/>
        <v>0.5234375</v>
      </c>
      <c r="M135" s="37">
        <f t="shared" si="27"/>
        <v>0.4765625</v>
      </c>
      <c r="N135" s="38">
        <v>231</v>
      </c>
      <c r="O135" s="38">
        <f t="shared" si="28"/>
        <v>104.77049180327869</v>
      </c>
      <c r="P135" s="38">
        <f t="shared" si="29"/>
        <v>116.07462686567163</v>
      </c>
      <c r="Q135" s="38">
        <f t="shared" si="30"/>
        <v>114.92537313432837</v>
      </c>
      <c r="R135" s="38">
        <f t="shared" si="31"/>
        <v>126.2295081967213</v>
      </c>
      <c r="S135" s="39">
        <f t="shared" si="32"/>
        <v>-10.15488133104968</v>
      </c>
      <c r="T135" s="39">
        <f t="shared" si="33"/>
        <v>-10.154881331049666</v>
      </c>
      <c r="U135" t="s">
        <v>126</v>
      </c>
      <c r="V135" t="s">
        <v>83</v>
      </c>
      <c r="W135" t="s">
        <v>146</v>
      </c>
      <c r="X135" t="s">
        <v>385</v>
      </c>
      <c r="Y135" s="41"/>
    </row>
    <row r="136" spans="1:25" ht="15" x14ac:dyDescent="0.25">
      <c r="A136">
        <v>1.69</v>
      </c>
      <c r="B136">
        <v>2.2000000000000002</v>
      </c>
      <c r="C136" s="29">
        <f t="shared" si="34"/>
        <v>4.6261430876815446E-2</v>
      </c>
      <c r="D136" s="30">
        <f>IF(OR($A136="",$B136=""),"",A136*'MPTO_working_2-way'!$G135)</f>
        <v>1.7681818181818181</v>
      </c>
      <c r="E136" s="32">
        <f>IF(OR($A136="",$B136=""),"",B136*'MPTO_working_2-way'!$G135)</f>
        <v>2.3017751479289941</v>
      </c>
      <c r="F136" s="30">
        <f>IF(OR($A136="",$B136=""),"",'MPTO_working_2-way'!D135)</f>
        <v>1.7587511825922422</v>
      </c>
      <c r="G136" s="32">
        <f>IF(OR($A136="",$B136=""),"",'MPTO_working_2-way'!E135)</f>
        <v>2.3179551122194515</v>
      </c>
      <c r="H136" s="30">
        <f>IF(OR($A136="",$B136=""),"",'OddsRatio_working_2-way'!M135)</f>
        <v>1.7582875444051547</v>
      </c>
      <c r="I136" s="30">
        <f>IF(OR($A136="",$B136=""),"",'OddsRatio_working_2-way'!N135)</f>
        <v>2.3187609467915737</v>
      </c>
      <c r="J136" s="30">
        <f>IF('Log_working_2-way'!$D135="","",A136^('Log_working_2-way'!$D135))</f>
        <v>1.7539703842782741</v>
      </c>
      <c r="K136" s="32">
        <f>IF('Log_working_2-way'!$D135="","",B136^('Log_working_2-way'!$D135))</f>
        <v>2.3263120420260779</v>
      </c>
      <c r="L136" s="37">
        <f t="shared" si="26"/>
        <v>0.56555269922879181</v>
      </c>
      <c r="M136" s="37">
        <f t="shared" si="27"/>
        <v>0.43444730077120824</v>
      </c>
      <c r="N136" s="38">
        <v>232</v>
      </c>
      <c r="O136" s="38">
        <f t="shared" si="28"/>
        <v>94.721893491124248</v>
      </c>
      <c r="P136" s="38">
        <f t="shared" si="29"/>
        <v>126.54545454545456</v>
      </c>
      <c r="Q136" s="38">
        <f t="shared" si="30"/>
        <v>105.45454545454545</v>
      </c>
      <c r="R136" s="38">
        <f t="shared" si="31"/>
        <v>137.27810650887574</v>
      </c>
      <c r="S136" s="39">
        <f t="shared" si="32"/>
        <v>-10.732651963421205</v>
      </c>
      <c r="T136" s="39">
        <f t="shared" si="33"/>
        <v>-10.732651963421176</v>
      </c>
      <c r="U136" t="s">
        <v>78</v>
      </c>
      <c r="V136" t="s">
        <v>71</v>
      </c>
      <c r="W136" t="s">
        <v>146</v>
      </c>
      <c r="X136" t="s">
        <v>385</v>
      </c>
      <c r="Y136" s="41"/>
    </row>
    <row r="137" spans="1:25" s="35" customFormat="1" ht="15" x14ac:dyDescent="0.25">
      <c r="A137">
        <v>1.58</v>
      </c>
      <c r="B137">
        <v>2.42</v>
      </c>
      <c r="C137" s="29">
        <f t="shared" si="34"/>
        <v>4.6134532900931058E-2</v>
      </c>
      <c r="D137" s="30">
        <f>IF(OR($A137="",$B137=""),"",A137*'MPTO_working_2-way'!$G136)</f>
        <v>1.6528925619834711</v>
      </c>
      <c r="E137" s="32">
        <f>IF(OR($A137="",$B137=""),"",B137*'MPTO_working_2-way'!$G136)</f>
        <v>2.5316455696202529</v>
      </c>
      <c r="F137" s="30">
        <f>IF(OR($A137="",$B137=""),"",'MPTO_working_2-way'!D136)</f>
        <v>1.6397632730079768</v>
      </c>
      <c r="G137" s="32">
        <f>IF(OR($A137="",$B137=""),"",'MPTO_working_2-way'!E136)</f>
        <v>2.563078160611342</v>
      </c>
      <c r="H137" s="30">
        <f>IF(OR($A137="",$B137=""),"",'OddsRatio_working_2-way'!M136)</f>
        <v>1.6391014819458274</v>
      </c>
      <c r="I137" s="30">
        <f>IF(OR($A137="",$B137=""),"",'OddsRatio_working_2-way'!N136)</f>
        <v>2.5646967316604727</v>
      </c>
      <c r="J137" s="30">
        <f>IF('Log_working_2-way'!$D136="","",A137^('Log_working_2-way'!$D136))</f>
        <v>1.633088423321398</v>
      </c>
      <c r="K137" s="32">
        <f>IF('Log_working_2-way'!$D136="","",B137^('Log_working_2-way'!$D136))</f>
        <v>2.5795581835986892</v>
      </c>
      <c r="L137" s="37">
        <f t="shared" si="26"/>
        <v>0.60499999999999998</v>
      </c>
      <c r="M137" s="37">
        <f t="shared" si="27"/>
        <v>0.39500000000000002</v>
      </c>
      <c r="N137" s="38">
        <v>233</v>
      </c>
      <c r="O137" s="38">
        <f t="shared" si="28"/>
        <v>85.531645569620267</v>
      </c>
      <c r="P137" s="38">
        <f t="shared" si="29"/>
        <v>136.71900826446281</v>
      </c>
      <c r="Q137" s="38">
        <f t="shared" si="30"/>
        <v>96.280991735537199</v>
      </c>
      <c r="R137" s="38">
        <f t="shared" si="31"/>
        <v>147.46835443037972</v>
      </c>
      <c r="S137" s="39">
        <f t="shared" si="32"/>
        <v>-10.749346165916933</v>
      </c>
      <c r="T137" s="39">
        <f t="shared" si="33"/>
        <v>-10.749346165916904</v>
      </c>
      <c r="U137" t="s">
        <v>125</v>
      </c>
      <c r="V137" t="s">
        <v>120</v>
      </c>
      <c r="W137" t="s">
        <v>146</v>
      </c>
      <c r="X137" t="s">
        <v>385</v>
      </c>
      <c r="Y137" s="41"/>
    </row>
    <row r="138" spans="1:25" ht="15" x14ac:dyDescent="0.25">
      <c r="A138">
        <v>1.72</v>
      </c>
      <c r="B138">
        <v>2.15</v>
      </c>
      <c r="C138" s="29">
        <f t="shared" si="34"/>
        <v>4.6511627906976827E-2</v>
      </c>
      <c r="D138" s="30">
        <f>IF(OR($A138="",$B138=""),"",A138*'MPTO_working_2-way'!$G137)</f>
        <v>1.8</v>
      </c>
      <c r="E138" s="32">
        <f>IF(OR($A138="",$B138=""),"",B138*'MPTO_working_2-way'!$G137)</f>
        <v>2.25</v>
      </c>
      <c r="F138" s="30">
        <f>IF(OR($A138="",$B138=""),"",'MPTO_working_2-way'!D137)</f>
        <v>1.7916666666666667</v>
      </c>
      <c r="G138" s="32">
        <f>IF(OR($A138="",$B138=""),"",'MPTO_working_2-way'!E137)</f>
        <v>2.263157894736842</v>
      </c>
      <c r="H138" s="30">
        <f>IF(OR($A138="",$B138=""),"",'OddsRatio_working_2-way'!M137)</f>
        <v>1.7912565680749446</v>
      </c>
      <c r="I138" s="30">
        <f>IF(OR($A138="",$B138=""),"",'OddsRatio_working_2-way'!N137)</f>
        <v>2.2638125740085919</v>
      </c>
      <c r="J138" s="30">
        <f>IF('Log_working_2-way'!$D137="","",A138^('Log_working_2-way'!$D137))</f>
        <v>1.7874398848511364</v>
      </c>
      <c r="K138" s="32">
        <f>IF('Log_working_2-way'!$D137="","",B138^('Log_working_2-way'!$D137))</f>
        <v>2.2699382127289391</v>
      </c>
      <c r="L138" s="37">
        <f t="shared" si="26"/>
        <v>0.55555555555555558</v>
      </c>
      <c r="M138" s="37">
        <f t="shared" si="27"/>
        <v>0.44444444444444442</v>
      </c>
      <c r="N138" s="38">
        <v>234</v>
      </c>
      <c r="O138" s="38">
        <f t="shared" si="28"/>
        <v>97.953488372093034</v>
      </c>
      <c r="P138" s="38">
        <f t="shared" si="29"/>
        <v>125.1627906976744</v>
      </c>
      <c r="Q138" s="38">
        <f t="shared" si="30"/>
        <v>108.83720930232558</v>
      </c>
      <c r="R138" s="38">
        <f t="shared" si="31"/>
        <v>136.04651162790699</v>
      </c>
      <c r="S138" s="39">
        <f t="shared" si="32"/>
        <v>-10.883720930232542</v>
      </c>
      <c r="T138" s="39">
        <f t="shared" si="33"/>
        <v>-10.883720930232599</v>
      </c>
      <c r="U138" t="s">
        <v>77</v>
      </c>
      <c r="V138" t="s">
        <v>121</v>
      </c>
      <c r="W138" t="s">
        <v>146</v>
      </c>
      <c r="X138" t="s">
        <v>385</v>
      </c>
      <c r="Y138" s="41"/>
    </row>
    <row r="139" spans="1:25" ht="15" x14ac:dyDescent="0.25">
      <c r="A139">
        <v>1.72</v>
      </c>
      <c r="B139">
        <v>2.23</v>
      </c>
      <c r="C139" s="29">
        <f t="shared" si="34"/>
        <v>2.982584211075201E-2</v>
      </c>
      <c r="D139" s="30">
        <f>IF(OR($A139="",$B139=""),"",A139*'MPTO_working_2-way'!$G138)</f>
        <v>1.7713004484304935</v>
      </c>
      <c r="E139" s="32">
        <f>IF(OR($A139="",$B139=""),"",B139*'MPTO_working_2-way'!$G138)</f>
        <v>2.2965116279069768</v>
      </c>
      <c r="F139" s="30">
        <f>IF(OR($A139="",$B139=""),"",'MPTO_working_2-way'!D138)</f>
        <v>1.7652798232695142</v>
      </c>
      <c r="G139" s="32">
        <f>IF(OR($A139="",$B139=""),"",'MPTO_working_2-way'!E138)</f>
        <v>2.3067115708443593</v>
      </c>
      <c r="H139" s="30">
        <f>IF(OR($A139="",$B139=""),"",'OddsRatio_working_2-way'!M138)</f>
        <v>1.7650920556760061</v>
      </c>
      <c r="I139" s="30">
        <f>IF(OR($A139="",$B139=""),"",'OddsRatio_working_2-way'!N138)</f>
        <v>2.3070322617798436</v>
      </c>
      <c r="J139" s="30">
        <f>IF('Log_working_2-way'!$D138="","",A139^('Log_working_2-way'!$D138))</f>
        <v>1.7623660397486636</v>
      </c>
      <c r="K139" s="32">
        <f>IF('Log_working_2-way'!$D138="","",B139^('Log_working_2-way'!$D138))</f>
        <v>2.3117058576345526</v>
      </c>
      <c r="L139" s="37">
        <f t="shared" si="26"/>
        <v>0.56455696202531636</v>
      </c>
      <c r="M139" s="37">
        <f t="shared" si="27"/>
        <v>0.43544303797468353</v>
      </c>
      <c r="N139" s="38">
        <v>235</v>
      </c>
      <c r="O139" s="38">
        <f t="shared" si="28"/>
        <v>98.372093023255815</v>
      </c>
      <c r="P139" s="38">
        <f t="shared" si="29"/>
        <v>129.61883408071748</v>
      </c>
      <c r="Q139" s="38">
        <f t="shared" si="30"/>
        <v>105.38116591928251</v>
      </c>
      <c r="R139" s="38">
        <f t="shared" si="31"/>
        <v>136.62790697674419</v>
      </c>
      <c r="S139" s="39">
        <f t="shared" si="32"/>
        <v>-7.0090728960266944</v>
      </c>
      <c r="T139" s="39">
        <f t="shared" si="33"/>
        <v>-7.0090728960267086</v>
      </c>
      <c r="U139" t="s">
        <v>88</v>
      </c>
      <c r="V139" t="s">
        <v>131</v>
      </c>
      <c r="W139" t="s">
        <v>147</v>
      </c>
      <c r="X139" t="s">
        <v>385</v>
      </c>
      <c r="Y139" s="41"/>
    </row>
    <row r="140" spans="1:25" ht="15" x14ac:dyDescent="0.25">
      <c r="A140">
        <v>1.63</v>
      </c>
      <c r="B140">
        <v>2.4</v>
      </c>
      <c r="C140" s="29">
        <f t="shared" si="34"/>
        <v>3.0163599182004175E-2</v>
      </c>
      <c r="D140" s="30">
        <f>IF(OR($A140="",$B140=""),"",A140*'MPTO_working_2-way'!$G139)</f>
        <v>1.6791666666666667</v>
      </c>
      <c r="E140" s="32">
        <f>IF(OR($A140="",$B140=""),"",B140*'MPTO_working_2-way'!$G139)</f>
        <v>2.4723926380368098</v>
      </c>
      <c r="F140" s="30">
        <f>IF(OR($A140="",$B140=""),"",'MPTO_working_2-way'!D139)</f>
        <v>1.6710807347287484</v>
      </c>
      <c r="G140" s="32">
        <f>IF(OR($A140="",$B140=""),"",'MPTO_working_2-way'!E139)</f>
        <v>2.49013367281986</v>
      </c>
      <c r="H140" s="30">
        <f>IF(OR($A140="",$B140=""),"",'OddsRatio_working_2-way'!M139)</f>
        <v>1.670820393249937</v>
      </c>
      <c r="I140" s="30">
        <f>IF(OR($A140="",$B140=""),"",'OddsRatio_working_2-way'!N139)</f>
        <v>2.4907119849998605</v>
      </c>
      <c r="J140" s="30">
        <f>IF('Log_working_2-way'!$D139="","",A140^('Log_working_2-way'!$D139))</f>
        <v>1.6671533200634385</v>
      </c>
      <c r="K140" s="32">
        <f>IF('Log_working_2-way'!$D139="","",B140^('Log_working_2-way'!$D139))</f>
        <v>2.4989058285805683</v>
      </c>
      <c r="L140" s="37">
        <f t="shared" si="26"/>
        <v>0.59553349875930517</v>
      </c>
      <c r="M140" s="37">
        <f t="shared" si="27"/>
        <v>0.40446650124069478</v>
      </c>
      <c r="N140" s="38">
        <v>236</v>
      </c>
      <c r="O140" s="38">
        <f t="shared" si="28"/>
        <v>91.214723926380344</v>
      </c>
      <c r="P140" s="38">
        <f t="shared" si="29"/>
        <v>137.66666666666666</v>
      </c>
      <c r="Q140" s="38">
        <f t="shared" si="30"/>
        <v>98.333333333333343</v>
      </c>
      <c r="R140" s="38">
        <f t="shared" si="31"/>
        <v>144.78527607361963</v>
      </c>
      <c r="S140" s="39">
        <f t="shared" si="32"/>
        <v>-7.1186094069529986</v>
      </c>
      <c r="T140" s="39">
        <f t="shared" si="33"/>
        <v>-7.1186094069529702</v>
      </c>
      <c r="U140" t="s">
        <v>73</v>
      </c>
      <c r="V140" t="s">
        <v>95</v>
      </c>
      <c r="W140" t="s">
        <v>147</v>
      </c>
      <c r="X140" t="s">
        <v>385</v>
      </c>
      <c r="Y140" s="41"/>
    </row>
    <row r="141" spans="1:25" ht="15" x14ac:dyDescent="0.25">
      <c r="A141">
        <v>1.82</v>
      </c>
      <c r="B141">
        <v>2.06</v>
      </c>
      <c r="C141" s="29">
        <f t="shared" si="34"/>
        <v>3.4887442654432999E-2</v>
      </c>
      <c r="D141" s="30">
        <f>IF(OR($A141="",$B141=""),"",A141*'MPTO_working_2-way'!$G140)</f>
        <v>1.883495145631068</v>
      </c>
      <c r="E141" s="32">
        <f>IF(OR($A141="",$B141=""),"",B141*'MPTO_working_2-way'!$G140)</f>
        <v>2.1318681318681318</v>
      </c>
      <c r="F141" s="30">
        <f>IF(OR($A141="",$B141=""),"",'MPTO_working_2-way'!D140)</f>
        <v>1.8796751228316457</v>
      </c>
      <c r="G141" s="32">
        <f>IF(OR($A141="",$B141=""),"",'MPTO_working_2-way'!E140)</f>
        <v>2.1367833124358828</v>
      </c>
      <c r="H141" s="30">
        <f>IF(OR($A141="",$B141=""),"",'OddsRatio_working_2-way'!M140)</f>
        <v>1.8795367562872962</v>
      </c>
      <c r="I141" s="30">
        <f>IF(OR($A141="",$B141=""),"",'OddsRatio_working_2-way'!N140)</f>
        <v>2.1369621483713819</v>
      </c>
      <c r="J141" s="30">
        <f>IF('Log_working_2-way'!$D140="","",A141^('Log_working_2-way'!$D140))</f>
        <v>1.8777999804454721</v>
      </c>
      <c r="K141" s="32">
        <f>IF('Log_working_2-way'!$D140="","",B141^('Log_working_2-way'!$D140))</f>
        <v>2.139211690905316</v>
      </c>
      <c r="L141" s="37">
        <f t="shared" si="26"/>
        <v>0.53092783505154639</v>
      </c>
      <c r="M141" s="37">
        <f t="shared" si="27"/>
        <v>0.46907216494845361</v>
      </c>
      <c r="N141" s="38">
        <v>237</v>
      </c>
      <c r="O141" s="38">
        <f t="shared" si="28"/>
        <v>106.78021978021978</v>
      </c>
      <c r="P141" s="38">
        <f t="shared" si="29"/>
        <v>121.95145631067963</v>
      </c>
      <c r="Q141" s="38">
        <f t="shared" si="30"/>
        <v>115.0485436893204</v>
      </c>
      <c r="R141" s="38">
        <f t="shared" si="31"/>
        <v>130.2197802197802</v>
      </c>
      <c r="S141" s="39">
        <f t="shared" si="32"/>
        <v>-8.2683239091006158</v>
      </c>
      <c r="T141" s="39">
        <f t="shared" si="33"/>
        <v>-8.2683239091005731</v>
      </c>
      <c r="U141" t="s">
        <v>307</v>
      </c>
      <c r="V141" t="s">
        <v>308</v>
      </c>
      <c r="W141" t="s">
        <v>387</v>
      </c>
      <c r="X141" t="s">
        <v>385</v>
      </c>
      <c r="Y141" s="41"/>
    </row>
    <row r="142" spans="1:25" ht="15" x14ac:dyDescent="0.25">
      <c r="A142">
        <v>1.77</v>
      </c>
      <c r="B142">
        <v>2.14</v>
      </c>
      <c r="C142" s="29">
        <f t="shared" si="34"/>
        <v>3.2261471038597556E-2</v>
      </c>
      <c r="D142" s="30">
        <f>IF(OR($A142="",$B142=""),"",A142*'MPTO_working_2-way'!$G141)</f>
        <v>1.8271028037383177</v>
      </c>
      <c r="E142" s="32">
        <f>IF(OR($A142="",$B142=""),"",B142*'MPTO_working_2-way'!$G141)</f>
        <v>2.2090395480225991</v>
      </c>
      <c r="F142" s="30">
        <f>IF(OR($A142="",$B142=""),"",'MPTO_working_2-way'!D141)</f>
        <v>1.822021261243927</v>
      </c>
      <c r="G142" s="32">
        <f>IF(OR($A142="",$B142=""),"",'MPTO_working_2-way'!E141)</f>
        <v>2.216513546725964</v>
      </c>
      <c r="H142" s="30">
        <f>IF(OR($A142="",$B142=""),"",'OddsRatio_working_2-way'!M141)</f>
        <v>1.8218507142366114</v>
      </c>
      <c r="I142" s="30">
        <f>IF(OR($A142="",$B142=""),"",'OddsRatio_working_2-way'!N141)</f>
        <v>2.2167659925061516</v>
      </c>
      <c r="J142" s="30">
        <f>IF('Log_working_2-way'!$D141="","",A142^('Log_working_2-way'!$D141))</f>
        <v>1.8195461168991689</v>
      </c>
      <c r="K142" s="32">
        <f>IF('Log_working_2-way'!$D141="","",B142^('Log_working_2-way'!$D141))</f>
        <v>2.2201875884465903</v>
      </c>
      <c r="L142" s="37">
        <f t="shared" si="26"/>
        <v>0.54731457800511507</v>
      </c>
      <c r="M142" s="37">
        <f t="shared" si="27"/>
        <v>0.45268542199488487</v>
      </c>
      <c r="N142" s="38">
        <v>238</v>
      </c>
      <c r="O142" s="38">
        <f t="shared" si="28"/>
        <v>103.5367231638418</v>
      </c>
      <c r="P142" s="38">
        <f t="shared" si="29"/>
        <v>126.78504672897199</v>
      </c>
      <c r="Q142" s="38">
        <f t="shared" si="30"/>
        <v>111.21495327102804</v>
      </c>
      <c r="R142" s="38">
        <f t="shared" si="31"/>
        <v>134.4632768361582</v>
      </c>
      <c r="S142" s="39">
        <f t="shared" si="32"/>
        <v>-7.6782301071862378</v>
      </c>
      <c r="T142" s="39">
        <f t="shared" si="33"/>
        <v>-7.6782301071862094</v>
      </c>
      <c r="U142" t="s">
        <v>309</v>
      </c>
      <c r="V142" t="s">
        <v>310</v>
      </c>
      <c r="W142" t="s">
        <v>387</v>
      </c>
      <c r="X142" t="s">
        <v>385</v>
      </c>
      <c r="Y142" s="41"/>
    </row>
    <row r="143" spans="1:25" ht="15" x14ac:dyDescent="0.25">
      <c r="A143">
        <v>1.55</v>
      </c>
      <c r="B143">
        <v>2.57</v>
      </c>
      <c r="C143" s="29">
        <f t="shared" si="34"/>
        <v>3.4266348688339443E-2</v>
      </c>
      <c r="D143" s="30">
        <f>IF(OR($A143="",$B143=""),"",A143*'MPTO_working_2-way'!$G142)</f>
        <v>1.6031128404669261</v>
      </c>
      <c r="E143" s="32">
        <f>IF(OR($A143="",$B143=""),"",B143*'MPTO_working_2-way'!$G142)</f>
        <v>2.6580645161290324</v>
      </c>
      <c r="F143" s="30">
        <f>IF(OR($A143="",$B143=""),"",'MPTO_working_2-way'!D142)</f>
        <v>1.5922854002198461</v>
      </c>
      <c r="G143" s="32">
        <f>IF(OR($A143="",$B143=""),"",'MPTO_working_2-way'!E142)</f>
        <v>2.6883752319892018</v>
      </c>
      <c r="H143" s="30">
        <f>IF(OR($A143="",$B143=""),"",'OddsRatio_working_2-way'!M142)</f>
        <v>1.5918770745159672</v>
      </c>
      <c r="I143" s="30">
        <f>IF(OR($A143="",$B143=""),"",'OddsRatio_working_2-way'!N142)</f>
        <v>2.6895400127092146</v>
      </c>
      <c r="J143" s="30">
        <f>IF('Log_working_2-way'!$D142="","",A143^('Log_working_2-way'!$D142))</f>
        <v>1.5869428836481319</v>
      </c>
      <c r="K143" s="32">
        <f>IF('Log_working_2-way'!$D142="","",B143^('Log_working_2-way'!$D142))</f>
        <v>2.7037432906322652</v>
      </c>
      <c r="L143" s="37">
        <f t="shared" si="26"/>
        <v>0.62378640776699024</v>
      </c>
      <c r="M143" s="37">
        <f t="shared" si="27"/>
        <v>0.37621359223300971</v>
      </c>
      <c r="N143" s="38">
        <v>239</v>
      </c>
      <c r="O143" s="38">
        <f t="shared" si="28"/>
        <v>84.806451612903217</v>
      </c>
      <c r="P143" s="38">
        <f t="shared" si="29"/>
        <v>146.00389105058366</v>
      </c>
      <c r="Q143" s="38">
        <f t="shared" si="30"/>
        <v>92.996108949416339</v>
      </c>
      <c r="R143" s="38">
        <f t="shared" si="31"/>
        <v>154.19354838709677</v>
      </c>
      <c r="S143" s="39">
        <f t="shared" si="32"/>
        <v>-8.1896573365131218</v>
      </c>
      <c r="T143" s="39">
        <f t="shared" si="33"/>
        <v>-8.1896573365131076</v>
      </c>
      <c r="U143" t="s">
        <v>311</v>
      </c>
      <c r="V143" t="s">
        <v>312</v>
      </c>
      <c r="W143" t="s">
        <v>387</v>
      </c>
      <c r="X143" t="s">
        <v>385</v>
      </c>
      <c r="Y143" s="41"/>
    </row>
    <row r="144" spans="1:25" ht="15" x14ac:dyDescent="0.25">
      <c r="A144">
        <v>1.46</v>
      </c>
      <c r="B144">
        <v>2.75</v>
      </c>
      <c r="C144" s="29">
        <f t="shared" si="34"/>
        <v>4.8567870485678677E-2</v>
      </c>
      <c r="D144" s="30">
        <f>IF(OR($A144="",$B144=""),"",A144*'MPTO_working_2-way'!$G143)</f>
        <v>1.5309090909090908</v>
      </c>
      <c r="E144" s="32">
        <f>IF(OR($A144="",$B144=""),"",B144*'MPTO_working_2-way'!$G143)</f>
        <v>2.8835616438356162</v>
      </c>
      <c r="F144" s="30">
        <f>IF(OR($A144="",$B144=""),"",'MPTO_working_2-way'!D143)</f>
        <v>1.5136663524976437</v>
      </c>
      <c r="G144" s="32">
        <f>IF(OR($A144="",$B144=""),"",'MPTO_working_2-way'!E143)</f>
        <v>2.9467889908256879</v>
      </c>
      <c r="H144" s="30">
        <f>IF(OR($A144="",$B144=""),"",'OddsRatio_working_2-way'!M143)</f>
        <v>1.5126959555693249</v>
      </c>
      <c r="I144" s="30">
        <f>IF(OR($A144="",$B144=""),"",'OddsRatio_working_2-way'!N143)</f>
        <v>2.9504737440137352</v>
      </c>
      <c r="J144" s="30">
        <f>IF('Log_working_2-way'!$D143="","",A144^('Log_working_2-way'!$D143))</f>
        <v>1.504755139797201</v>
      </c>
      <c r="K144" s="32">
        <f>IF('Log_working_2-way'!$D143="","",B144^('Log_working_2-way'!$D143))</f>
        <v>2.9811586275233881</v>
      </c>
      <c r="L144" s="37">
        <f t="shared" si="26"/>
        <v>0.65320665083135399</v>
      </c>
      <c r="M144" s="37">
        <f t="shared" si="27"/>
        <v>0.34679334916864613</v>
      </c>
      <c r="N144" s="38">
        <v>240</v>
      </c>
      <c r="O144" s="38">
        <f t="shared" si="28"/>
        <v>75.616438356164366</v>
      </c>
      <c r="P144" s="38">
        <f t="shared" si="29"/>
        <v>152.72727272727272</v>
      </c>
      <c r="Q144" s="38">
        <f t="shared" si="30"/>
        <v>87.27272727272728</v>
      </c>
      <c r="R144" s="38">
        <f t="shared" si="31"/>
        <v>164.38356164383561</v>
      </c>
      <c r="S144" s="39">
        <f t="shared" si="32"/>
        <v>-11.656288916562914</v>
      </c>
      <c r="T144" s="39">
        <f t="shared" si="33"/>
        <v>-11.656288916562886</v>
      </c>
      <c r="U144" t="s">
        <v>135</v>
      </c>
      <c r="V144" t="s">
        <v>96</v>
      </c>
      <c r="W144" t="s">
        <v>148</v>
      </c>
      <c r="X144" t="s">
        <v>385</v>
      </c>
      <c r="Y144" s="41"/>
    </row>
    <row r="145" spans="1:25" ht="15" x14ac:dyDescent="0.25">
      <c r="A145">
        <v>2.2000000000000002</v>
      </c>
      <c r="B145">
        <v>1.71</v>
      </c>
      <c r="C145" s="29">
        <f t="shared" si="34"/>
        <v>3.9340776182881454E-2</v>
      </c>
      <c r="D145" s="30">
        <f>IF(OR($A145="",$B145=""),"",A145*'MPTO_working_2-way'!$G144)</f>
        <v>2.2865497076023393</v>
      </c>
      <c r="E145" s="32">
        <f>IF(OR($A145="",$B145=""),"",B145*'MPTO_working_2-way'!$G144)</f>
        <v>1.7772727272727273</v>
      </c>
      <c r="F145" s="30">
        <f>IF(OR($A145="",$B145=""),"",'MPTO_working_2-way'!D144)</f>
        <v>2.2995110024449881</v>
      </c>
      <c r="G145" s="32">
        <f>IF(OR($A145="",$B145=""),"",'MPTO_working_2-way'!E144)</f>
        <v>1.7695202257761053</v>
      </c>
      <c r="H145" s="30">
        <f>IF(OR($A145="",$B145=""),"",'OddsRatio_working_2-way'!M144)</f>
        <v>2.3000541700523187</v>
      </c>
      <c r="I145" s="30">
        <f>IF(OR($A145="",$B145=""),"",'OddsRatio_working_2-way'!N144)</f>
        <v>1.7691987172809549</v>
      </c>
      <c r="J145" s="30">
        <f>IF('Log_working_2-way'!$D144="","",A145^('Log_working_2-way'!$D144))</f>
        <v>2.3060522808335469</v>
      </c>
      <c r="K145" s="32">
        <f>IF('Log_working_2-way'!$D144="","",B145^('Log_working_2-way'!$D144))</f>
        <v>1.7656661334886148</v>
      </c>
      <c r="L145" s="37">
        <f t="shared" si="26"/>
        <v>0.4373401534526854</v>
      </c>
      <c r="M145" s="37">
        <f t="shared" si="27"/>
        <v>0.5626598465473146</v>
      </c>
      <c r="N145" s="38">
        <v>241</v>
      </c>
      <c r="O145" s="38">
        <f t="shared" si="28"/>
        <v>131.45454545454547</v>
      </c>
      <c r="P145" s="38">
        <f t="shared" si="29"/>
        <v>100.06432748538012</v>
      </c>
      <c r="Q145" s="38">
        <f t="shared" si="30"/>
        <v>140.93567251461988</v>
      </c>
      <c r="R145" s="38">
        <f t="shared" si="31"/>
        <v>109.54545454545455</v>
      </c>
      <c r="S145" s="39">
        <f t="shared" si="32"/>
        <v>-9.4811270600744137</v>
      </c>
      <c r="T145" s="39">
        <f t="shared" si="33"/>
        <v>-9.481127060074428</v>
      </c>
      <c r="U145" t="s">
        <v>97</v>
      </c>
      <c r="V145" t="s">
        <v>100</v>
      </c>
      <c r="W145" t="s">
        <v>148</v>
      </c>
      <c r="X145" t="s">
        <v>385</v>
      </c>
      <c r="Y145" s="41"/>
    </row>
    <row r="146" spans="1:25" s="35" customFormat="1" ht="15" x14ac:dyDescent="0.25">
      <c r="A146">
        <v>1.63</v>
      </c>
      <c r="B146">
        <v>2.35</v>
      </c>
      <c r="C146" s="29">
        <f t="shared" si="34"/>
        <v>3.9028847408954404E-2</v>
      </c>
      <c r="D146" s="30">
        <f>IF(OR($A146="",$B146=""),"",A146*'MPTO_working_2-way'!$G145)</f>
        <v>1.6936170212765955</v>
      </c>
      <c r="E146" s="32">
        <f>IF(OR($A146="",$B146=""),"",B146*'MPTO_working_2-way'!$G145)</f>
        <v>2.4417177914110431</v>
      </c>
      <c r="F146" s="30">
        <f>IF(OR($A146="",$B146=""),"",'MPTO_working_2-way'!D145)</f>
        <v>1.6835512581035048</v>
      </c>
      <c r="G146" s="32">
        <f>IF(OR($A146="",$B146=""),"",'MPTO_working_2-way'!E145)</f>
        <v>2.4629480790869636</v>
      </c>
      <c r="H146" s="30">
        <f>IF(OR($A146="",$B146=""),"",'OddsRatio_working_2-way'!M145)</f>
        <v>1.6831300510639733</v>
      </c>
      <c r="I146" s="30">
        <f>IF(OR($A146="",$B146=""),"",'OddsRatio_working_2-way'!N145)</f>
        <v>2.4638501094227996</v>
      </c>
      <c r="J146" s="30">
        <f>IF('Log_working_2-way'!$D145="","",A146^('Log_working_2-way'!$D145))</f>
        <v>1.6785422334314666</v>
      </c>
      <c r="K146" s="32">
        <f>IF('Log_working_2-way'!$D145="","",B146^('Log_working_2-way'!$D145))</f>
        <v>2.4737476176576996</v>
      </c>
      <c r="L146" s="37">
        <f t="shared" si="26"/>
        <v>0.59045226130653272</v>
      </c>
      <c r="M146" s="37">
        <f t="shared" si="27"/>
        <v>0.40954773869346733</v>
      </c>
      <c r="N146" s="38">
        <v>242</v>
      </c>
      <c r="O146" s="38">
        <f t="shared" si="28"/>
        <v>93.533742331288337</v>
      </c>
      <c r="P146" s="38">
        <f t="shared" si="29"/>
        <v>139.02127659574469</v>
      </c>
      <c r="Q146" s="38">
        <f t="shared" si="30"/>
        <v>102.97872340425532</v>
      </c>
      <c r="R146" s="38">
        <f t="shared" si="31"/>
        <v>148.46625766871165</v>
      </c>
      <c r="S146" s="39">
        <f t="shared" si="32"/>
        <v>-9.4449810729669821</v>
      </c>
      <c r="T146" s="39">
        <f t="shared" si="33"/>
        <v>-9.4449810729669537</v>
      </c>
      <c r="U146" t="s">
        <v>151</v>
      </c>
      <c r="V146" t="s">
        <v>102</v>
      </c>
      <c r="W146" t="s">
        <v>148</v>
      </c>
      <c r="X146" t="s">
        <v>385</v>
      </c>
      <c r="Y146" s="41"/>
    </row>
    <row r="147" spans="1:25" ht="15" x14ac:dyDescent="0.25">
      <c r="A147">
        <v>1.6</v>
      </c>
      <c r="B147">
        <v>2.29</v>
      </c>
      <c r="C147" s="29">
        <f t="shared" si="34"/>
        <v>6.1681222707423711E-2</v>
      </c>
      <c r="D147" s="30">
        <f>IF(OR($A147="",$B147=""),"",A147*'MPTO_working_2-way'!$G146)</f>
        <v>1.698689956331878</v>
      </c>
      <c r="E147" s="32">
        <f>IF(OR($A147="",$B147=""),"",B147*'MPTO_working_2-way'!$G146)</f>
        <v>2.4312500000000004</v>
      </c>
      <c r="F147" s="30">
        <f>IF(OR($A147="",$B147=""),"",'MPTO_working_2-way'!D146)</f>
        <v>1.6830500689021592</v>
      </c>
      <c r="G147" s="32">
        <f>IF(OR($A147="",$B147=""),"",'MPTO_working_2-way'!E146)</f>
        <v>2.4640215198386017</v>
      </c>
      <c r="H147" s="30">
        <f>IF(OR($A147="",$B147=""),"",'OddsRatio_working_2-way'!M146)</f>
        <v>1.6819943394704735</v>
      </c>
      <c r="I147" s="30">
        <f>IF(OR($A147="",$B147=""),"",'OddsRatio_working_2-way'!N146)</f>
        <v>2.4662878298615181</v>
      </c>
      <c r="J147" s="30">
        <f>IF('Log_working_2-way'!$D146="","",A147^('Log_working_2-way'!$D146))</f>
        <v>1.6747666841315307</v>
      </c>
      <c r="K147" s="32">
        <f>IF('Log_working_2-way'!$D146="","",B147^('Log_working_2-way'!$D146))</f>
        <v>2.4819937372554479</v>
      </c>
      <c r="L147" s="37">
        <f t="shared" si="26"/>
        <v>0.5886889460154241</v>
      </c>
      <c r="M147" s="37">
        <f t="shared" si="27"/>
        <v>0.41131105398457579</v>
      </c>
      <c r="N147" s="38">
        <v>243</v>
      </c>
      <c r="O147" s="38">
        <f t="shared" si="28"/>
        <v>91.125</v>
      </c>
      <c r="P147" s="38">
        <f t="shared" si="29"/>
        <v>136.88646288209608</v>
      </c>
      <c r="Q147" s="38">
        <f t="shared" si="30"/>
        <v>106.11353711790393</v>
      </c>
      <c r="R147" s="38">
        <f t="shared" si="31"/>
        <v>151.875</v>
      </c>
      <c r="S147" s="39">
        <f t="shared" si="32"/>
        <v>-14.988537117903931</v>
      </c>
      <c r="T147" s="39">
        <f t="shared" si="33"/>
        <v>-14.988537117903917</v>
      </c>
      <c r="U147" t="s">
        <v>142</v>
      </c>
      <c r="V147" t="s">
        <v>141</v>
      </c>
      <c r="W147" t="s">
        <v>149</v>
      </c>
      <c r="X147" t="s">
        <v>385</v>
      </c>
      <c r="Y147" s="41"/>
    </row>
    <row r="148" spans="1:25" ht="15" x14ac:dyDescent="0.25">
      <c r="A148">
        <v>2.23</v>
      </c>
      <c r="B148">
        <v>1.65</v>
      </c>
      <c r="C148" s="29">
        <f t="shared" si="34"/>
        <v>5.4491099334148752E-2</v>
      </c>
      <c r="D148" s="30">
        <f>IF(OR($A148="",$B148=""),"",A148*'MPTO_working_2-way'!$G147)</f>
        <v>2.3515151515151516</v>
      </c>
      <c r="E148" s="32">
        <f>IF(OR($A148="",$B148=""),"",B148*'MPTO_working_2-way'!$G147)</f>
        <v>1.7399103139013454</v>
      </c>
      <c r="F148" s="30">
        <f>IF(OR($A148="",$B148=""),"",'MPTO_working_2-way'!D147)</f>
        <v>2.374253911921278</v>
      </c>
      <c r="G148" s="32">
        <f>IF(OR($A148="",$B148=""),"",'MPTO_working_2-way'!E147)</f>
        <v>1.7276675666158001</v>
      </c>
      <c r="H148" s="30">
        <f>IF(OR($A148="",$B148=""),"",'OddsRatio_working_2-way'!M147)</f>
        <v>2.3756117520244189</v>
      </c>
      <c r="I148" s="30">
        <f>IF(OR($A148="",$B148=""),"",'OddsRatio_working_2-way'!N147)</f>
        <v>1.7269492998503024</v>
      </c>
      <c r="J148" s="30">
        <f>IF('Log_working_2-way'!$D147="","",A148^('Log_working_2-way'!$D147))</f>
        <v>2.3863559903447866</v>
      </c>
      <c r="K148" s="32">
        <f>IF('Log_working_2-way'!$D147="","",B148^('Log_working_2-way'!$D147))</f>
        <v>1.7213154535788251</v>
      </c>
      <c r="L148" s="37">
        <f t="shared" si="26"/>
        <v>0.42525773195876287</v>
      </c>
      <c r="M148" s="37">
        <f t="shared" si="27"/>
        <v>0.57474226804123707</v>
      </c>
      <c r="N148" s="38">
        <v>244</v>
      </c>
      <c r="O148" s="38">
        <f t="shared" si="28"/>
        <v>134.5829596412556</v>
      </c>
      <c r="P148" s="38">
        <f t="shared" si="29"/>
        <v>96.121212121212096</v>
      </c>
      <c r="Q148" s="38">
        <f t="shared" si="30"/>
        <v>147.87878787878788</v>
      </c>
      <c r="R148" s="38">
        <f t="shared" si="31"/>
        <v>109.4170403587444</v>
      </c>
      <c r="S148" s="39">
        <f t="shared" si="32"/>
        <v>-13.295828237532277</v>
      </c>
      <c r="T148" s="39">
        <f t="shared" si="33"/>
        <v>-13.295828237532305</v>
      </c>
      <c r="U148" t="s">
        <v>111</v>
      </c>
      <c r="V148" t="s">
        <v>109</v>
      </c>
      <c r="W148" t="s">
        <v>149</v>
      </c>
      <c r="X148" t="s">
        <v>385</v>
      </c>
      <c r="Y148" s="41"/>
    </row>
    <row r="149" spans="1:25" ht="15" x14ac:dyDescent="0.25">
      <c r="A149">
        <v>2.02</v>
      </c>
      <c r="B149">
        <v>1.78</v>
      </c>
      <c r="C149" s="29">
        <f t="shared" si="34"/>
        <v>5.6847257759483849E-2</v>
      </c>
      <c r="D149" s="30">
        <f>IF(OR($A149="",$B149=""),"",A149*'MPTO_working_2-way'!$G148)</f>
        <v>2.1348314606741572</v>
      </c>
      <c r="E149" s="32">
        <f>IF(OR($A149="",$B149=""),"",B149*'MPTO_working_2-way'!$G148)</f>
        <v>1.8811881188118813</v>
      </c>
      <c r="F149" s="30">
        <f>IF(OR($A149="",$B149=""),"",'MPTO_working_2-way'!D148)</f>
        <v>2.1430444629872452</v>
      </c>
      <c r="G149" s="32">
        <f>IF(OR($A149="",$B149=""),"",'MPTO_working_2-way'!E148)</f>
        <v>1.8748566065283139</v>
      </c>
      <c r="H149" s="30">
        <f>IF(OR($A149="",$B149=""),"",'OddsRatio_working_2-way'!M148)</f>
        <v>2.1435437497937313</v>
      </c>
      <c r="I149" s="30">
        <f>IF(OR($A149="",$B149=""),"",'OddsRatio_working_2-way'!N148)</f>
        <v>1.8744746321952062</v>
      </c>
      <c r="J149" s="30">
        <f>IF('Log_working_2-way'!$D148="","",A149^('Log_working_2-way'!$D148))</f>
        <v>2.1473848966079383</v>
      </c>
      <c r="K149" s="32">
        <f>IF('Log_working_2-way'!$D148="","",B149^('Log_working_2-way'!$D148))</f>
        <v>1.8715471181062422</v>
      </c>
      <c r="L149" s="37">
        <f t="shared" si="26"/>
        <v>0.46842105263157896</v>
      </c>
      <c r="M149" s="37">
        <f t="shared" si="27"/>
        <v>0.53157894736842104</v>
      </c>
      <c r="N149" s="38">
        <v>245</v>
      </c>
      <c r="O149" s="38">
        <f t="shared" si="28"/>
        <v>123.71287128712871</v>
      </c>
      <c r="P149" s="38">
        <f t="shared" si="29"/>
        <v>107.35955056179778</v>
      </c>
      <c r="Q149" s="38">
        <f t="shared" si="30"/>
        <v>137.64044943820227</v>
      </c>
      <c r="R149" s="38">
        <f t="shared" si="31"/>
        <v>121.28712871287128</v>
      </c>
      <c r="S149" s="39">
        <f t="shared" si="32"/>
        <v>-13.927578151073561</v>
      </c>
      <c r="T149" s="39">
        <f t="shared" si="33"/>
        <v>-13.927578151073504</v>
      </c>
      <c r="U149" t="s">
        <v>140</v>
      </c>
      <c r="V149" t="s">
        <v>113</v>
      </c>
      <c r="W149" t="s">
        <v>149</v>
      </c>
      <c r="X149" t="s">
        <v>385</v>
      </c>
      <c r="Y149" s="41"/>
    </row>
    <row r="150" spans="1:25" ht="15" x14ac:dyDescent="0.25">
      <c r="A150">
        <v>1.56</v>
      </c>
      <c r="B150">
        <v>2.58</v>
      </c>
      <c r="C150" s="29">
        <f t="shared" si="34"/>
        <v>2.8622540250447193E-2</v>
      </c>
      <c r="D150" s="30">
        <f>IF(OR($A150="",$B150=""),"",A150*'MPTO_working_2-way'!$G149)</f>
        <v>1.6046511627906976</v>
      </c>
      <c r="E150" s="32">
        <f>IF(OR($A150="",$B150=""),"",B150*'MPTO_working_2-way'!$G149)</f>
        <v>2.6538461538461537</v>
      </c>
      <c r="F150" s="30">
        <f>IF(OR($A150="",$B150=""),"",'MPTO_working_2-way'!D149)</f>
        <v>1.5956232159847763</v>
      </c>
      <c r="G150" s="32">
        <f>IF(OR($A150="",$B150=""),"",'MPTO_working_2-way'!E149)</f>
        <v>2.678913738019169</v>
      </c>
      <c r="H150" s="30">
        <f>IF(OR($A150="",$B150=""),"",'OddsRatio_working_2-way'!M149)</f>
        <v>1.5953405577875872</v>
      </c>
      <c r="I150" s="30">
        <f>IF(OR($A150="",$B150=""),"",'OddsRatio_working_2-way'!N149)</f>
        <v>2.679710859472122</v>
      </c>
      <c r="J150" s="30">
        <f>IF('Log_working_2-way'!$D149="","",A150^('Log_working_2-way'!$D149))</f>
        <v>1.5912388194309171</v>
      </c>
      <c r="K150" s="32">
        <f>IF('Log_working_2-way'!$D149="","",B150^('Log_working_2-way'!$D149))</f>
        <v>2.6913639076718487</v>
      </c>
      <c r="L150" s="37">
        <f t="shared" si="26"/>
        <v>0.62318840579710144</v>
      </c>
      <c r="M150" s="37">
        <f t="shared" si="27"/>
        <v>0.37681159420289856</v>
      </c>
      <c r="N150" s="38">
        <v>246</v>
      </c>
      <c r="O150" s="38">
        <f t="shared" si="28"/>
        <v>88.307692307692292</v>
      </c>
      <c r="P150" s="38">
        <f t="shared" si="29"/>
        <v>150.6511627906977</v>
      </c>
      <c r="Q150" s="38">
        <f t="shared" si="30"/>
        <v>95.348837209302317</v>
      </c>
      <c r="R150" s="38">
        <f t="shared" si="31"/>
        <v>157.69230769230768</v>
      </c>
      <c r="S150" s="39">
        <f t="shared" si="32"/>
        <v>-7.0411449016100249</v>
      </c>
      <c r="T150" s="39">
        <f t="shared" si="33"/>
        <v>-7.0411449016099823</v>
      </c>
      <c r="U150" t="s">
        <v>313</v>
      </c>
      <c r="V150" t="s">
        <v>314</v>
      </c>
      <c r="W150" t="s">
        <v>389</v>
      </c>
      <c r="X150" t="s">
        <v>385</v>
      </c>
      <c r="Y150" s="41"/>
    </row>
    <row r="151" spans="1:25" ht="15" x14ac:dyDescent="0.25">
      <c r="A151">
        <v>1.63</v>
      </c>
      <c r="B151">
        <v>2.4</v>
      </c>
      <c r="C151" s="29">
        <f t="shared" si="34"/>
        <v>3.0163599182004175E-2</v>
      </c>
      <c r="D151" s="30">
        <f>IF(OR($A151="",$B151=""),"",A151*'MPTO_working_2-way'!$G150)</f>
        <v>1.6791666666666667</v>
      </c>
      <c r="E151" s="32">
        <f>IF(OR($A151="",$B151=""),"",B151*'MPTO_working_2-way'!$G150)</f>
        <v>2.4723926380368098</v>
      </c>
      <c r="F151" s="30">
        <f>IF(OR($A151="",$B151=""),"",'MPTO_working_2-way'!D150)</f>
        <v>1.6710807347287484</v>
      </c>
      <c r="G151" s="32">
        <f>IF(OR($A151="",$B151=""),"",'MPTO_working_2-way'!E150)</f>
        <v>2.49013367281986</v>
      </c>
      <c r="H151" s="30">
        <f>IF(OR($A151="",$B151=""),"",'OddsRatio_working_2-way'!M150)</f>
        <v>1.670820393249937</v>
      </c>
      <c r="I151" s="30">
        <f>IF(OR($A151="",$B151=""),"",'OddsRatio_working_2-way'!N150)</f>
        <v>2.4907119849998605</v>
      </c>
      <c r="J151" s="30">
        <f>IF('Log_working_2-way'!$D150="","",A151^('Log_working_2-way'!$D150))</f>
        <v>1.6671533200634385</v>
      </c>
      <c r="K151" s="32">
        <f>IF('Log_working_2-way'!$D150="","",B151^('Log_working_2-way'!$D150))</f>
        <v>2.4989058285805683</v>
      </c>
      <c r="L151" s="37">
        <f t="shared" si="26"/>
        <v>0.59553349875930517</v>
      </c>
      <c r="M151" s="37">
        <f t="shared" si="27"/>
        <v>0.40446650124069478</v>
      </c>
      <c r="N151" s="38">
        <v>247</v>
      </c>
      <c r="O151" s="38">
        <f t="shared" si="28"/>
        <v>95.466257668711634</v>
      </c>
      <c r="P151" s="38">
        <f t="shared" si="29"/>
        <v>144.08333333333331</v>
      </c>
      <c r="Q151" s="38">
        <f t="shared" si="30"/>
        <v>102.91666666666667</v>
      </c>
      <c r="R151" s="38">
        <f t="shared" si="31"/>
        <v>151.53374233128835</v>
      </c>
      <c r="S151" s="39">
        <f t="shared" si="32"/>
        <v>-7.4504089979550372</v>
      </c>
      <c r="T151" s="39">
        <f t="shared" si="33"/>
        <v>-7.4504089979550372</v>
      </c>
      <c r="U151" t="s">
        <v>315</v>
      </c>
      <c r="V151" t="s">
        <v>316</v>
      </c>
      <c r="W151" t="s">
        <v>389</v>
      </c>
      <c r="X151" t="s">
        <v>385</v>
      </c>
      <c r="Y151" s="41"/>
    </row>
    <row r="152" spans="1:25" ht="15" x14ac:dyDescent="0.25">
      <c r="A152">
        <v>1.82</v>
      </c>
      <c r="B152">
        <v>2.08</v>
      </c>
      <c r="C152" s="29">
        <f t="shared" si="34"/>
        <v>3.0219780219780112E-2</v>
      </c>
      <c r="D152" s="30">
        <f>IF(OR($A152="",$B152=""),"",A152*'MPTO_working_2-way'!$G151)</f>
        <v>1.8749999999999998</v>
      </c>
      <c r="E152" s="32">
        <f>IF(OR($A152="",$B152=""),"",B152*'MPTO_working_2-way'!$G151)</f>
        <v>2.1428571428571428</v>
      </c>
      <c r="F152" s="30">
        <f>IF(OR($A152="",$B152=""),"",'MPTO_working_2-way'!D151)</f>
        <v>1.8714652956298199</v>
      </c>
      <c r="G152" s="32">
        <f>IF(OR($A152="",$B152=""),"",'MPTO_working_2-way'!E151)</f>
        <v>2.1474926253687316</v>
      </c>
      <c r="H152" s="30">
        <f>IF(OR($A152="",$B152=""),"",'OddsRatio_working_2-way'!M151)</f>
        <v>1.8713548411865626</v>
      </c>
      <c r="I152" s="30">
        <f>IF(OR($A152="",$B152=""),"",'OddsRatio_working_2-way'!N151)</f>
        <v>2.1476380835140083</v>
      </c>
      <c r="J152" s="30">
        <f>IF('Log_working_2-way'!$D151="","",A152^('Log_working_2-way'!$D151))</f>
        <v>1.8697536002386808</v>
      </c>
      <c r="K152" s="32">
        <f>IF('Log_working_2-way'!$D151="","",B152^('Log_working_2-way'!$D151))</f>
        <v>2.1497509176455911</v>
      </c>
      <c r="L152" s="37">
        <f t="shared" si="26"/>
        <v>0.53333333333333344</v>
      </c>
      <c r="M152" s="37">
        <f t="shared" si="27"/>
        <v>0.46666666666666667</v>
      </c>
      <c r="N152" s="38">
        <v>248</v>
      </c>
      <c r="O152" s="38">
        <f t="shared" si="28"/>
        <v>111.73626373626374</v>
      </c>
      <c r="P152" s="38">
        <f t="shared" si="29"/>
        <v>128.76923076923077</v>
      </c>
      <c r="Q152" s="38">
        <f t="shared" si="30"/>
        <v>119.23076923076923</v>
      </c>
      <c r="R152" s="38">
        <f t="shared" si="31"/>
        <v>136.26373626373623</v>
      </c>
      <c r="S152" s="39">
        <f t="shared" si="32"/>
        <v>-7.4945054945054892</v>
      </c>
      <c r="T152" s="39">
        <f t="shared" si="33"/>
        <v>-7.4945054945054608</v>
      </c>
      <c r="U152" t="s">
        <v>317</v>
      </c>
      <c r="V152" t="s">
        <v>318</v>
      </c>
      <c r="W152" t="s">
        <v>389</v>
      </c>
      <c r="X152" t="s">
        <v>385</v>
      </c>
      <c r="Y152" s="41"/>
    </row>
    <row r="153" spans="1:25" ht="15" x14ac:dyDescent="0.25">
      <c r="A153">
        <v>1.94</v>
      </c>
      <c r="B153">
        <v>1.96</v>
      </c>
      <c r="C153" s="29">
        <f t="shared" si="34"/>
        <v>2.5667999158426325E-2</v>
      </c>
      <c r="D153" s="30">
        <f>IF(OR($A153="",$B153=""),"",A153*'MPTO_working_2-way'!$G152)</f>
        <v>1.989795918367347</v>
      </c>
      <c r="E153" s="32">
        <f>IF(OR($A153="",$B153=""),"",B153*'MPTO_working_2-way'!$G152)</f>
        <v>2.0103092783505154</v>
      </c>
      <c r="F153" s="30">
        <f>IF(OR($A153="",$B153=""),"",'MPTO_working_2-way'!D152)</f>
        <v>1.9895353704478862</v>
      </c>
      <c r="G153" s="32">
        <f>IF(OR($A153="",$B153=""),"",'MPTO_working_2-way'!E152)</f>
        <v>2.0105752961082914</v>
      </c>
      <c r="H153" s="30">
        <f>IF(OR($A153="",$B153=""),"",'OddsRatio_working_2-way'!M152)</f>
        <v>1.9895285072531594</v>
      </c>
      <c r="I153" s="30">
        <f>IF(OR($A153="",$B153=""),"",'OddsRatio_working_2-way'!N152)</f>
        <v>2.0105823052798226</v>
      </c>
      <c r="J153" s="30">
        <f>IF('Log_working_2-way'!$D152="","",A153^('Log_working_2-way'!$D152))</f>
        <v>1.9894107081664238</v>
      </c>
      <c r="K153" s="32">
        <f>IF('Log_working_2-way'!$D152="","",B153^('Log_working_2-way'!$D152))</f>
        <v>2.0107026250536491</v>
      </c>
      <c r="L153" s="37">
        <f t="shared" si="26"/>
        <v>0.50256410256410255</v>
      </c>
      <c r="M153" s="37">
        <f t="shared" si="27"/>
        <v>0.49743589743589745</v>
      </c>
      <c r="N153" s="38">
        <v>249</v>
      </c>
      <c r="O153" s="38">
        <f t="shared" si="28"/>
        <v>120.64948453608248</v>
      </c>
      <c r="P153" s="38">
        <f t="shared" si="29"/>
        <v>121.95918367346937</v>
      </c>
      <c r="Q153" s="38">
        <f t="shared" si="30"/>
        <v>127.04081632653062</v>
      </c>
      <c r="R153" s="38">
        <f t="shared" si="31"/>
        <v>128.35051546391753</v>
      </c>
      <c r="S153" s="39">
        <f t="shared" si="32"/>
        <v>-6.3913317904481346</v>
      </c>
      <c r="T153" s="39">
        <f t="shared" si="33"/>
        <v>-6.391331790448163</v>
      </c>
      <c r="U153" t="s">
        <v>319</v>
      </c>
      <c r="V153" t="s">
        <v>320</v>
      </c>
      <c r="W153" t="s">
        <v>389</v>
      </c>
      <c r="X153" t="s">
        <v>385</v>
      </c>
      <c r="Y153" s="41"/>
    </row>
    <row r="154" spans="1:25" s="35" customFormat="1" ht="15" x14ac:dyDescent="0.25">
      <c r="A154">
        <v>1.81</v>
      </c>
      <c r="B154">
        <v>2.09</v>
      </c>
      <c r="C154" s="29">
        <f t="shared" si="34"/>
        <v>3.0955087366835166E-2</v>
      </c>
      <c r="D154" s="30">
        <f>IF(OR($A154="",$B154=""),"",A154*'MPTO_working_2-way'!$G153)</f>
        <v>1.8660287081339717</v>
      </c>
      <c r="E154" s="32">
        <f>IF(OR($A154="",$B154=""),"",B154*'MPTO_working_2-way'!$G153)</f>
        <v>2.1546961325966851</v>
      </c>
      <c r="F154" s="30">
        <f>IF(OR($A154="",$B154=""),"",'MPTO_working_2-way'!D153)</f>
        <v>1.8621674173619833</v>
      </c>
      <c r="G154" s="32">
        <f>IF(OR($A154="",$B154=""),"",'MPTO_working_2-way'!E153)</f>
        <v>2.159867538325388</v>
      </c>
      <c r="H154" s="30">
        <f>IF(OR($A154="",$B154=""),"",'OddsRatio_working_2-way'!M153)</f>
        <v>1.8620436566990362</v>
      </c>
      <c r="I154" s="30">
        <f>IF(OR($A154="",$B154=""),"",'OddsRatio_working_2-way'!N153)</f>
        <v>2.1600340565456171</v>
      </c>
      <c r="J154" s="30">
        <f>IF('Log_working_2-way'!$D153="","",A154^('Log_working_2-way'!$D153))</f>
        <v>1.8602936584659731</v>
      </c>
      <c r="K154" s="32">
        <f>IF('Log_working_2-way'!$D153="","",B154^('Log_working_2-way'!$D153))</f>
        <v>2.1623937828196005</v>
      </c>
      <c r="L154" s="37">
        <f t="shared" si="26"/>
        <v>0.53589743589743577</v>
      </c>
      <c r="M154" s="37">
        <f t="shared" si="27"/>
        <v>0.46410256410256412</v>
      </c>
      <c r="N154" s="38">
        <v>250</v>
      </c>
      <c r="O154" s="38">
        <f t="shared" si="28"/>
        <v>111.87845303867404</v>
      </c>
      <c r="P154" s="38">
        <f t="shared" si="29"/>
        <v>130.38277511961724</v>
      </c>
      <c r="Q154" s="38">
        <f t="shared" si="30"/>
        <v>119.61722488038279</v>
      </c>
      <c r="R154" s="38">
        <f t="shared" si="31"/>
        <v>138.12154696132598</v>
      </c>
      <c r="S154" s="39">
        <f t="shared" si="32"/>
        <v>-7.7387718417087541</v>
      </c>
      <c r="T154" s="39">
        <f t="shared" si="33"/>
        <v>-7.7387718417087399</v>
      </c>
      <c r="U154" t="s">
        <v>321</v>
      </c>
      <c r="V154" t="s">
        <v>322</v>
      </c>
      <c r="W154" t="s">
        <v>389</v>
      </c>
      <c r="X154" t="s">
        <v>385</v>
      </c>
      <c r="Y154" s="41"/>
    </row>
    <row r="155" spans="1:25" ht="15" x14ac:dyDescent="0.25">
      <c r="A155">
        <v>2.2799999999999998</v>
      </c>
      <c r="B155">
        <v>1.68</v>
      </c>
      <c r="C155" s="29">
        <f t="shared" si="34"/>
        <v>3.383458646616555E-2</v>
      </c>
      <c r="D155" s="30">
        <f>IF(OR($A155="",$B155=""),"",A155*'MPTO_working_2-way'!$G154)</f>
        <v>2.3571428571428572</v>
      </c>
      <c r="E155" s="32">
        <f>IF(OR($A155="",$B155=""),"",B155*'MPTO_working_2-way'!$G154)</f>
        <v>1.736842105263158</v>
      </c>
      <c r="F155" s="30">
        <f>IF(OR($A155="",$B155=""),"",'MPTO_working_2-way'!D154)</f>
        <v>2.3714710252600297</v>
      </c>
      <c r="G155" s="32">
        <f>IF(OR($A155="",$B155=""),"",'MPTO_working_2-way'!E154)</f>
        <v>1.7291440953412784</v>
      </c>
      <c r="H155" s="30">
        <f>IF(OR($A155="",$B155=""),"",'OddsRatio_working_2-way'!M154)</f>
        <v>2.3719886811400706</v>
      </c>
      <c r="I155" s="30">
        <f>IF(OR($A155="",$B155=""),"",'OddsRatio_working_2-way'!N154)</f>
        <v>1.728868986855663</v>
      </c>
      <c r="J155" s="30">
        <f>IF('Log_working_2-way'!$D154="","",A155^('Log_working_2-way'!$D154))</f>
        <v>2.3786002597874161</v>
      </c>
      <c r="K155" s="32">
        <f>IF('Log_working_2-way'!$D154="","",B155^('Log_working_2-way'!$D154))</f>
        <v>1.7253734306956654</v>
      </c>
      <c r="L155" s="37">
        <f t="shared" si="26"/>
        <v>0.42424242424242425</v>
      </c>
      <c r="M155" s="37">
        <f t="shared" si="27"/>
        <v>0.57575757575757569</v>
      </c>
      <c r="N155" s="38">
        <v>251</v>
      </c>
      <c r="O155" s="38">
        <f t="shared" si="28"/>
        <v>140.91228070175438</v>
      </c>
      <c r="P155" s="38">
        <f t="shared" si="29"/>
        <v>101.5952380952381</v>
      </c>
      <c r="Q155" s="38">
        <f t="shared" si="30"/>
        <v>149.4047619047619</v>
      </c>
      <c r="R155" s="38">
        <f t="shared" si="31"/>
        <v>110.08771929824562</v>
      </c>
      <c r="S155" s="39">
        <f t="shared" si="32"/>
        <v>-8.4924812030075145</v>
      </c>
      <c r="T155" s="39">
        <f t="shared" si="33"/>
        <v>-8.4924812030075145</v>
      </c>
      <c r="U155" t="s">
        <v>323</v>
      </c>
      <c r="V155" t="s">
        <v>324</v>
      </c>
      <c r="W155" t="s">
        <v>397</v>
      </c>
      <c r="X155" t="s">
        <v>385</v>
      </c>
      <c r="Y155" s="41"/>
    </row>
    <row r="156" spans="1:25" ht="15" x14ac:dyDescent="0.25">
      <c r="A156">
        <v>2.1</v>
      </c>
      <c r="B156">
        <v>1.79</v>
      </c>
      <c r="C156" s="29">
        <f t="shared" si="34"/>
        <v>3.4849694067571102E-2</v>
      </c>
      <c r="D156" s="30">
        <f>IF(OR($A156="",$B156=""),"",A156*'MPTO_working_2-way'!$G155)</f>
        <v>2.1731843575418992</v>
      </c>
      <c r="E156" s="32">
        <f>IF(OR($A156="",$B156=""),"",B156*'MPTO_working_2-way'!$G155)</f>
        <v>1.8523809523809522</v>
      </c>
      <c r="F156" s="30">
        <f>IF(OR($A156="",$B156=""),"",'MPTO_working_2-way'!D155)</f>
        <v>2.1797622499275153</v>
      </c>
      <c r="G156" s="32">
        <f>IF(OR($A156="",$B156=""),"",'MPTO_working_2-way'!E155)</f>
        <v>1.8476284099287292</v>
      </c>
      <c r="H156" s="30">
        <f>IF(OR($A156="",$B156=""),"",'OddsRatio_working_2-way'!M155)</f>
        <v>2.1800021454603971</v>
      </c>
      <c r="I156" s="30">
        <f>IF(OR($A156="",$B156=""),"",'OddsRatio_working_2-way'!N155)</f>
        <v>1.8474560862851939</v>
      </c>
      <c r="J156" s="30">
        <f>IF('Log_working_2-way'!$D155="","",A156^('Log_working_2-way'!$D155))</f>
        <v>2.1830172065936067</v>
      </c>
      <c r="K156" s="32">
        <f>IF('Log_working_2-way'!$D155="","",B156^('Log_working_2-way'!$D155))</f>
        <v>1.8452962428833544</v>
      </c>
      <c r="L156" s="37">
        <f t="shared" si="26"/>
        <v>0.46015424164524427</v>
      </c>
      <c r="M156" s="37">
        <f t="shared" si="27"/>
        <v>0.53984575835475579</v>
      </c>
      <c r="N156" s="38">
        <v>252</v>
      </c>
      <c r="O156" s="38">
        <f t="shared" si="28"/>
        <v>132.00000000000003</v>
      </c>
      <c r="P156" s="38">
        <f t="shared" si="29"/>
        <v>111.21787709497205</v>
      </c>
      <c r="Q156" s="38">
        <f t="shared" si="30"/>
        <v>140.78212290502793</v>
      </c>
      <c r="R156" s="38">
        <f t="shared" si="31"/>
        <v>120</v>
      </c>
      <c r="S156" s="39">
        <f t="shared" si="32"/>
        <v>-8.7821229050279044</v>
      </c>
      <c r="T156" s="39">
        <f t="shared" si="33"/>
        <v>-8.782122905027947</v>
      </c>
      <c r="U156" t="s">
        <v>325</v>
      </c>
      <c r="V156" t="s">
        <v>326</v>
      </c>
      <c r="W156" t="s">
        <v>397</v>
      </c>
      <c r="X156" t="s">
        <v>385</v>
      </c>
      <c r="Y156" s="41"/>
    </row>
    <row r="157" spans="1:25" ht="15" x14ac:dyDescent="0.25">
      <c r="A157">
        <v>2.11</v>
      </c>
      <c r="B157">
        <v>1.78</v>
      </c>
      <c r="C157" s="29">
        <f t="shared" si="34"/>
        <v>3.5731402098088338E-2</v>
      </c>
      <c r="D157" s="30">
        <f>IF(OR($A157="",$B157=""),"",A157*'MPTO_working_2-way'!$G156)</f>
        <v>2.1853932584269664</v>
      </c>
      <c r="E157" s="32">
        <f>IF(OR($A157="",$B157=""),"",B157*'MPTO_working_2-way'!$G156)</f>
        <v>1.8436018957345972</v>
      </c>
      <c r="F157" s="30">
        <f>IF(OR($A157="",$B157=""),"",'MPTO_working_2-way'!D156)</f>
        <v>2.1926557300484557</v>
      </c>
      <c r="G157" s="32">
        <f>IF(OR($A157="",$B157=""),"",'MPTO_working_2-way'!E156)</f>
        <v>1.8384649273092173</v>
      </c>
      <c r="H157" s="30">
        <f>IF(OR($A157="",$B157=""),"",'OddsRatio_working_2-way'!M156)</f>
        <v>2.192927878405448</v>
      </c>
      <c r="I157" s="30">
        <f>IF(OR($A157="",$B157=""),"",'OddsRatio_working_2-way'!N156)</f>
        <v>1.838273644284909</v>
      </c>
      <c r="J157" s="30">
        <f>IF('Log_working_2-way'!$D156="","",A157^('Log_working_2-way'!$D156))</f>
        <v>2.1962612557480616</v>
      </c>
      <c r="K157" s="32">
        <f>IF('Log_working_2-way'!$D156="","",B157^('Log_working_2-way'!$D156))</f>
        <v>1.8359377980310738</v>
      </c>
      <c r="L157" s="37">
        <f t="shared" si="26"/>
        <v>0.45758354755784059</v>
      </c>
      <c r="M157" s="37">
        <f t="shared" si="27"/>
        <v>0.54241645244215941</v>
      </c>
      <c r="N157" s="38">
        <v>253</v>
      </c>
      <c r="O157" s="38">
        <f t="shared" si="28"/>
        <v>133.09478672985779</v>
      </c>
      <c r="P157" s="38">
        <f t="shared" si="29"/>
        <v>110.86516853932586</v>
      </c>
      <c r="Q157" s="38">
        <f t="shared" si="30"/>
        <v>142.13483146067418</v>
      </c>
      <c r="R157" s="38">
        <f t="shared" si="31"/>
        <v>119.90521327014218</v>
      </c>
      <c r="S157" s="39">
        <f t="shared" si="32"/>
        <v>-9.0400447308163905</v>
      </c>
      <c r="T157" s="39">
        <f t="shared" si="33"/>
        <v>-9.0400447308163194</v>
      </c>
      <c r="U157" t="s">
        <v>327</v>
      </c>
      <c r="V157" t="s">
        <v>328</v>
      </c>
      <c r="W157" t="s">
        <v>397</v>
      </c>
      <c r="X157" t="s">
        <v>385</v>
      </c>
      <c r="Y157" s="41"/>
    </row>
    <row r="158" spans="1:25" ht="15" x14ac:dyDescent="0.25">
      <c r="A158">
        <v>1.97</v>
      </c>
      <c r="B158">
        <v>1.92</v>
      </c>
      <c r="C158" s="29">
        <f t="shared" si="34"/>
        <v>2.844754653130277E-2</v>
      </c>
      <c r="D158" s="30">
        <f>IF(OR($A158="",$B158=""),"",A158*'MPTO_working_2-way'!$G157)</f>
        <v>2.0260416666666665</v>
      </c>
      <c r="E158" s="32">
        <f>IF(OR($A158="",$B158=""),"",B158*'MPTO_working_2-way'!$G157)</f>
        <v>1.9746192893401013</v>
      </c>
      <c r="F158" s="30">
        <f>IF(OR($A158="",$B158=""),"",'MPTO_working_2-way'!D157)</f>
        <v>2.0267924123888115</v>
      </c>
      <c r="G158" s="32">
        <f>IF(OR($A158="",$B158=""),"",'MPTO_working_2-way'!E157)</f>
        <v>1.9739066903246005</v>
      </c>
      <c r="H158" s="30">
        <f>IF(OR($A158="",$B158=""),"",'OddsRatio_working_2-way'!M157)</f>
        <v>2.0268144068364817</v>
      </c>
      <c r="I158" s="30">
        <f>IF(OR($A158="",$B158=""),"",'OddsRatio_working_2-way'!N157)</f>
        <v>1.9738858291644976</v>
      </c>
      <c r="J158" s="30">
        <f>IF('Log_working_2-way'!$D157="","",A158^('Log_working_2-way'!$D157))</f>
        <v>2.0271548987306875</v>
      </c>
      <c r="K158" s="32">
        <f>IF('Log_working_2-way'!$D157="","",B158^('Log_working_2-way'!$D157))</f>
        <v>1.9735629954505829</v>
      </c>
      <c r="L158" s="37">
        <f t="shared" si="26"/>
        <v>0.49357326478149105</v>
      </c>
      <c r="M158" s="37">
        <f t="shared" si="27"/>
        <v>0.50642673521850901</v>
      </c>
      <c r="N158" s="38">
        <v>254</v>
      </c>
      <c r="O158" s="38">
        <f t="shared" si="28"/>
        <v>125.06598984771573</v>
      </c>
      <c r="P158" s="38">
        <f t="shared" si="29"/>
        <v>121.70833333333334</v>
      </c>
      <c r="Q158" s="38">
        <f t="shared" si="30"/>
        <v>132.29166666666669</v>
      </c>
      <c r="R158" s="38">
        <f t="shared" si="31"/>
        <v>128.93401015228426</v>
      </c>
      <c r="S158" s="39">
        <f t="shared" si="32"/>
        <v>-7.2256768189509586</v>
      </c>
      <c r="T158" s="39">
        <f t="shared" si="33"/>
        <v>-7.225676818950916</v>
      </c>
      <c r="U158" t="s">
        <v>329</v>
      </c>
      <c r="V158" t="s">
        <v>330</v>
      </c>
      <c r="W158" t="s">
        <v>397</v>
      </c>
      <c r="X158" t="s">
        <v>385</v>
      </c>
      <c r="Y158" s="41"/>
    </row>
    <row r="159" spans="1:25" ht="15" x14ac:dyDescent="0.25">
      <c r="A159">
        <v>1.64</v>
      </c>
      <c r="B159">
        <v>2.37</v>
      </c>
      <c r="C159" s="29">
        <f t="shared" si="34"/>
        <v>3.1697025831017633E-2</v>
      </c>
      <c r="D159" s="30">
        <f>IF(OR($A159="",$B159=""),"",A159*'MPTO_working_2-way'!$G158)</f>
        <v>1.6919831223628687</v>
      </c>
      <c r="E159" s="32">
        <f>IF(OR($A159="",$B159=""),"",B159*'MPTO_working_2-way'!$G158)</f>
        <v>2.4451219512195119</v>
      </c>
      <c r="F159" s="30">
        <f>IF(OR($A159="",$B159=""),"",'MPTO_working_2-way'!D158)</f>
        <v>1.6837636458152829</v>
      </c>
      <c r="G159" s="32">
        <f>IF(OR($A159="",$B159=""),"",'MPTO_working_2-way'!E158)</f>
        <v>2.4624936644703492</v>
      </c>
      <c r="H159" s="30">
        <f>IF(OR($A159="",$B159=""),"",'OddsRatio_working_2-way'!M158)</f>
        <v>1.6834861261734084</v>
      </c>
      <c r="I159" s="30">
        <f>IF(OR($A159="",$B159=""),"",'OddsRatio_working_2-way'!N158)</f>
        <v>2.4630874888399528</v>
      </c>
      <c r="J159" s="30">
        <f>IF('Log_working_2-way'!$D158="","",A159^('Log_working_2-way'!$D158))</f>
        <v>1.6797561972418789</v>
      </c>
      <c r="K159" s="32">
        <f>IF('Log_working_2-way'!$D158="","",B159^('Log_working_2-way'!$D158))</f>
        <v>2.4711156795001918</v>
      </c>
      <c r="L159" s="37">
        <f t="shared" si="26"/>
        <v>0.59102244389027447</v>
      </c>
      <c r="M159" s="37">
        <f t="shared" si="27"/>
        <v>0.40897755610972575</v>
      </c>
      <c r="N159" s="38">
        <v>255</v>
      </c>
      <c r="O159" s="38">
        <f t="shared" si="28"/>
        <v>99.512195121951208</v>
      </c>
      <c r="P159" s="38">
        <f t="shared" si="29"/>
        <v>147.40506329113924</v>
      </c>
      <c r="Q159" s="38">
        <f t="shared" si="30"/>
        <v>107.59493670886074</v>
      </c>
      <c r="R159" s="38">
        <f t="shared" si="31"/>
        <v>155.48780487804876</v>
      </c>
      <c r="S159" s="39">
        <f t="shared" si="32"/>
        <v>-8.0827415869095347</v>
      </c>
      <c r="T159" s="39">
        <f t="shared" si="33"/>
        <v>-8.0827415869095205</v>
      </c>
      <c r="U159" t="s">
        <v>331</v>
      </c>
      <c r="V159" t="s">
        <v>332</v>
      </c>
      <c r="W159" t="s">
        <v>398</v>
      </c>
      <c r="X159" t="s">
        <v>385</v>
      </c>
      <c r="Y159" s="41"/>
    </row>
    <row r="160" spans="1:25" ht="15" x14ac:dyDescent="0.25">
      <c r="A160">
        <v>1.58</v>
      </c>
      <c r="B160">
        <v>2.5</v>
      </c>
      <c r="C160" s="29">
        <f t="shared" si="34"/>
        <v>3.2911392405063244E-2</v>
      </c>
      <c r="D160" s="30">
        <f>IF(OR($A160="",$B160=""),"",A160*'MPTO_working_2-way'!$G159)</f>
        <v>1.6319999999999999</v>
      </c>
      <c r="E160" s="32">
        <f>IF(OR($A160="",$B160=""),"",B160*'MPTO_working_2-way'!$G159)</f>
        <v>2.5822784810126582</v>
      </c>
      <c r="F160" s="30">
        <f>IF(OR($A160="",$B160=""),"",'MPTO_working_2-way'!D159)</f>
        <v>1.62217659137577</v>
      </c>
      <c r="G160" s="32">
        <f>IF(OR($A160="",$B160=""),"",'MPTO_working_2-way'!E159)</f>
        <v>2.6072607260726071</v>
      </c>
      <c r="H160" s="30">
        <f>IF(OR($A160="",$B160=""),"",'OddsRatio_working_2-way'!M159)</f>
        <v>1.6218252702059208</v>
      </c>
      <c r="I160" s="30">
        <f>IF(OR($A160="",$B160=""),"",'OddsRatio_working_2-way'!N159)</f>
        <v>2.6081688022566918</v>
      </c>
      <c r="J160" s="30">
        <f>IF('Log_working_2-way'!$D159="","",A160^('Log_working_2-way'!$D159))</f>
        <v>1.6173569217090376</v>
      </c>
      <c r="K160" s="32">
        <f>IF('Log_working_2-way'!$D159="","",B160^('Log_working_2-way'!$D159))</f>
        <v>2.6198085173024386</v>
      </c>
      <c r="L160" s="37">
        <f t="shared" si="26"/>
        <v>0.61274509803921573</v>
      </c>
      <c r="M160" s="37">
        <f t="shared" si="27"/>
        <v>0.38725490196078433</v>
      </c>
      <c r="N160" s="38">
        <v>256</v>
      </c>
      <c r="O160" s="38">
        <f t="shared" si="28"/>
        <v>93.974683544303801</v>
      </c>
      <c r="P160" s="38">
        <f t="shared" si="29"/>
        <v>153.60000000000002</v>
      </c>
      <c r="Q160" s="38">
        <f t="shared" si="30"/>
        <v>102.4</v>
      </c>
      <c r="R160" s="38">
        <f t="shared" si="31"/>
        <v>162.02531645569618</v>
      </c>
      <c r="S160" s="39">
        <f t="shared" si="32"/>
        <v>-8.4253164556962048</v>
      </c>
      <c r="T160" s="39">
        <f t="shared" si="33"/>
        <v>-8.4253164556961622</v>
      </c>
      <c r="U160" t="s">
        <v>333</v>
      </c>
      <c r="V160" t="s">
        <v>334</v>
      </c>
      <c r="W160" t="s">
        <v>398</v>
      </c>
      <c r="X160" t="s">
        <v>385</v>
      </c>
      <c r="Y160" s="41"/>
    </row>
    <row r="161" spans="1:25" ht="15" x14ac:dyDescent="0.25">
      <c r="A161">
        <v>1.87</v>
      </c>
      <c r="B161">
        <v>2.02</v>
      </c>
      <c r="C161" s="29">
        <f t="shared" si="34"/>
        <v>2.9808863239265015E-2</v>
      </c>
      <c r="D161" s="30">
        <f>IF(OR($A161="",$B161=""),"",A161*'MPTO_working_2-way'!$G160)</f>
        <v>1.9257425742574257</v>
      </c>
      <c r="E161" s="32">
        <f>IF(OR($A161="",$B161=""),"",B161*'MPTO_working_2-way'!$G160)</f>
        <v>2.0802139037433154</v>
      </c>
      <c r="F161" s="30">
        <f>IF(OR($A161="",$B161=""),"",'MPTO_working_2-way'!D160)</f>
        <v>1.9236135865967305</v>
      </c>
      <c r="G161" s="32">
        <f>IF(OR($A161="",$B161=""),"",'MPTO_working_2-way'!E160)</f>
        <v>2.082703865027292</v>
      </c>
      <c r="H161" s="30">
        <f>IF(OR($A161="",$B161=""),"",'OddsRatio_working_2-way'!M160)</f>
        <v>1.9235481451827992</v>
      </c>
      <c r="I161" s="30">
        <f>IF(OR($A161="",$B161=""),"",'OddsRatio_working_2-way'!N160)</f>
        <v>2.0827805840074194</v>
      </c>
      <c r="J161" s="30">
        <f>IF('Log_working_2-way'!$D160="","",A161^('Log_working_2-way'!$D160))</f>
        <v>1.9225833907877643</v>
      </c>
      <c r="K161" s="32">
        <f>IF('Log_working_2-way'!$D160="","",B161^('Log_working_2-way'!$D160))</f>
        <v>2.0839128581602959</v>
      </c>
      <c r="L161" s="37">
        <f t="shared" si="26"/>
        <v>0.51928020565552702</v>
      </c>
      <c r="M161" s="37">
        <f t="shared" si="27"/>
        <v>0.48071979434447304</v>
      </c>
      <c r="N161" s="38">
        <v>257</v>
      </c>
      <c r="O161" s="38">
        <f t="shared" si="28"/>
        <v>119.56684491978609</v>
      </c>
      <c r="P161" s="38">
        <f t="shared" si="29"/>
        <v>129.77227722772275</v>
      </c>
      <c r="Q161" s="38">
        <f t="shared" si="30"/>
        <v>127.22772277227723</v>
      </c>
      <c r="R161" s="38">
        <f t="shared" si="31"/>
        <v>137.43315508021388</v>
      </c>
      <c r="S161" s="39">
        <f t="shared" si="32"/>
        <v>-7.6608778524911401</v>
      </c>
      <c r="T161" s="39">
        <f t="shared" si="33"/>
        <v>-7.6608778524911259</v>
      </c>
      <c r="U161" t="s">
        <v>335</v>
      </c>
      <c r="V161" t="s">
        <v>336</v>
      </c>
      <c r="W161" t="s">
        <v>398</v>
      </c>
      <c r="X161" t="s">
        <v>385</v>
      </c>
      <c r="Y161" s="41"/>
    </row>
    <row r="162" spans="1:25" ht="15" x14ac:dyDescent="0.25">
      <c r="A162">
        <v>1.48</v>
      </c>
      <c r="B162">
        <v>2.71</v>
      </c>
      <c r="C162" s="29">
        <f t="shared" si="34"/>
        <v>4.4679365712576136E-2</v>
      </c>
      <c r="D162" s="30">
        <f>IF(OR($A162="",$B162=""),"",A162*'MPTO_working_2-way'!$G161)</f>
        <v>1.5461254612546127</v>
      </c>
      <c r="E162" s="32">
        <f>IF(OR($A162="",$B162=""),"",B162*'MPTO_working_2-way'!$G161)</f>
        <v>2.8310810810810811</v>
      </c>
      <c r="F162" s="30">
        <f>IF(OR($A162="",$B162=""),"",'MPTO_working_2-way'!D161)</f>
        <v>1.5306060143489544</v>
      </c>
      <c r="G162" s="32">
        <f>IF(OR($A162="",$B162=""),"",'MPTO_working_2-way'!E161)</f>
        <v>2.8846375143843503</v>
      </c>
      <c r="H162" s="30">
        <f>IF(OR($A162="",$B162=""),"",'OddsRatio_working_2-way'!M161)</f>
        <v>1.5298129428260177</v>
      </c>
      <c r="I162" s="30">
        <f>IF(OR($A162="",$B162=""),"",'OddsRatio_working_2-way'!N161)</f>
        <v>2.8874586088176879</v>
      </c>
      <c r="J162" s="30">
        <f>IF('Log_working_2-way'!$D161="","",A162^('Log_working_2-way'!$D161))</f>
        <v>1.5226844733115352</v>
      </c>
      <c r="K162" s="32">
        <f>IF('Log_working_2-way'!$D161="","",B162^('Log_working_2-way'!$D161))</f>
        <v>2.9132001256179962</v>
      </c>
      <c r="L162" s="37">
        <f t="shared" si="26"/>
        <v>0.64677804295942709</v>
      </c>
      <c r="M162" s="37">
        <f t="shared" si="27"/>
        <v>0.3532219570405728</v>
      </c>
      <c r="N162" s="38">
        <v>258</v>
      </c>
      <c r="O162" s="38">
        <f t="shared" si="28"/>
        <v>83.675675675675663</v>
      </c>
      <c r="P162" s="38">
        <f t="shared" si="29"/>
        <v>162.7970479704797</v>
      </c>
      <c r="Q162" s="38">
        <f t="shared" si="30"/>
        <v>95.20295202952029</v>
      </c>
      <c r="R162" s="38">
        <f t="shared" si="31"/>
        <v>174.32432432432432</v>
      </c>
      <c r="S162" s="39">
        <f t="shared" si="32"/>
        <v>-11.527276353844627</v>
      </c>
      <c r="T162" s="39">
        <f t="shared" si="33"/>
        <v>-11.527276353844627</v>
      </c>
      <c r="U162" t="s">
        <v>337</v>
      </c>
      <c r="V162" t="s">
        <v>338</v>
      </c>
      <c r="W162" t="s">
        <v>398</v>
      </c>
      <c r="X162" t="s">
        <v>385</v>
      </c>
      <c r="Y162" s="41"/>
    </row>
    <row r="163" spans="1:25" ht="15" x14ac:dyDescent="0.25">
      <c r="A163">
        <v>1.51</v>
      </c>
      <c r="B163">
        <v>2.65</v>
      </c>
      <c r="C163" s="29">
        <f t="shared" si="34"/>
        <v>3.9610146195176998E-2</v>
      </c>
      <c r="D163" s="30">
        <f>IF(OR($A163="",$B163=""),"",A163*'MPTO_working_2-way'!$G162)</f>
        <v>1.5698113207547173</v>
      </c>
      <c r="E163" s="32">
        <f>IF(OR($A163="",$B163=""),"",B163*'MPTO_working_2-way'!$G162)</f>
        <v>2.7549668874172188</v>
      </c>
      <c r="F163" s="30">
        <f>IF(OR($A163="",$B163=""),"",'MPTO_working_2-way'!D162)</f>
        <v>1.5565496450452205</v>
      </c>
      <c r="G163" s="32">
        <f>IF(OR($A163="",$B163=""),"",'MPTO_working_2-way'!E162)</f>
        <v>2.7967849030228904</v>
      </c>
      <c r="H163" s="30">
        <f>IF(OR($A163="",$B163=""),"",'OddsRatio_working_2-way'!M162)</f>
        <v>1.5559594491425695</v>
      </c>
      <c r="I163" s="30">
        <f>IF(OR($A163="",$B163=""),"",'OddsRatio_working_2-way'!N162)</f>
        <v>2.7986923354612547</v>
      </c>
      <c r="J163" s="30">
        <f>IF('Log_working_2-way'!$D162="","",A163^('Log_working_2-way'!$D162))</f>
        <v>1.5498902372228578</v>
      </c>
      <c r="K163" s="32">
        <f>IF('Log_working_2-way'!$D162="","",B163^('Log_working_2-way'!$D162))</f>
        <v>2.8185447427650114</v>
      </c>
      <c r="L163" s="37">
        <f t="shared" si="26"/>
        <v>0.63701923076923062</v>
      </c>
      <c r="M163" s="37">
        <f t="shared" si="27"/>
        <v>0.36298076923076922</v>
      </c>
      <c r="N163" s="38">
        <v>259</v>
      </c>
      <c r="O163" s="38">
        <f t="shared" si="28"/>
        <v>87.476821192052967</v>
      </c>
      <c r="P163" s="38">
        <f t="shared" si="29"/>
        <v>161.26415094339626</v>
      </c>
      <c r="Q163" s="38">
        <f t="shared" si="30"/>
        <v>97.735849056603783</v>
      </c>
      <c r="R163" s="38">
        <f t="shared" si="31"/>
        <v>171.52317880794703</v>
      </c>
      <c r="S163" s="39">
        <f t="shared" si="32"/>
        <v>-10.259027864550816</v>
      </c>
      <c r="T163" s="39">
        <f t="shared" si="33"/>
        <v>-10.259027864550774</v>
      </c>
      <c r="U163" t="s">
        <v>339</v>
      </c>
      <c r="V163" t="s">
        <v>340</v>
      </c>
      <c r="W163" t="s">
        <v>390</v>
      </c>
      <c r="X163" t="s">
        <v>385</v>
      </c>
      <c r="Y163" s="41"/>
    </row>
    <row r="164" spans="1:25" ht="15" x14ac:dyDescent="0.25">
      <c r="A164">
        <v>2.3199999999999998</v>
      </c>
      <c r="B164">
        <v>1.66</v>
      </c>
      <c r="C164" s="29">
        <f t="shared" si="34"/>
        <v>3.3444121312837582E-2</v>
      </c>
      <c r="D164" s="30">
        <f>IF(OR($A164="",$B164=""),"",A164*'MPTO_working_2-way'!$G163)</f>
        <v>2.3975903614457832</v>
      </c>
      <c r="E164" s="32">
        <f>IF(OR($A164="",$B164=""),"",B164*'MPTO_working_2-way'!$G163)</f>
        <v>1.7155172413793103</v>
      </c>
      <c r="F164" s="30">
        <f>IF(OR($A164="",$B164=""),"",'MPTO_working_2-way'!D163)</f>
        <v>2.4136375031336175</v>
      </c>
      <c r="G164" s="32">
        <f>IF(OR($A164="",$B164=""),"",'MPTO_working_2-way'!E163)</f>
        <v>1.707394928178755</v>
      </c>
      <c r="H164" s="30">
        <f>IF(OR($A164="",$B164=""),"",'OddsRatio_working_2-way'!M163)</f>
        <v>2.4142135623730954</v>
      </c>
      <c r="I164" s="30">
        <f>IF(OR($A164="",$B164=""),"",'OddsRatio_working_2-way'!N163)</f>
        <v>1.7071067811865479</v>
      </c>
      <c r="J164" s="30">
        <f>IF('Log_working_2-way'!$D163="","",A164^('Log_working_2-way'!$D163))</f>
        <v>2.4216287324780335</v>
      </c>
      <c r="K164" s="32">
        <f>IF('Log_working_2-way'!$D163="","",B164^('Log_working_2-way'!$D163))</f>
        <v>1.7034185347793582</v>
      </c>
      <c r="L164" s="37">
        <f t="shared" si="26"/>
        <v>0.41708542713567837</v>
      </c>
      <c r="M164" s="37">
        <f t="shared" si="27"/>
        <v>0.58291457286432158</v>
      </c>
      <c r="N164" s="38">
        <v>260</v>
      </c>
      <c r="O164" s="38">
        <f t="shared" si="28"/>
        <v>147.93103448275861</v>
      </c>
      <c r="P164" s="38">
        <f t="shared" si="29"/>
        <v>103.3734939759036</v>
      </c>
      <c r="Q164" s="38">
        <f t="shared" si="30"/>
        <v>156.62650602409639</v>
      </c>
      <c r="R164" s="38">
        <f t="shared" si="31"/>
        <v>112.06896551724138</v>
      </c>
      <c r="S164" s="39">
        <f t="shared" si="32"/>
        <v>-8.6954715413377812</v>
      </c>
      <c r="T164" s="39">
        <f t="shared" si="33"/>
        <v>-8.6954715413377812</v>
      </c>
      <c r="U164" t="s">
        <v>341</v>
      </c>
      <c r="V164" t="s">
        <v>342</v>
      </c>
      <c r="W164" t="s">
        <v>390</v>
      </c>
      <c r="X164" t="s">
        <v>385</v>
      </c>
      <c r="Y164" s="41"/>
    </row>
    <row r="165" spans="1:25" ht="15" x14ac:dyDescent="0.25">
      <c r="A165">
        <v>1.69</v>
      </c>
      <c r="B165">
        <v>2.2599999999999998</v>
      </c>
      <c r="C165" s="29">
        <f t="shared" si="34"/>
        <v>3.4193852437555794E-2</v>
      </c>
      <c r="D165" s="30">
        <f>IF(OR($A165="",$B165=""),"",A165*'MPTO_working_2-way'!$G164)</f>
        <v>1.7477876106194692</v>
      </c>
      <c r="E165" s="32">
        <f>IF(OR($A165="",$B165=""),"",B165*'MPTO_working_2-way'!$G164)</f>
        <v>2.3372781065088759</v>
      </c>
      <c r="F165" s="30">
        <f>IF(OR($A165="",$B165=""),"",'MPTO_working_2-way'!D164)</f>
        <v>1.740283410033262</v>
      </c>
      <c r="G165" s="32">
        <f>IF(OR($A165="",$B165=""),"",'MPTO_working_2-way'!E164)</f>
        <v>2.3508340001231001</v>
      </c>
      <c r="H165" s="30">
        <f>IF(OR($A165="",$B165=""),"",'OddsRatio_working_2-way'!M164)</f>
        <v>1.7400128699009547</v>
      </c>
      <c r="I165" s="30">
        <f>IF(OR($A165="",$B165=""),"",'OddsRatio_working_2-way'!N164)</f>
        <v>2.351327849384353</v>
      </c>
      <c r="J165" s="30">
        <f>IF('Log_working_2-way'!$D164="","",A165^('Log_working_2-way'!$D164))</f>
        <v>1.7366048392090647</v>
      </c>
      <c r="K165" s="32">
        <f>IF('Log_working_2-way'!$D164="","",B165^('Log_working_2-way'!$D164))</f>
        <v>2.3575800032398484</v>
      </c>
      <c r="L165" s="37">
        <f t="shared" si="26"/>
        <v>0.57215189873417716</v>
      </c>
      <c r="M165" s="37">
        <f t="shared" si="27"/>
        <v>0.42784810126582273</v>
      </c>
      <c r="N165" s="38">
        <v>261</v>
      </c>
      <c r="O165" s="38">
        <f t="shared" si="28"/>
        <v>106.56213017751479</v>
      </c>
      <c r="P165" s="38">
        <f t="shared" si="29"/>
        <v>145.51327433628316</v>
      </c>
      <c r="Q165" s="38">
        <f t="shared" si="30"/>
        <v>115.48672566371683</v>
      </c>
      <c r="R165" s="38">
        <f t="shared" si="31"/>
        <v>154.43786982248523</v>
      </c>
      <c r="S165" s="39">
        <f t="shared" si="32"/>
        <v>-8.9245954862020369</v>
      </c>
      <c r="T165" s="39">
        <f t="shared" si="33"/>
        <v>-8.9245954862020653</v>
      </c>
      <c r="U165" t="s">
        <v>343</v>
      </c>
      <c r="V165" t="s">
        <v>344</v>
      </c>
      <c r="W165" t="s">
        <v>390</v>
      </c>
      <c r="X165" t="s">
        <v>385</v>
      </c>
      <c r="Y165" s="41"/>
    </row>
    <row r="166" spans="1:25" ht="15" x14ac:dyDescent="0.25">
      <c r="A166">
        <v>1.61</v>
      </c>
      <c r="B166">
        <v>2.41</v>
      </c>
      <c r="C166" s="29">
        <f t="shared" si="34"/>
        <v>3.6055771758459754E-2</v>
      </c>
      <c r="D166" s="30">
        <f>IF(OR($A166="",$B166=""),"",A166*'MPTO_working_2-way'!$G165)</f>
        <v>1.6680497925311204</v>
      </c>
      <c r="E166" s="32">
        <f>IF(OR($A166="",$B166=""),"",B166*'MPTO_working_2-way'!$G165)</f>
        <v>2.4968944099378882</v>
      </c>
      <c r="F166" s="30">
        <f>IF(OR($A166="",$B166=""),"",'MPTO_working_2-way'!D165)</f>
        <v>1.6581269630990791</v>
      </c>
      <c r="G166" s="32">
        <f>IF(OR($A166="",$B166=""),"",'MPTO_working_2-way'!E165)</f>
        <v>2.5194636537774748</v>
      </c>
      <c r="H166" s="30">
        <f>IF(OR($A166="",$B166=""),"",'OddsRatio_working_2-way'!M165)</f>
        <v>1.6577416768573945</v>
      </c>
      <c r="I166" s="30">
        <f>IF(OR($A166="",$B166=""),"",'OddsRatio_working_2-way'!N165)</f>
        <v>2.5203537120802069</v>
      </c>
      <c r="J166" s="30">
        <f>IF('Log_working_2-way'!$D165="","",A166^('Log_working_2-way'!$D165))</f>
        <v>1.6532248225535031</v>
      </c>
      <c r="K166" s="32">
        <f>IF('Log_working_2-way'!$D165="","",B166^('Log_working_2-way'!$D165))</f>
        <v>2.5308665033437969</v>
      </c>
      <c r="L166" s="37">
        <f t="shared" si="26"/>
        <v>0.59950248756218905</v>
      </c>
      <c r="M166" s="37">
        <f t="shared" si="27"/>
        <v>0.40049751243781095</v>
      </c>
      <c r="N166" s="38">
        <v>262</v>
      </c>
      <c r="O166" s="38">
        <f t="shared" si="28"/>
        <v>99.267080745341644</v>
      </c>
      <c r="P166" s="38">
        <f t="shared" si="29"/>
        <v>153.28630705394193</v>
      </c>
      <c r="Q166" s="38">
        <f t="shared" si="30"/>
        <v>108.71369294605809</v>
      </c>
      <c r="R166" s="38">
        <f t="shared" si="31"/>
        <v>162.73291925465838</v>
      </c>
      <c r="S166" s="39">
        <f t="shared" si="32"/>
        <v>-9.4466122007164444</v>
      </c>
      <c r="T166" s="39">
        <f t="shared" si="33"/>
        <v>-9.4466122007164586</v>
      </c>
      <c r="U166" t="s">
        <v>345</v>
      </c>
      <c r="V166" t="s">
        <v>346</v>
      </c>
      <c r="W166" t="s">
        <v>390</v>
      </c>
      <c r="X166" t="s">
        <v>385</v>
      </c>
      <c r="Y166" s="41"/>
    </row>
    <row r="167" spans="1:25" s="35" customFormat="1" ht="15" x14ac:dyDescent="0.25">
      <c r="A167">
        <v>2.5099999999999998</v>
      </c>
      <c r="B167">
        <v>1.59</v>
      </c>
      <c r="C167" s="29">
        <f t="shared" si="34"/>
        <v>2.7337192112054876E-2</v>
      </c>
      <c r="D167" s="30">
        <f>IF(OR($A167="",$B167=""),"",A167*'MPTO_working_2-way'!$G166)</f>
        <v>2.5786163522012577</v>
      </c>
      <c r="E167" s="32">
        <f>IF(OR($A167="",$B167=""),"",B167*'MPTO_working_2-way'!$G166)</f>
        <v>1.6334661354581674</v>
      </c>
      <c r="F167" s="30">
        <f>IF(OR($A167="",$B167=""),"",'MPTO_working_2-way'!D166)</f>
        <v>2.5991728809143897</v>
      </c>
      <c r="G167" s="32">
        <f>IF(OR($A167="",$B167=""),"",'MPTO_working_2-way'!E166)</f>
        <v>1.6253232605021484</v>
      </c>
      <c r="H167" s="30">
        <f>IF(OR($A167="",$B167=""),"",'OddsRatio_working_2-way'!M166)</f>
        <v>2.5997881215643228</v>
      </c>
      <c r="I167" s="30">
        <f>IF(OR($A167="",$B167=""),"",'OddsRatio_working_2-way'!N166)</f>
        <v>1.6250827759754636</v>
      </c>
      <c r="J167" s="30">
        <f>IF('Log_working_2-way'!$D166="","",A167^('Log_working_2-way'!$D166))</f>
        <v>2.6092944011789947</v>
      </c>
      <c r="K167" s="32">
        <f>IF('Log_working_2-way'!$D166="","",B167^('Log_working_2-way'!$D166))</f>
        <v>1.621390343039387</v>
      </c>
      <c r="L167" s="37">
        <f t="shared" si="26"/>
        <v>0.3878048780487805</v>
      </c>
      <c r="M167" s="37">
        <f t="shared" si="27"/>
        <v>0.6121951219512195</v>
      </c>
      <c r="N167" s="38">
        <v>263</v>
      </c>
      <c r="O167" s="38">
        <f t="shared" si="28"/>
        <v>158.21912350597611</v>
      </c>
      <c r="P167" s="38">
        <f t="shared" si="29"/>
        <v>97.591194968553467</v>
      </c>
      <c r="Q167" s="38">
        <f t="shared" si="30"/>
        <v>165.40880503144652</v>
      </c>
      <c r="R167" s="38">
        <f t="shared" si="31"/>
        <v>104.78087649402391</v>
      </c>
      <c r="S167" s="39">
        <f t="shared" si="32"/>
        <v>-7.1896815254704052</v>
      </c>
      <c r="T167" s="39">
        <f t="shared" si="33"/>
        <v>-7.1896815254704478</v>
      </c>
      <c r="U167" t="s">
        <v>347</v>
      </c>
      <c r="V167" t="s">
        <v>348</v>
      </c>
      <c r="W167" t="s">
        <v>392</v>
      </c>
      <c r="X167" t="s">
        <v>385</v>
      </c>
      <c r="Y167" s="41"/>
    </row>
    <row r="168" spans="1:25" ht="15" x14ac:dyDescent="0.25">
      <c r="A168">
        <v>2.21</v>
      </c>
      <c r="B168">
        <v>1.74</v>
      </c>
      <c r="C168" s="29">
        <f t="shared" si="34"/>
        <v>2.720133146096626E-2</v>
      </c>
      <c r="D168" s="30">
        <f>IF(OR($A168="",$B168=""),"",A168*'MPTO_working_2-way'!$G167)</f>
        <v>2.2701149425287355</v>
      </c>
      <c r="E168" s="32">
        <f>IF(OR($A168="",$B168=""),"",B168*'MPTO_working_2-way'!$G167)</f>
        <v>1.7873303167420813</v>
      </c>
      <c r="F168" s="30">
        <f>IF(OR($A168="",$B168=""),"",'MPTO_working_2-way'!D167)</f>
        <v>2.2784855128281092</v>
      </c>
      <c r="G168" s="32">
        <f>IF(OR($A168="",$B168=""),"",'MPTO_working_2-way'!E167)</f>
        <v>1.7821754646150993</v>
      </c>
      <c r="H168" s="30">
        <f>IF(OR($A168="",$B168=""),"",'OddsRatio_working_2-way'!M167)</f>
        <v>2.2787240261820116</v>
      </c>
      <c r="I168" s="30">
        <f>IF(OR($A168="",$B168=""),"",'OddsRatio_working_2-way'!N167)</f>
        <v>1.7820295697311479</v>
      </c>
      <c r="J168" s="30">
        <f>IF('Log_working_2-way'!$D167="","",A168^('Log_working_2-way'!$D167))</f>
        <v>2.2825447620471673</v>
      </c>
      <c r="K168" s="32">
        <f>IF('Log_working_2-way'!$D167="","",B168^('Log_working_2-way'!$D167))</f>
        <v>1.7796998822901224</v>
      </c>
      <c r="L168" s="37">
        <f t="shared" si="26"/>
        <v>0.44050632911392407</v>
      </c>
      <c r="M168" s="37">
        <f t="shared" si="27"/>
        <v>0.55949367088607604</v>
      </c>
      <c r="N168" s="38">
        <v>264</v>
      </c>
      <c r="O168" s="38">
        <f t="shared" si="28"/>
        <v>144.54298642533934</v>
      </c>
      <c r="P168" s="38">
        <f t="shared" si="29"/>
        <v>112.27586206896552</v>
      </c>
      <c r="Q168" s="38">
        <f t="shared" si="30"/>
        <v>151.72413793103448</v>
      </c>
      <c r="R168" s="38">
        <f t="shared" si="31"/>
        <v>119.45701357466064</v>
      </c>
      <c r="S168" s="39">
        <f t="shared" si="32"/>
        <v>-7.1811515056951407</v>
      </c>
      <c r="T168" s="39">
        <f t="shared" si="33"/>
        <v>-7.1811515056951123</v>
      </c>
      <c r="U168" t="s">
        <v>349</v>
      </c>
      <c r="V168" t="s">
        <v>350</v>
      </c>
      <c r="W168" t="s">
        <v>392</v>
      </c>
      <c r="X168" t="s">
        <v>385</v>
      </c>
      <c r="Y168" s="41"/>
    </row>
    <row r="169" spans="1:25" ht="15" x14ac:dyDescent="0.25">
      <c r="A169">
        <v>3.05</v>
      </c>
      <c r="B169">
        <v>1.41</v>
      </c>
      <c r="C169" s="29">
        <f t="shared" si="34"/>
        <v>3.7088710615044818E-2</v>
      </c>
      <c r="D169" s="30">
        <f>IF(OR($A169="",$B169=""),"",A169*'MPTO_working_2-way'!$G168)</f>
        <v>3.1631205673758864</v>
      </c>
      <c r="E169" s="32">
        <f>IF(OR($A169="",$B169=""),"",B169*'MPTO_working_2-way'!$G168)</f>
        <v>1.4622950819672131</v>
      </c>
      <c r="F169" s="30">
        <f>IF(OR($A169="",$B169=""),"",'MPTO_working_2-way'!D168)</f>
        <v>3.2328509678631834</v>
      </c>
      <c r="G169" s="32">
        <f>IF(OR($A169="",$B169=""),"",'MPTO_working_2-way'!E168)</f>
        <v>1.4478579244171366</v>
      </c>
      <c r="H169" s="30">
        <f>IF(OR($A169="",$B169=""),"",'OddsRatio_working_2-way'!M168)</f>
        <v>3.2360679774997889</v>
      </c>
      <c r="I169" s="30">
        <f>IF(OR($A169="",$B169=""),"",'OddsRatio_working_2-way'!N168)</f>
        <v>1.4472135954999581</v>
      </c>
      <c r="J169" s="30">
        <f>IF('Log_working_2-way'!$D168="","",A169^('Log_working_2-way'!$D168))</f>
        <v>3.2698290836233812</v>
      </c>
      <c r="K169" s="32">
        <f>IF('Log_working_2-way'!$D168="","",B169^('Log_working_2-way'!$D168))</f>
        <v>1.4405618058266774</v>
      </c>
      <c r="L169" s="37">
        <f t="shared" si="26"/>
        <v>0.31614349775784756</v>
      </c>
      <c r="M169" s="37">
        <f t="shared" si="27"/>
        <v>0.68385650224215244</v>
      </c>
      <c r="N169" s="38">
        <v>265</v>
      </c>
      <c r="O169" s="38">
        <f t="shared" si="28"/>
        <v>178.11475409836066</v>
      </c>
      <c r="P169" s="38">
        <f t="shared" si="29"/>
        <v>77.056737588652467</v>
      </c>
      <c r="Q169" s="38">
        <f t="shared" si="30"/>
        <v>187.94326241134752</v>
      </c>
      <c r="R169" s="38">
        <f t="shared" si="31"/>
        <v>86.885245901639351</v>
      </c>
      <c r="S169" s="39">
        <f t="shared" si="32"/>
        <v>-9.8285083129868553</v>
      </c>
      <c r="T169" s="39">
        <f t="shared" si="33"/>
        <v>-9.8285083129868838</v>
      </c>
      <c r="U169" t="s">
        <v>351</v>
      </c>
      <c r="V169" t="s">
        <v>352</v>
      </c>
      <c r="W169" t="s">
        <v>392</v>
      </c>
      <c r="X169" t="s">
        <v>385</v>
      </c>
      <c r="Y169" s="41"/>
    </row>
    <row r="170" spans="1:25" ht="15" x14ac:dyDescent="0.25">
      <c r="A170">
        <v>1.45</v>
      </c>
      <c r="B170">
        <v>2.88</v>
      </c>
      <c r="C170" s="29">
        <f t="shared" si="34"/>
        <v>3.687739463601547E-2</v>
      </c>
      <c r="D170" s="30">
        <f>IF(OR($A170="",$B170=""),"",A170*'MPTO_working_2-way'!$G169)</f>
        <v>1.5034722222222223</v>
      </c>
      <c r="E170" s="32">
        <f>IF(OR($A170="",$B170=""),"",B170*'MPTO_working_2-way'!$G169)</f>
        <v>2.9862068965517246</v>
      </c>
      <c r="F170" s="30">
        <f>IF(OR($A170="",$B170=""),"",'MPTO_working_2-way'!D169)</f>
        <v>1.4898323225115948</v>
      </c>
      <c r="G170" s="32">
        <f>IF(OR($A170="",$B170=""),"",'MPTO_working_2-way'!E169)</f>
        <v>3.0415149308084493</v>
      </c>
      <c r="H170" s="30">
        <f>IF(OR($A170="",$B170=""),"",'OddsRatio_working_2-way'!M169)</f>
        <v>1.4892460547900814</v>
      </c>
      <c r="I170" s="30">
        <f>IF(OR($A170="",$B170=""),"",'OddsRatio_working_2-way'!N169)</f>
        <v>3.0439612955674531</v>
      </c>
      <c r="J170" s="30">
        <f>IF('Log_working_2-way'!$D169="","",A170^('Log_working_2-way'!$D169))</f>
        <v>1.4829852248113591</v>
      </c>
      <c r="K170" s="32">
        <f>IF('Log_working_2-way'!$D169="","",B170^('Log_working_2-way'!$D169))</f>
        <v>3.0704567109480201</v>
      </c>
      <c r="L170" s="37">
        <f t="shared" ref="L170:L186" si="35">(1/D170)</f>
        <v>0.66512702078521935</v>
      </c>
      <c r="M170" s="37">
        <f t="shared" ref="M170:M186" si="36">(1/E170)</f>
        <v>0.33487297921478054</v>
      </c>
      <c r="N170" s="38">
        <v>266</v>
      </c>
      <c r="O170" s="38">
        <f t="shared" ref="O170:O186" si="37">(1/A170)*((N170*A170)-N170)</f>
        <v>82.551724137931032</v>
      </c>
      <c r="P170" s="38">
        <f t="shared" ref="P170:P186" si="38">(1/B170)*((N170*B170)-N170)</f>
        <v>173.63888888888886</v>
      </c>
      <c r="Q170" s="38">
        <f t="shared" ref="Q170:Q186" si="39">(1/B170)*N170</f>
        <v>92.361111111111114</v>
      </c>
      <c r="R170" s="38">
        <f t="shared" ref="R170:R186" si="40">(1/A170)*N170</f>
        <v>183.44827586206898</v>
      </c>
      <c r="S170" s="39">
        <f t="shared" ref="S170:S186" si="41">O170-Q170</f>
        <v>-9.8093869731800822</v>
      </c>
      <c r="T170" s="39">
        <f t="shared" ref="T170:T186" si="42">P170-R170</f>
        <v>-9.8093869731801249</v>
      </c>
      <c r="U170" t="s">
        <v>353</v>
      </c>
      <c r="V170" t="s">
        <v>354</v>
      </c>
      <c r="W170" t="s">
        <v>392</v>
      </c>
      <c r="X170" t="s">
        <v>385</v>
      </c>
      <c r="Y170" s="41"/>
    </row>
    <row r="171" spans="1:25" ht="15" x14ac:dyDescent="0.25">
      <c r="A171">
        <v>2.6</v>
      </c>
      <c r="B171">
        <v>1.52</v>
      </c>
      <c r="C171" s="29">
        <f t="shared" si="34"/>
        <v>4.2510121457489891E-2</v>
      </c>
      <c r="D171" s="30">
        <f>IF(OR($A171="",$B171=""),"",A171*'MPTO_working_2-way'!$G170)</f>
        <v>2.7105263157894739</v>
      </c>
      <c r="E171" s="32">
        <f>IF(OR($A171="",$B171=""),"",B171*'MPTO_working_2-way'!$G170)</f>
        <v>1.5846153846153848</v>
      </c>
      <c r="F171" s="30">
        <f>IF(OR($A171="",$B171=""),"",'MPTO_working_2-way'!D170)</f>
        <v>2.7520891364902509</v>
      </c>
      <c r="G171" s="32">
        <f>IF(OR($A171="",$B171=""),"",'MPTO_working_2-way'!E170)</f>
        <v>1.5707472178060415</v>
      </c>
      <c r="H171" s="30">
        <f>IF(OR($A171="",$B171=""),"",'OddsRatio_working_2-way'!M170)</f>
        <v>2.7541160386140584</v>
      </c>
      <c r="I171" s="30">
        <f>IF(OR($A171="",$B171=""),"",'OddsRatio_working_2-way'!N170)</f>
        <v>1.5700877125495689</v>
      </c>
      <c r="J171" s="30">
        <f>IF('Log_working_2-way'!$D170="","",A171^('Log_working_2-way'!$D170))</f>
        <v>2.7738799677974892</v>
      </c>
      <c r="K171" s="32">
        <f>IF('Log_working_2-way'!$D170="","",B171^('Log_working_2-way'!$D170))</f>
        <v>1.5637360013940216</v>
      </c>
      <c r="L171" s="37">
        <f t="shared" si="35"/>
        <v>0.3689320388349514</v>
      </c>
      <c r="M171" s="37">
        <f t="shared" si="36"/>
        <v>0.63106796116504849</v>
      </c>
      <c r="N171" s="38">
        <v>267</v>
      </c>
      <c r="O171" s="38">
        <f t="shared" si="37"/>
        <v>164.30769230769232</v>
      </c>
      <c r="P171" s="38">
        <f t="shared" si="38"/>
        <v>91.342105263157919</v>
      </c>
      <c r="Q171" s="38">
        <f t="shared" si="39"/>
        <v>175.65789473684211</v>
      </c>
      <c r="R171" s="38">
        <f t="shared" si="40"/>
        <v>102.69230769230768</v>
      </c>
      <c r="S171" s="39">
        <f t="shared" si="41"/>
        <v>-11.350202429149789</v>
      </c>
      <c r="T171" s="39">
        <f t="shared" si="42"/>
        <v>-11.350202429149761</v>
      </c>
      <c r="U171" t="s">
        <v>355</v>
      </c>
      <c r="V171" t="s">
        <v>356</v>
      </c>
      <c r="W171" t="s">
        <v>393</v>
      </c>
      <c r="X171" t="s">
        <v>385</v>
      </c>
      <c r="Y171" s="41"/>
    </row>
    <row r="172" spans="1:25" ht="15" x14ac:dyDescent="0.25">
      <c r="A172">
        <v>2.42</v>
      </c>
      <c r="B172">
        <v>1.59</v>
      </c>
      <c r="C172" s="29">
        <f t="shared" si="34"/>
        <v>4.21539581059307E-2</v>
      </c>
      <c r="D172" s="30">
        <f>IF(OR($A172="",$B172=""),"",A172*'MPTO_working_2-way'!$G171)</f>
        <v>2.5220125786163523</v>
      </c>
      <c r="E172" s="32">
        <f>IF(OR($A172="",$B172=""),"",B172*'MPTO_working_2-way'!$G171)</f>
        <v>1.6570247933884299</v>
      </c>
      <c r="F172" s="30">
        <f>IF(OR($A172="",$B172=""),"",'MPTO_working_2-way'!D171)</f>
        <v>2.5500695871164427</v>
      </c>
      <c r="G172" s="32">
        <f>IF(OR($A172="",$B172=""),"",'MPTO_working_2-way'!E171)</f>
        <v>1.6451323271623415</v>
      </c>
      <c r="H172" s="30">
        <f>IF(OR($A172="",$B172=""),"",'OddsRatio_working_2-way'!M171)</f>
        <v>2.5513799215591741</v>
      </c>
      <c r="I172" s="30">
        <f>IF(OR($A172="",$B172=""),"",'OddsRatio_working_2-way'!N171)</f>
        <v>1.6445874321971223</v>
      </c>
      <c r="J172" s="30">
        <f>IF('Log_working_2-way'!$D171="","",A172^('Log_working_2-way'!$D171))</f>
        <v>2.5645690601012014</v>
      </c>
      <c r="K172" s="32">
        <f>IF('Log_working_2-way'!$D171="","",B172^('Log_working_2-way'!$D171))</f>
        <v>1.6391536337391139</v>
      </c>
      <c r="L172" s="37">
        <f t="shared" si="35"/>
        <v>0.39650872817955113</v>
      </c>
      <c r="M172" s="37">
        <f t="shared" si="36"/>
        <v>0.60349127182044882</v>
      </c>
      <c r="N172" s="38">
        <v>268</v>
      </c>
      <c r="O172" s="38">
        <f t="shared" si="37"/>
        <v>157.25619834710741</v>
      </c>
      <c r="P172" s="38">
        <f t="shared" si="38"/>
        <v>99.446540880503136</v>
      </c>
      <c r="Q172" s="38">
        <f t="shared" si="39"/>
        <v>168.55345911949684</v>
      </c>
      <c r="R172" s="38">
        <f t="shared" si="40"/>
        <v>110.74380165289257</v>
      </c>
      <c r="S172" s="39">
        <f t="shared" si="41"/>
        <v>-11.297260772389421</v>
      </c>
      <c r="T172" s="39">
        <f t="shared" si="42"/>
        <v>-11.297260772389436</v>
      </c>
      <c r="U172" t="s">
        <v>357</v>
      </c>
      <c r="V172" t="s">
        <v>358</v>
      </c>
      <c r="W172" t="s">
        <v>393</v>
      </c>
      <c r="X172" t="s">
        <v>385</v>
      </c>
      <c r="Y172" s="41"/>
    </row>
    <row r="173" spans="1:25" ht="15" x14ac:dyDescent="0.25">
      <c r="A173">
        <v>2.75</v>
      </c>
      <c r="B173">
        <v>1.47</v>
      </c>
      <c r="C173" s="29">
        <f t="shared" si="34"/>
        <v>4.390847247990104E-2</v>
      </c>
      <c r="D173" s="30">
        <f>IF(OR($A173="",$B173=""),"",A173*'MPTO_working_2-way'!$G172)</f>
        <v>2.870748299319728</v>
      </c>
      <c r="E173" s="32">
        <f>IF(OR($A173="",$B173=""),"",B173*'MPTO_working_2-way'!$G172)</f>
        <v>1.5345454545454544</v>
      </c>
      <c r="F173" s="30">
        <f>IF(OR($A173="",$B173=""),"",'MPTO_working_2-way'!D172)</f>
        <v>2.9266968325791858</v>
      </c>
      <c r="G173" s="32">
        <f>IF(OR($A173="",$B173=""),"",'MPTO_working_2-way'!E172)</f>
        <v>1.5190230155002347</v>
      </c>
      <c r="H173" s="30">
        <f>IF(OR($A173="",$B173=""),"",'OddsRatio_working_2-way'!M172)</f>
        <v>2.9296124624698994</v>
      </c>
      <c r="I173" s="30">
        <f>IF(OR($A173="",$B173=""),"",'OddsRatio_working_2-way'!N172)</f>
        <v>1.5182387756347728</v>
      </c>
      <c r="J173" s="30">
        <f>IF('Log_working_2-way'!$D172="","",A173^('Log_working_2-way'!$D172))</f>
        <v>2.9565379812868176</v>
      </c>
      <c r="K173" s="32">
        <f>IF('Log_working_2-way'!$D172="","",B173^('Log_working_2-way'!$D172))</f>
        <v>1.5111068681327435</v>
      </c>
      <c r="L173" s="37">
        <f t="shared" si="35"/>
        <v>0.34834123222748814</v>
      </c>
      <c r="M173" s="37">
        <f t="shared" si="36"/>
        <v>0.65165876777251186</v>
      </c>
      <c r="N173" s="38">
        <v>269</v>
      </c>
      <c r="O173" s="38">
        <f t="shared" si="37"/>
        <v>171.18181818181819</v>
      </c>
      <c r="P173" s="38">
        <f t="shared" si="38"/>
        <v>86.006802721088434</v>
      </c>
      <c r="Q173" s="38">
        <f t="shared" si="39"/>
        <v>182.99319727891157</v>
      </c>
      <c r="R173" s="38">
        <f t="shared" si="40"/>
        <v>97.818181818181827</v>
      </c>
      <c r="S173" s="39">
        <f t="shared" si="41"/>
        <v>-11.811379097093379</v>
      </c>
      <c r="T173" s="39">
        <f t="shared" si="42"/>
        <v>-11.811379097093393</v>
      </c>
      <c r="U173" t="s">
        <v>359</v>
      </c>
      <c r="V173" t="s">
        <v>360</v>
      </c>
      <c r="W173" t="s">
        <v>393</v>
      </c>
      <c r="X173" t="s">
        <v>385</v>
      </c>
      <c r="Y173" s="41"/>
    </row>
    <row r="174" spans="1:25" ht="15" x14ac:dyDescent="0.25">
      <c r="A174">
        <v>2.23</v>
      </c>
      <c r="B174">
        <v>1.68</v>
      </c>
      <c r="C174" s="29">
        <f t="shared" si="34"/>
        <v>4.3668588511637907E-2</v>
      </c>
      <c r="D174" s="30">
        <f>IF(OR($A174="",$B174=""),"",A174*'MPTO_working_2-way'!$G173)</f>
        <v>2.3273809523809526</v>
      </c>
      <c r="E174" s="32">
        <f>IF(OR($A174="",$B174=""),"",B174*'MPTO_working_2-way'!$G173)</f>
        <v>1.7533632286995515</v>
      </c>
      <c r="F174" s="30">
        <f>IF(OR($A174="",$B174=""),"",'MPTO_working_2-way'!D173)</f>
        <v>2.3441371542985863</v>
      </c>
      <c r="G174" s="32">
        <f>IF(OR($A174="",$B174=""),"",'MPTO_working_2-way'!E173)</f>
        <v>1.7439716972348942</v>
      </c>
      <c r="H174" s="30">
        <f>IF(OR($A174="",$B174=""),"",'OddsRatio_working_2-way'!M173)</f>
        <v>2.3449251017851385</v>
      </c>
      <c r="I174" s="30">
        <f>IF(OR($A174="",$B174=""),"",'OddsRatio_working_2-way'!N173)</f>
        <v>1.743535828629182</v>
      </c>
      <c r="J174" s="30">
        <f>IF('Log_working_2-way'!$D173="","",A174^('Log_working_2-way'!$D173))</f>
        <v>2.3527328444015367</v>
      </c>
      <c r="K174" s="32">
        <f>IF('Log_working_2-way'!$D173="","",B174^('Log_working_2-way'!$D173))</f>
        <v>1.7392442669948964</v>
      </c>
      <c r="L174" s="37">
        <f t="shared" si="35"/>
        <v>0.42966751918158563</v>
      </c>
      <c r="M174" s="37">
        <f t="shared" si="36"/>
        <v>0.57033248081841437</v>
      </c>
      <c r="N174" s="38">
        <v>270</v>
      </c>
      <c r="O174" s="38">
        <f t="shared" si="37"/>
        <v>148.92376681614351</v>
      </c>
      <c r="P174" s="38">
        <f t="shared" si="38"/>
        <v>109.28571428571426</v>
      </c>
      <c r="Q174" s="38">
        <f t="shared" si="39"/>
        <v>160.71428571428572</v>
      </c>
      <c r="R174" s="38">
        <f t="shared" si="40"/>
        <v>121.0762331838565</v>
      </c>
      <c r="S174" s="39">
        <f t="shared" si="41"/>
        <v>-11.79051889814221</v>
      </c>
      <c r="T174" s="39">
        <f t="shared" si="42"/>
        <v>-11.790518898142238</v>
      </c>
      <c r="U174" t="s">
        <v>361</v>
      </c>
      <c r="V174" t="s">
        <v>362</v>
      </c>
      <c r="W174" t="s">
        <v>393</v>
      </c>
      <c r="X174" t="s">
        <v>385</v>
      </c>
      <c r="Y174" s="41"/>
    </row>
    <row r="175" spans="1:25" ht="15" x14ac:dyDescent="0.25">
      <c r="A175">
        <v>2.38</v>
      </c>
      <c r="B175">
        <v>1.61</v>
      </c>
      <c r="C175" s="29">
        <f t="shared" si="34"/>
        <v>4.1286079649250906E-2</v>
      </c>
      <c r="D175" s="30">
        <f>IF(OR($A175="",$B175=""),"",A175*'MPTO_working_2-way'!$G174)</f>
        <v>2.4782608695652169</v>
      </c>
      <c r="E175" s="32">
        <f>IF(OR($A175="",$B175=""),"",B175*'MPTO_working_2-way'!$G174)</f>
        <v>1.6764705882352942</v>
      </c>
      <c r="F175" s="30">
        <f>IF(OR($A175="",$B175=""),"",'MPTO_working_2-way'!D174)</f>
        <v>2.5029721079103791</v>
      </c>
      <c r="G175" s="32">
        <f>IF(OR($A175="",$B175=""),"",'MPTO_working_2-way'!E174)</f>
        <v>1.6653483419531487</v>
      </c>
      <c r="H175" s="30">
        <f>IF(OR($A175="",$B175=""),"",'OddsRatio_working_2-way'!M174)</f>
        <v>2.5040927770477501</v>
      </c>
      <c r="I175" s="30">
        <f>IF(OR($A175="",$B175=""),"",'OddsRatio_working_2-way'!N174)</f>
        <v>1.6648526043471934</v>
      </c>
      <c r="J175" s="30">
        <f>IF('Log_working_2-way'!$D174="","",A175^('Log_working_2-way'!$D174))</f>
        <v>2.5156679956166372</v>
      </c>
      <c r="K175" s="32">
        <f>IF('Log_working_2-way'!$D174="","",B175^('Log_working_2-way'!$D174))</f>
        <v>1.6597750977731451</v>
      </c>
      <c r="L175" s="37">
        <f t="shared" si="35"/>
        <v>0.40350877192982465</v>
      </c>
      <c r="M175" s="37">
        <f t="shared" si="36"/>
        <v>0.59649122807017541</v>
      </c>
      <c r="N175" s="38">
        <v>271</v>
      </c>
      <c r="O175" s="38">
        <f t="shared" si="37"/>
        <v>157.1344537815126</v>
      </c>
      <c r="P175" s="38">
        <f t="shared" si="38"/>
        <v>102.67701863354037</v>
      </c>
      <c r="Q175" s="38">
        <f t="shared" si="39"/>
        <v>168.3229813664596</v>
      </c>
      <c r="R175" s="38">
        <f t="shared" si="40"/>
        <v>113.8655462184874</v>
      </c>
      <c r="S175" s="39">
        <f t="shared" si="41"/>
        <v>-11.188527584946996</v>
      </c>
      <c r="T175" s="39">
        <f t="shared" si="42"/>
        <v>-11.188527584947025</v>
      </c>
      <c r="U175" t="s">
        <v>363</v>
      </c>
      <c r="V175" t="s">
        <v>364</v>
      </c>
      <c r="W175" t="s">
        <v>393</v>
      </c>
      <c r="X175" t="s">
        <v>385</v>
      </c>
      <c r="Y175" s="41"/>
    </row>
    <row r="176" spans="1:25" ht="15" x14ac:dyDescent="0.25">
      <c r="A176">
        <v>2.25</v>
      </c>
      <c r="B176">
        <v>1.67</v>
      </c>
      <c r="C176" s="29">
        <f t="shared" si="34"/>
        <v>4.3246839654025315E-2</v>
      </c>
      <c r="D176" s="30">
        <f>IF(OR($A176="",$B176=""),"",A176*'MPTO_working_2-way'!$G175)</f>
        <v>2.3473053892215567</v>
      </c>
      <c r="E176" s="32">
        <f>IF(OR($A176="",$B176=""),"",B176*'MPTO_working_2-way'!$G175)</f>
        <v>1.7422222222222221</v>
      </c>
      <c r="F176" s="30">
        <f>IF(OR($A176="",$B176=""),"",'MPTO_working_2-way'!D175)</f>
        <v>2.3650668764752165</v>
      </c>
      <c r="G176" s="32">
        <f>IF(OR($A176="",$B176=""),"",'MPTO_working_2-way'!E175)</f>
        <v>1.732564841498559</v>
      </c>
      <c r="H176" s="30">
        <f>IF(OR($A176="",$B176=""),"",'OddsRatio_working_2-way'!M175)</f>
        <v>2.3658959117703833</v>
      </c>
      <c r="I176" s="30">
        <f>IF(OR($A176="",$B176=""),"",'OddsRatio_working_2-way'!N175)</f>
        <v>1.7321202087089249</v>
      </c>
      <c r="J176" s="30">
        <f>IF('Log_working_2-way'!$D175="","",A176^('Log_working_2-way'!$D175))</f>
        <v>2.3741767577611035</v>
      </c>
      <c r="K176" s="32">
        <f>IF('Log_working_2-way'!$D175="","",B176^('Log_working_2-way'!$D175))</f>
        <v>1.7277084220437684</v>
      </c>
      <c r="L176" s="37">
        <f t="shared" si="35"/>
        <v>0.42602040816326531</v>
      </c>
      <c r="M176" s="37">
        <f t="shared" si="36"/>
        <v>0.57397959183673475</v>
      </c>
      <c r="N176" s="38">
        <v>272</v>
      </c>
      <c r="O176" s="38">
        <f t="shared" si="37"/>
        <v>151.11111111111111</v>
      </c>
      <c r="P176" s="38">
        <f t="shared" si="38"/>
        <v>109.12574850299403</v>
      </c>
      <c r="Q176" s="38">
        <f t="shared" si="39"/>
        <v>162.87425149700601</v>
      </c>
      <c r="R176" s="38">
        <f t="shared" si="40"/>
        <v>120.88888888888889</v>
      </c>
      <c r="S176" s="39">
        <f t="shared" si="41"/>
        <v>-11.7631403858949</v>
      </c>
      <c r="T176" s="39">
        <f t="shared" si="42"/>
        <v>-11.763140385894857</v>
      </c>
      <c r="U176" t="s">
        <v>365</v>
      </c>
      <c r="V176" t="s">
        <v>366</v>
      </c>
      <c r="W176" t="s">
        <v>393</v>
      </c>
      <c r="X176" t="s">
        <v>385</v>
      </c>
      <c r="Y176" s="41"/>
    </row>
    <row r="177" spans="1:25" ht="15" x14ac:dyDescent="0.25">
      <c r="A177">
        <v>2.0499999999999998</v>
      </c>
      <c r="B177">
        <v>1.85</v>
      </c>
      <c r="C177" s="29">
        <f t="shared" si="34"/>
        <v>2.8345418589321048E-2</v>
      </c>
      <c r="D177" s="30">
        <f>IF(OR($A177="",$B177=""),"",A177*'MPTO_working_2-way'!$G176)</f>
        <v>2.1081081081081079</v>
      </c>
      <c r="E177" s="32">
        <f>IF(OR($A177="",$B177=""),"",B177*'MPTO_working_2-way'!$G176)</f>
        <v>1.902439024390244</v>
      </c>
      <c r="F177" s="30">
        <f>IF(OR($A177="",$B177=""),"",'MPTO_working_2-way'!D176)</f>
        <v>2.1113430758524703</v>
      </c>
      <c r="G177" s="32">
        <f>IF(OR($A177="",$B177=""),"",'MPTO_working_2-way'!E176)</f>
        <v>1.8998121477770822</v>
      </c>
      <c r="H177" s="30">
        <f>IF(OR($A177="",$B177=""),"",'OddsRatio_working_2-way'!M176)</f>
        <v>2.1114378604524222</v>
      </c>
      <c r="I177" s="30">
        <f>IF(OR($A177="",$B177=""),"",'OddsRatio_working_2-way'!N176)</f>
        <v>1.8997354108424378</v>
      </c>
      <c r="J177" s="30">
        <f>IF('Log_working_2-way'!$D176="","",A177^('Log_working_2-way'!$D176))</f>
        <v>2.1129081281913611</v>
      </c>
      <c r="K177" s="32">
        <f>IF('Log_working_2-way'!$D176="","",B177^('Log_working_2-way'!$D176))</f>
        <v>1.8985467665018629</v>
      </c>
      <c r="L177" s="37">
        <f t="shared" si="35"/>
        <v>0.47435897435897439</v>
      </c>
      <c r="M177" s="37">
        <f t="shared" si="36"/>
        <v>0.52564102564102555</v>
      </c>
      <c r="N177" s="38">
        <v>273</v>
      </c>
      <c r="O177" s="38">
        <f t="shared" si="37"/>
        <v>139.82926829268294</v>
      </c>
      <c r="P177" s="38">
        <f t="shared" si="38"/>
        <v>125.43243243243242</v>
      </c>
      <c r="Q177" s="38">
        <f t="shared" si="39"/>
        <v>147.56756756756755</v>
      </c>
      <c r="R177" s="38">
        <f t="shared" si="40"/>
        <v>133.17073170731709</v>
      </c>
      <c r="S177" s="39">
        <f t="shared" si="41"/>
        <v>-7.7382992748846107</v>
      </c>
      <c r="T177" s="39">
        <f t="shared" si="42"/>
        <v>-7.7382992748846675</v>
      </c>
      <c r="U177" t="s">
        <v>367</v>
      </c>
      <c r="V177" t="s">
        <v>368</v>
      </c>
      <c r="W177" t="s">
        <v>394</v>
      </c>
      <c r="X177" t="s">
        <v>385</v>
      </c>
      <c r="Y177" s="41"/>
    </row>
    <row r="178" spans="1:25" s="35" customFormat="1" ht="15" x14ac:dyDescent="0.25">
      <c r="A178">
        <v>1.89</v>
      </c>
      <c r="B178">
        <v>2</v>
      </c>
      <c r="C178" s="29">
        <f t="shared" si="34"/>
        <v>2.9100529100529293E-2</v>
      </c>
      <c r="D178" s="30">
        <f>IF(OR($A178="",$B178=""),"",A178*'MPTO_working_2-way'!$G177)</f>
        <v>1.9450000000000003</v>
      </c>
      <c r="E178" s="32">
        <f>IF(OR($A178="",$B178=""),"",B178*'MPTO_working_2-way'!$G177)</f>
        <v>2.0582010582010586</v>
      </c>
      <c r="F178" s="30">
        <f>IF(OR($A178="",$B178=""),"",'MPTO_working_2-way'!D177)</f>
        <v>1.9434447300771212</v>
      </c>
      <c r="G178" s="32">
        <f>IF(OR($A178="",$B178=""),"",'MPTO_working_2-way'!E177)</f>
        <v>2.0599455040871937</v>
      </c>
      <c r="H178" s="30">
        <f>IF(OR($A178="",$B178=""),"",'OddsRatio_working_2-way'!M177)</f>
        <v>1.9433981132056606</v>
      </c>
      <c r="I178" s="30">
        <f>IF(OR($A178="",$B178=""),"",'OddsRatio_working_2-way'!N177)</f>
        <v>2.0599978800063603</v>
      </c>
      <c r="J178" s="30">
        <f>IF('Log_working_2-way'!$D177="","",A178^('Log_working_2-way'!$D177))</f>
        <v>1.9426935194379702</v>
      </c>
      <c r="K178" s="32">
        <f>IF('Log_working_2-way'!$D177="","",B178^('Log_working_2-way'!$D177))</f>
        <v>2.0607901501181232</v>
      </c>
      <c r="L178" s="37">
        <f t="shared" si="35"/>
        <v>0.51413881748071977</v>
      </c>
      <c r="M178" s="37">
        <f t="shared" si="36"/>
        <v>0.48586118251928012</v>
      </c>
      <c r="N178" s="38">
        <v>274</v>
      </c>
      <c r="O178" s="38">
        <f t="shared" si="37"/>
        <v>129.02645502645504</v>
      </c>
      <c r="P178" s="38">
        <f t="shared" si="38"/>
        <v>137</v>
      </c>
      <c r="Q178" s="38">
        <f t="shared" si="39"/>
        <v>137</v>
      </c>
      <c r="R178" s="38">
        <f t="shared" si="40"/>
        <v>144.97354497354499</v>
      </c>
      <c r="S178" s="39">
        <f t="shared" si="41"/>
        <v>-7.9735449735449606</v>
      </c>
      <c r="T178" s="39">
        <f t="shared" si="42"/>
        <v>-7.973544973544989</v>
      </c>
      <c r="U178" t="s">
        <v>369</v>
      </c>
      <c r="V178" t="s">
        <v>370</v>
      </c>
      <c r="W178" t="s">
        <v>394</v>
      </c>
      <c r="X178" t="s">
        <v>385</v>
      </c>
      <c r="Y178" s="41"/>
    </row>
    <row r="179" spans="1:25" ht="15" x14ac:dyDescent="0.25">
      <c r="A179">
        <v>2.04</v>
      </c>
      <c r="B179">
        <v>1.85</v>
      </c>
      <c r="C179" s="29">
        <f t="shared" si="34"/>
        <v>3.0736618971912932E-2</v>
      </c>
      <c r="D179" s="30">
        <f>IF(OR($A179="",$B179=""),"",A179*'MPTO_working_2-way'!$G178)</f>
        <v>2.1027027027027025</v>
      </c>
      <c r="E179" s="32">
        <f>IF(OR($A179="",$B179=""),"",B179*'MPTO_working_2-way'!$G178)</f>
        <v>1.9068627450980391</v>
      </c>
      <c r="F179" s="30">
        <f>IF(OR($A179="",$B179=""),"",'MPTO_working_2-way'!D178)</f>
        <v>2.1060267857142851</v>
      </c>
      <c r="G179" s="32">
        <f>IF(OR($A179="",$B179=""),"",'MPTO_working_2-way'!E178)</f>
        <v>1.9041372351160444</v>
      </c>
      <c r="H179" s="30">
        <f>IF(OR($A179="",$B179=""),"",'OddsRatio_working_2-way'!M178)</f>
        <v>2.1061326375099441</v>
      </c>
      <c r="I179" s="30">
        <f>IF(OR($A179="",$B179=""),"",'OddsRatio_working_2-way'!N178)</f>
        <v>1.904050713349474</v>
      </c>
      <c r="J179" s="30">
        <f>IF('Log_working_2-way'!$D178="","",A179^('Log_working_2-way'!$D178))</f>
        <v>2.1076465292124213</v>
      </c>
      <c r="K179" s="32">
        <f>IF('Log_working_2-way'!$D178="","",B179^('Log_working_2-way'!$D178))</f>
        <v>1.9028150891340896</v>
      </c>
      <c r="L179" s="37">
        <f t="shared" si="35"/>
        <v>0.47557840616966585</v>
      </c>
      <c r="M179" s="37">
        <f t="shared" si="36"/>
        <v>0.52442159383033427</v>
      </c>
      <c r="N179" s="38">
        <v>275</v>
      </c>
      <c r="O179" s="38">
        <f t="shared" si="37"/>
        <v>140.19607843137254</v>
      </c>
      <c r="P179" s="38">
        <f t="shared" si="38"/>
        <v>126.35135135135133</v>
      </c>
      <c r="Q179" s="38">
        <f t="shared" si="39"/>
        <v>148.64864864864862</v>
      </c>
      <c r="R179" s="38">
        <f t="shared" si="40"/>
        <v>134.80392156862746</v>
      </c>
      <c r="S179" s="39">
        <f t="shared" si="41"/>
        <v>-8.4525702172760759</v>
      </c>
      <c r="T179" s="39">
        <f t="shared" si="42"/>
        <v>-8.4525702172761328</v>
      </c>
      <c r="U179" t="s">
        <v>371</v>
      </c>
      <c r="V179" t="s">
        <v>372</v>
      </c>
      <c r="W179" t="s">
        <v>394</v>
      </c>
      <c r="X179" t="s">
        <v>385</v>
      </c>
      <c r="Y179" s="41"/>
    </row>
    <row r="180" spans="1:25" ht="15" x14ac:dyDescent="0.25">
      <c r="A180">
        <v>1.74</v>
      </c>
      <c r="B180">
        <v>2.16</v>
      </c>
      <c r="C180" s="29">
        <f t="shared" si="34"/>
        <v>3.7675606641123682E-2</v>
      </c>
      <c r="D180" s="30">
        <f>IF(OR($A180="",$B180=""),"",A180*'MPTO_working_2-way'!$G179)</f>
        <v>1.8055555555555551</v>
      </c>
      <c r="E180" s="32">
        <f>IF(OR($A180="",$B180=""),"",B180*'MPTO_working_2-way'!$G179)</f>
        <v>2.2413793103448274</v>
      </c>
      <c r="F180" s="30">
        <f>IF(OR($A180="",$B180=""),"",'MPTO_working_2-way'!D179)</f>
        <v>1.7989661114302122</v>
      </c>
      <c r="G180" s="32">
        <f>IF(OR($A180="",$B180=""),"",'MPTO_working_2-way'!E179)</f>
        <v>2.2516175413371671</v>
      </c>
      <c r="H180" s="30">
        <f>IF(OR($A180="",$B180=""),"",'OddsRatio_working_2-way'!M179)</f>
        <v>1.7987058497862392</v>
      </c>
      <c r="I180" s="30">
        <f>IF(OR($A180="",$B180=""),"",'OddsRatio_working_2-way'!N179)</f>
        <v>2.2520253861514017</v>
      </c>
      <c r="J180" s="30">
        <f>IF('Log_working_2-way'!$D179="","",A180^('Log_working_2-way'!$D179))</f>
        <v>1.7957063007853538</v>
      </c>
      <c r="K180" s="32">
        <f>IF('Log_working_2-way'!$D179="","",B180^('Log_working_2-way'!$D179))</f>
        <v>2.2567451068476951</v>
      </c>
      <c r="L180" s="37">
        <f t="shared" si="35"/>
        <v>0.55384615384615399</v>
      </c>
      <c r="M180" s="37">
        <f t="shared" si="36"/>
        <v>0.44615384615384618</v>
      </c>
      <c r="N180" s="38">
        <v>276</v>
      </c>
      <c r="O180" s="38">
        <f t="shared" si="37"/>
        <v>117.37931034482759</v>
      </c>
      <c r="P180" s="38">
        <f t="shared" si="38"/>
        <v>148.22222222222226</v>
      </c>
      <c r="Q180" s="38">
        <f t="shared" si="39"/>
        <v>127.77777777777776</v>
      </c>
      <c r="R180" s="38">
        <f t="shared" si="40"/>
        <v>158.62068965517241</v>
      </c>
      <c r="S180" s="39">
        <f t="shared" si="41"/>
        <v>-10.39846743295017</v>
      </c>
      <c r="T180" s="39">
        <f t="shared" si="42"/>
        <v>-10.398467432950156</v>
      </c>
      <c r="U180" t="s">
        <v>373</v>
      </c>
      <c r="V180" t="s">
        <v>374</v>
      </c>
      <c r="W180" t="s">
        <v>394</v>
      </c>
      <c r="X180" t="s">
        <v>385</v>
      </c>
      <c r="Y180" s="41"/>
    </row>
    <row r="181" spans="1:25" s="35" customFormat="1" ht="15" x14ac:dyDescent="0.25">
      <c r="A181">
        <v>1.79</v>
      </c>
      <c r="B181">
        <v>2.08</v>
      </c>
      <c r="C181" s="29">
        <f t="shared" si="34"/>
        <v>3.9428448646325664E-2</v>
      </c>
      <c r="D181" s="30">
        <f>IF(OR($A181="",$B181=""),"",A181*'MPTO_working_2-way'!$G180)</f>
        <v>1.8605769230769229</v>
      </c>
      <c r="E181" s="32">
        <f>IF(OR($A181="",$B181=""),"",B181*'MPTO_working_2-way'!$G180)</f>
        <v>2.1620111731843576</v>
      </c>
      <c r="F181" s="30">
        <f>IF(OR($A181="",$B181=""),"",'MPTO_working_2-way'!D180)</f>
        <v>1.8554769261437256</v>
      </c>
      <c r="G181" s="32">
        <f>IF(OR($A181="",$B181=""),"",'MPTO_working_2-way'!E180)</f>
        <v>2.1689385995572641</v>
      </c>
      <c r="H181" s="30">
        <f>IF(OR($A181="",$B181=""),"",'OddsRatio_working_2-way'!M180)</f>
        <v>1.8552669065744805</v>
      </c>
      <c r="I181" s="30">
        <f>IF(OR($A181="",$B181=""),"",'OddsRatio_working_2-way'!N180)</f>
        <v>2.1692256444309357</v>
      </c>
      <c r="J181" s="30">
        <f>IF('Log_working_2-way'!$D180="","",A181^('Log_working_2-way'!$D180))</f>
        <v>1.8529410467292624</v>
      </c>
      <c r="K181" s="32">
        <f>IF('Log_working_2-way'!$D180="","",B181^('Log_working_2-way'!$D180))</f>
        <v>2.1724139714397546</v>
      </c>
      <c r="L181" s="37">
        <f t="shared" si="35"/>
        <v>0.53746770025839796</v>
      </c>
      <c r="M181" s="37">
        <f t="shared" si="36"/>
        <v>0.46253229974160204</v>
      </c>
      <c r="N181" s="38">
        <v>277</v>
      </c>
      <c r="O181" s="38">
        <f t="shared" si="37"/>
        <v>122.25139664804468</v>
      </c>
      <c r="P181" s="38">
        <f t="shared" si="38"/>
        <v>143.82692307692304</v>
      </c>
      <c r="Q181" s="38">
        <f t="shared" si="39"/>
        <v>133.17307692307691</v>
      </c>
      <c r="R181" s="38">
        <f t="shared" si="40"/>
        <v>154.7486033519553</v>
      </c>
      <c r="S181" s="39">
        <f t="shared" si="41"/>
        <v>-10.92168027503223</v>
      </c>
      <c r="T181" s="39">
        <f t="shared" si="42"/>
        <v>-10.921680275032259</v>
      </c>
      <c r="U181" t="s">
        <v>375</v>
      </c>
      <c r="V181" t="s">
        <v>376</v>
      </c>
      <c r="W181" t="s">
        <v>388</v>
      </c>
      <c r="X181" t="s">
        <v>386</v>
      </c>
      <c r="Y181" s="41"/>
    </row>
    <row r="182" spans="1:25" ht="15" x14ac:dyDescent="0.25">
      <c r="A182">
        <v>1.75</v>
      </c>
      <c r="B182">
        <v>2.0699999999999998</v>
      </c>
      <c r="C182" s="29">
        <f t="shared" si="34"/>
        <v>5.452035886818507E-2</v>
      </c>
      <c r="D182" s="30">
        <f>IF(OR($A182="",$B182=""),"",A182*'MPTO_working_2-way'!$G181)</f>
        <v>1.8454106280193239</v>
      </c>
      <c r="E182" s="32">
        <f>IF(OR($A182="",$B182=""),"",B182*'MPTO_working_2-way'!$G181)</f>
        <v>2.1828571428571428</v>
      </c>
      <c r="F182" s="30">
        <f>IF(OR($A182="",$B182=""),"",'MPTO_working_2-way'!D181)</f>
        <v>1.8376664552948638</v>
      </c>
      <c r="G182" s="32">
        <f>IF(OR($A182="",$B182=""),"",'MPTO_working_2-way'!E181)</f>
        <v>2.1937925813777439</v>
      </c>
      <c r="H182" s="30">
        <f>IF(OR($A182="",$B182=""),"",'OddsRatio_working_2-way'!M181)</f>
        <v>1.8372183582789212</v>
      </c>
      <c r="I182" s="30">
        <f>IF(OR($A182="",$B182=""),"",'OddsRatio_working_2-way'!N181)</f>
        <v>2.194431524477928</v>
      </c>
      <c r="J182" s="30">
        <f>IF('Log_working_2-way'!$D181="","",A182^('Log_working_2-way'!$D181))</f>
        <v>1.8336477841353114</v>
      </c>
      <c r="K182" s="32">
        <f>IF('Log_working_2-way'!$D181="","",B182^('Log_working_2-way'!$D181))</f>
        <v>2.1995473616416468</v>
      </c>
      <c r="L182" s="37">
        <f t="shared" si="35"/>
        <v>0.54188481675392663</v>
      </c>
      <c r="M182" s="37">
        <f t="shared" si="36"/>
        <v>0.45811518324607331</v>
      </c>
      <c r="N182" s="38">
        <v>278</v>
      </c>
      <c r="O182" s="38">
        <f t="shared" si="37"/>
        <v>119.14285714285714</v>
      </c>
      <c r="P182" s="38">
        <f t="shared" si="38"/>
        <v>143.70048309178742</v>
      </c>
      <c r="Q182" s="38">
        <f t="shared" si="39"/>
        <v>134.29951690821258</v>
      </c>
      <c r="R182" s="38">
        <f t="shared" si="40"/>
        <v>158.85714285714286</v>
      </c>
      <c r="S182" s="39">
        <f t="shared" si="41"/>
        <v>-15.156659765355442</v>
      </c>
      <c r="T182" s="39">
        <f t="shared" si="42"/>
        <v>-15.156659765355442</v>
      </c>
      <c r="U182" t="s">
        <v>114</v>
      </c>
      <c r="V182" t="s">
        <v>139</v>
      </c>
      <c r="W182" t="s">
        <v>149</v>
      </c>
      <c r="X182" t="s">
        <v>386</v>
      </c>
      <c r="Y182" s="41"/>
    </row>
    <row r="183" spans="1:25" ht="15" x14ac:dyDescent="0.25">
      <c r="A183">
        <v>2.15</v>
      </c>
      <c r="B183">
        <v>1.69</v>
      </c>
      <c r="C183" s="29">
        <f t="shared" si="34"/>
        <v>5.6832255401128462E-2</v>
      </c>
      <c r="D183" s="30">
        <f>IF(OR($A183="",$B183=""),"",A183*'MPTO_working_2-way'!$G182)</f>
        <v>2.2721893491124261</v>
      </c>
      <c r="E183" s="32">
        <f>IF(OR($A183="",$B183=""),"",B183*'MPTO_working_2-way'!$G182)</f>
        <v>1.786046511627907</v>
      </c>
      <c r="F183" s="30">
        <f>IF(OR($A183="",$B183=""),"",'MPTO_working_2-way'!D182)</f>
        <v>2.2899007405073264</v>
      </c>
      <c r="G183" s="32">
        <f>IF(OR($A183="",$B183=""),"",'MPTO_working_2-way'!E182)</f>
        <v>1.7752534505924025</v>
      </c>
      <c r="H183" s="30">
        <f>IF(OR($A183="",$B183=""),"",'OddsRatio_working_2-way'!M182)</f>
        <v>2.2909944487358058</v>
      </c>
      <c r="I183" s="30">
        <f>IF(OR($A183="",$B183=""),"",'OddsRatio_working_2-way'!N182)</f>
        <v>1.7745966692414838</v>
      </c>
      <c r="J183" s="30">
        <f>IF('Log_working_2-way'!$D182="","",A183^('Log_working_2-way'!$D182))</f>
        <v>2.2993445250561972</v>
      </c>
      <c r="K183" s="32">
        <f>IF('Log_working_2-way'!$D182="","",B183^('Log_working_2-way'!$D182))</f>
        <v>1.7696188198841825</v>
      </c>
      <c r="L183" s="37">
        <f t="shared" si="35"/>
        <v>0.44010416666666663</v>
      </c>
      <c r="M183" s="37">
        <f t="shared" si="36"/>
        <v>0.55989583333333337</v>
      </c>
      <c r="N183" s="38">
        <v>279</v>
      </c>
      <c r="O183" s="38">
        <f t="shared" si="37"/>
        <v>149.23255813953489</v>
      </c>
      <c r="P183" s="38">
        <f t="shared" si="38"/>
        <v>113.91124260355029</v>
      </c>
      <c r="Q183" s="38">
        <f t="shared" si="39"/>
        <v>165.08875739644972</v>
      </c>
      <c r="R183" s="38">
        <f t="shared" si="40"/>
        <v>129.76744186046511</v>
      </c>
      <c r="S183" s="39">
        <f t="shared" si="41"/>
        <v>-15.856199256914834</v>
      </c>
      <c r="T183" s="39">
        <f t="shared" si="42"/>
        <v>-15.85619925691482</v>
      </c>
      <c r="U183" t="s">
        <v>143</v>
      </c>
      <c r="V183" t="s">
        <v>116</v>
      </c>
      <c r="W183" t="s">
        <v>149</v>
      </c>
      <c r="X183" t="s">
        <v>386</v>
      </c>
      <c r="Y183" s="41"/>
    </row>
    <row r="184" spans="1:25" ht="15" x14ac:dyDescent="0.25">
      <c r="A184">
        <v>1.86</v>
      </c>
      <c r="B184">
        <v>2.0099999999999998</v>
      </c>
      <c r="C184" s="29">
        <f t="shared" si="34"/>
        <v>3.5146846413095734E-2</v>
      </c>
      <c r="D184" s="30">
        <f>IF(OR($A184="",$B184=""),"",A184*'MPTO_working_2-way'!$G183)</f>
        <v>1.9253731343283582</v>
      </c>
      <c r="E184" s="32">
        <f>IF(OR($A184="",$B184=""),"",B184*'MPTO_working_2-way'!$G183)</f>
        <v>2.0806451612903221</v>
      </c>
      <c r="F184" s="30">
        <f>IF(OR($A184="",$B184=""),"",'MPTO_working_2-way'!D183)</f>
        <v>1.9228514118191637</v>
      </c>
      <c r="G184" s="32">
        <f>IF(OR($A184="",$B184=""),"",'MPTO_working_2-way'!E183)</f>
        <v>2.0835980605249955</v>
      </c>
      <c r="H184" s="30">
        <f>IF(OR($A184="",$B184=""),"",'OddsRatio_working_2-way'!M183)</f>
        <v>1.9227595290837431</v>
      </c>
      <c r="I184" s="30">
        <f>IF(OR($A184="",$B184=""),"",'OddsRatio_working_2-way'!N183)</f>
        <v>2.0837059585750928</v>
      </c>
      <c r="J184" s="30">
        <f>IF('Log_working_2-way'!$D183="","",A184^('Log_working_2-way'!$D183))</f>
        <v>1.9216119729065091</v>
      </c>
      <c r="K184" s="32">
        <f>IF('Log_working_2-way'!$D183="","",B184^('Log_working_2-way'!$D183))</f>
        <v>2.0850553480183369</v>
      </c>
      <c r="L184" s="37">
        <f t="shared" si="35"/>
        <v>0.51937984496124034</v>
      </c>
      <c r="M184" s="37">
        <f t="shared" si="36"/>
        <v>0.48062015503875982</v>
      </c>
      <c r="N184" s="38">
        <v>280</v>
      </c>
      <c r="O184" s="38">
        <f t="shared" si="37"/>
        <v>129.46236559139788</v>
      </c>
      <c r="P184" s="38">
        <f t="shared" si="38"/>
        <v>140.69651741293532</v>
      </c>
      <c r="Q184" s="38">
        <f t="shared" si="39"/>
        <v>139.30348258706471</v>
      </c>
      <c r="R184" s="38">
        <f t="shared" si="40"/>
        <v>150.53763440860214</v>
      </c>
      <c r="S184" s="39">
        <f t="shared" si="41"/>
        <v>-9.8411169956668232</v>
      </c>
      <c r="T184" s="39">
        <f t="shared" si="42"/>
        <v>-9.8411169956668232</v>
      </c>
      <c r="U184" t="s">
        <v>377</v>
      </c>
      <c r="V184" t="s">
        <v>378</v>
      </c>
      <c r="W184" t="s">
        <v>397</v>
      </c>
      <c r="X184" t="s">
        <v>386</v>
      </c>
      <c r="Y184" s="41"/>
    </row>
    <row r="185" spans="1:25" ht="15" x14ac:dyDescent="0.25">
      <c r="A185">
        <v>2.08</v>
      </c>
      <c r="B185">
        <v>1.83</v>
      </c>
      <c r="C185" s="29">
        <f t="shared" si="34"/>
        <v>2.7217318200924545E-2</v>
      </c>
      <c r="D185" s="30">
        <f>IF(OR($A185="",$B185=""),"",A185*'MPTO_working_2-way'!$G184)</f>
        <v>2.136612021857923</v>
      </c>
      <c r="E185" s="32">
        <f>IF(OR($A185="",$B185=""),"",B185*'MPTO_working_2-way'!$G184)</f>
        <v>1.8798076923076921</v>
      </c>
      <c r="F185" s="30">
        <f>IF(OR($A185="",$B185=""),"",'MPTO_working_2-way'!D184)</f>
        <v>2.1405916094927453</v>
      </c>
      <c r="G185" s="32">
        <f>IF(OR($A185="",$B185=""),"",'MPTO_working_2-way'!E184)</f>
        <v>1.8767379942806428</v>
      </c>
      <c r="H185" s="30">
        <f>IF(OR($A185="",$B185=""),"",'OddsRatio_working_2-way'!M184)</f>
        <v>2.1407036509440598</v>
      </c>
      <c r="I185" s="30">
        <f>IF(OR($A185="",$B185=""),"",'OddsRatio_working_2-way'!N184)</f>
        <v>1.8766518798921943</v>
      </c>
      <c r="J185" s="30">
        <f>IF('Log_working_2-way'!$D184="","",A185^('Log_working_2-way'!$D184))</f>
        <v>2.1425119645428072</v>
      </c>
      <c r="K185" s="32">
        <f>IF('Log_working_2-way'!$D184="","",B185^('Log_working_2-way'!$D184))</f>
        <v>1.875264356990918</v>
      </c>
      <c r="L185" s="37">
        <f t="shared" si="35"/>
        <v>0.46803069053708451</v>
      </c>
      <c r="M185" s="37">
        <f t="shared" si="36"/>
        <v>0.53196930946291565</v>
      </c>
      <c r="N185" s="38">
        <v>281</v>
      </c>
      <c r="O185" s="38">
        <f t="shared" si="37"/>
        <v>145.90384615384616</v>
      </c>
      <c r="P185" s="38">
        <f t="shared" si="38"/>
        <v>127.44808743169399</v>
      </c>
      <c r="Q185" s="38">
        <f t="shared" si="39"/>
        <v>153.55191256830599</v>
      </c>
      <c r="R185" s="38">
        <f t="shared" si="40"/>
        <v>135.09615384615384</v>
      </c>
      <c r="S185" s="39">
        <f t="shared" si="41"/>
        <v>-7.6480664144598336</v>
      </c>
      <c r="T185" s="39">
        <f t="shared" si="42"/>
        <v>-7.6480664144598478</v>
      </c>
      <c r="U185" t="s">
        <v>379</v>
      </c>
      <c r="V185" t="s">
        <v>380</v>
      </c>
      <c r="W185" t="s">
        <v>392</v>
      </c>
      <c r="X185" t="s">
        <v>386</v>
      </c>
      <c r="Y185" s="41"/>
    </row>
    <row r="186" spans="1:25" s="35" customFormat="1" ht="15" x14ac:dyDescent="0.25">
      <c r="A186">
        <v>2.11</v>
      </c>
      <c r="B186">
        <v>1.75</v>
      </c>
      <c r="C186" s="29">
        <f t="shared" si="34"/>
        <v>4.5362220717670931E-2</v>
      </c>
      <c r="D186" s="30">
        <f>IF(OR($A186="",$B186=""),"",A186*'MPTO_working_2-way'!$G185)</f>
        <v>2.2057142857142855</v>
      </c>
      <c r="E186" s="32">
        <f>IF(OR($A186="",$B186=""),"",B186*'MPTO_working_2-way'!$G185)</f>
        <v>1.8293838862559242</v>
      </c>
      <c r="F186" s="30">
        <f>IF(OR($A186="",$B186=""),"",'MPTO_working_2-way'!D185)</f>
        <v>2.2160540135033755</v>
      </c>
      <c r="G186" s="32">
        <f>IF(OR($A186="",$B186=""),"",'MPTO_working_2-way'!E185)</f>
        <v>1.8223318938926589</v>
      </c>
      <c r="H186" s="30">
        <f>IF(OR($A186="",$B186=""),"",'OddsRatio_working_2-way'!M185)</f>
        <v>2.216552506059644</v>
      </c>
      <c r="I186" s="30">
        <f>IF(OR($A186="",$B186=""),"",'OddsRatio_working_2-way'!N185)</f>
        <v>1.8219949365267862</v>
      </c>
      <c r="J186" s="30">
        <f>IF('Log_working_2-way'!$D185="","",A186^('Log_working_2-way'!$D185))</f>
        <v>2.2213495885331906</v>
      </c>
      <c r="K186" s="32">
        <f>IF('Log_working_2-way'!$D185="","",B186^('Log_working_2-way'!$D185))</f>
        <v>1.8187663952959283</v>
      </c>
      <c r="L186" s="37">
        <f t="shared" si="35"/>
        <v>0.45336787564766845</v>
      </c>
      <c r="M186" s="37">
        <f t="shared" si="36"/>
        <v>0.54663212435233155</v>
      </c>
      <c r="N186" s="38">
        <v>282</v>
      </c>
      <c r="O186" s="38">
        <f t="shared" si="37"/>
        <v>148.35071090047393</v>
      </c>
      <c r="P186" s="38">
        <f t="shared" si="38"/>
        <v>120.85714285714285</v>
      </c>
      <c r="Q186" s="38">
        <f t="shared" si="39"/>
        <v>161.14285714285714</v>
      </c>
      <c r="R186" s="38">
        <f t="shared" si="40"/>
        <v>133.64928909952607</v>
      </c>
      <c r="S186" s="39">
        <f t="shared" si="41"/>
        <v>-12.792146242383211</v>
      </c>
      <c r="T186" s="39">
        <f t="shared" si="42"/>
        <v>-12.792146242383225</v>
      </c>
      <c r="U186" t="s">
        <v>381</v>
      </c>
      <c r="V186" t="s">
        <v>382</v>
      </c>
      <c r="W186" t="s">
        <v>393</v>
      </c>
      <c r="X186" t="s">
        <v>386</v>
      </c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52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52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52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52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52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5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52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52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52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52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52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52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52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52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52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5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52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52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52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52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52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52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52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52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52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5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52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52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52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52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52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52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52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52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52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5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3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3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4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4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5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5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6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6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7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7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161" activePane="bottomLeft" state="frozen"/>
      <selection pane="bottomLeft" activeCell="D42" sqref="D42:D18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6" t="s">
        <v>9</v>
      </c>
      <c r="B1" s="56"/>
      <c r="C1" s="57"/>
      <c r="D1" s="18"/>
      <c r="E1" s="58" t="s">
        <v>25</v>
      </c>
      <c r="F1" s="56"/>
      <c r="G1" s="57"/>
      <c r="H1" s="58" t="s">
        <v>23</v>
      </c>
      <c r="I1" s="56"/>
      <c r="J1" s="57"/>
      <c r="K1" s="58" t="s">
        <v>11</v>
      </c>
      <c r="L1" s="56"/>
      <c r="M1" s="57"/>
      <c r="N1" s="58" t="s">
        <v>35</v>
      </c>
      <c r="O1" s="56"/>
      <c r="P1" s="5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1.56</v>
      </c>
      <c r="B3">
        <v>4.3499999999999996</v>
      </c>
      <c r="C3">
        <v>5.94</v>
      </c>
      <c r="D3" s="20">
        <f>IF(OR($A3="",$B3="",$C3=""),"",(1/A3)+(1/B3)+(1/C3)-1)</f>
        <v>3.926086684707375E-2</v>
      </c>
      <c r="E3" s="17">
        <f>IF(OR($A3="",$B3="",$C3=""),"",A3*'MPTO_working_3-way'!$I2)</f>
        <v>1.621246952281435</v>
      </c>
      <c r="F3" s="21">
        <f>IF(OR($A3="",$B3="",$C3=""),"",B3*'MPTO_working_3-way'!$I2)</f>
        <v>4.5207847707847701</v>
      </c>
      <c r="G3" s="22">
        <f>IF(OR($A3="",$B3="",$C3=""),"",C3*'MPTO_working_3-way'!$I2)</f>
        <v>6.1732095490716183</v>
      </c>
      <c r="H3" s="17">
        <f>IF(OR($A3="",$B3="",$C3=""),"",'MPTO_working_3-way'!E2)</f>
        <v>1.5925121723423521</v>
      </c>
      <c r="I3" s="21">
        <f>IF(OR($A3="",$B3="",$C3=""),"",'MPTO_working_3-way'!F2)</f>
        <v>4.6125865099417771</v>
      </c>
      <c r="J3" s="22">
        <f>IF(OR($A3="",$B3="",$C3=""),"",'MPTO_working_3-way'!G2)</f>
        <v>6.4406756912221494</v>
      </c>
      <c r="K3" s="17">
        <f>IF(OR($A3="",$B3="",$C3=""),"",'OddsRatio_working_3-way'!H2)</f>
        <v>1.602020163944754</v>
      </c>
      <c r="L3" s="21">
        <f>IF(OR($A3="",$B3="",$C3=""),"",'OddsRatio_working_3-way'!I2)</f>
        <v>4.6013706235980818</v>
      </c>
      <c r="M3" s="22">
        <f>IF(OR($A3="",$B3="",$C3=""),"",'OddsRatio_working_3-way'!J2)</f>
        <v>6.3106778747983663</v>
      </c>
      <c r="N3" s="23">
        <f>(1/E3)* 100</f>
        <v>61.680917801744513</v>
      </c>
      <c r="O3" s="24">
        <f>(1/F3)* 100</f>
        <v>22.120053280625619</v>
      </c>
      <c r="P3" s="24">
        <f>(1/G3)* 100</f>
        <v>16.199028917629871</v>
      </c>
      <c r="Q3" t="s">
        <v>81</v>
      </c>
      <c r="R3" t="s">
        <v>82</v>
      </c>
      <c r="S3" t="s">
        <v>152</v>
      </c>
      <c r="T3" s="35">
        <v>100</v>
      </c>
      <c r="U3" s="35">
        <f>(1/A4)*((T3*A4)-T3)</f>
        <v>30.069930069930074</v>
      </c>
      <c r="V3" s="35">
        <f>(1/B4)*((T3*B4)-T3)</f>
        <v>78.494623655913983</v>
      </c>
      <c r="W3" s="35">
        <f>(1/C4)*((T3*C4)-T3)</f>
        <v>87.437185929648237</v>
      </c>
      <c r="X3" s="35">
        <f>((1/B4)+(1/C4))*T3</f>
        <v>34.06819041443778</v>
      </c>
      <c r="Y3" s="35">
        <f>((1/A4)+(1/C4))*T3</f>
        <v>82.492884000421697</v>
      </c>
      <c r="Z3" s="35">
        <f>((1/A4)+(1/B4))*T3</f>
        <v>91.435446274155964</v>
      </c>
      <c r="AA3" s="35">
        <f t="shared" ref="AA3" si="0">U3-X3</f>
        <v>-3.9982603445077061</v>
      </c>
      <c r="AB3" s="35">
        <f t="shared" ref="AB3" si="1">V3-Y3</f>
        <v>-3.9982603445077132</v>
      </c>
      <c r="AC3" s="35">
        <f t="shared" ref="AC3" si="2">W3-Z3</f>
        <v>-3.9982603445077274</v>
      </c>
      <c r="AD3" s="27"/>
      <c r="AE3" s="27"/>
      <c r="AF3">
        <v>1.72</v>
      </c>
      <c r="AG3">
        <v>2.1800000000000002</v>
      </c>
      <c r="AH3" s="41"/>
      <c r="AI3" s="27"/>
      <c r="AJ3" t="s">
        <v>146</v>
      </c>
    </row>
    <row r="4" spans="1:36" ht="15" x14ac:dyDescent="0.25">
      <c r="A4">
        <v>1.43</v>
      </c>
      <c r="B4">
        <v>4.6500000000000004</v>
      </c>
      <c r="C4">
        <v>7.96</v>
      </c>
      <c r="D4" s="20">
        <f t="shared" ref="D4:D67" si="3">IF(OR($A4="",$B4="",$C4=""),"",(1/A4)+(1/B4)+(1/C4)-1)</f>
        <v>3.9982603445077203E-2</v>
      </c>
      <c r="E4" s="17">
        <f>IF(OR($A4="",$B4="",$C4=""),"",A4*'MPTO_working_3-way'!$I3)</f>
        <v>1.4871751229264603</v>
      </c>
      <c r="F4" s="21">
        <f>IF(OR($A4="",$B4="",$C4=""),"",B4*'MPTO_working_3-way'!$I3)</f>
        <v>4.8359191060196096</v>
      </c>
      <c r="G4" s="22">
        <f>IF(OR($A4="",$B4="",$C4=""),"",C4*'MPTO_working_3-way'!$I3)</f>
        <v>8.278261523422815</v>
      </c>
      <c r="H4" s="17">
        <f>IF(OR($A4="",$B4="",$C4=""),"",'MPTO_working_3-way'!E3)</f>
        <v>1.4577829735713477</v>
      </c>
      <c r="I4" s="21">
        <f>IF(OR($A4="",$B4="",$C4=""),"",'MPTO_working_3-way'!F3)</f>
        <v>4.9572135718772294</v>
      </c>
      <c r="J4" s="22">
        <f>IF(OR($A4="",$B4="",$C4=""),"",'MPTO_working_3-way'!G3)</f>
        <v>8.9046714318239708</v>
      </c>
      <c r="K4" s="17">
        <f>IF(OR($A4="",$B4="",$C4=""),"",'OddsRatio_working_3-way'!H3)</f>
        <v>1.4669500430081446</v>
      </c>
      <c r="L4" s="21">
        <f>IF(OR($A4="",$B4="",$C4=""),"",'OddsRatio_working_3-way'!I3)</f>
        <v>4.9636457139063479</v>
      </c>
      <c r="M4" s="22">
        <f>IF(OR($A4="",$B4="",$C4=""),"",'OddsRatio_working_3-way'!J3)</f>
        <v>8.5580751147364875</v>
      </c>
      <c r="N4" s="23">
        <f t="shared" ref="N4" si="4">(1/E4)* 100</f>
        <v>67.24157663639518</v>
      </c>
      <c r="O4" s="24">
        <f t="shared" ref="O4" si="5">(1/F4)* 100</f>
        <v>20.678592384955934</v>
      </c>
      <c r="P4" s="24">
        <f t="shared" ref="P4" si="6">(1/G4)* 100</f>
        <v>12.07983097864888</v>
      </c>
      <c r="Q4" t="s">
        <v>83</v>
      </c>
      <c r="R4" t="s">
        <v>80</v>
      </c>
      <c r="S4" t="s">
        <v>152</v>
      </c>
      <c r="T4" s="35">
        <v>100</v>
      </c>
      <c r="U4" s="35">
        <f t="shared" ref="U4:U41" si="7">(1/A5)*((T4*A5)-T4)</f>
        <v>59.514170040485837</v>
      </c>
      <c r="V4" s="35">
        <f t="shared" ref="V4:V41" si="8">(1/B5)*((T4*B5)-T4)</f>
        <v>73.045822102425873</v>
      </c>
      <c r="W4" s="35">
        <f t="shared" ref="W4:W41" si="9">(1/C5)*((T4*C5)-T4)</f>
        <v>64.157706093189958</v>
      </c>
      <c r="X4" s="35">
        <f t="shared" ref="X4:X41" si="10">((1/B5)+(1/C5))*T4</f>
        <v>62.796471804384154</v>
      </c>
      <c r="Y4" s="35">
        <f t="shared" ref="Y4:Y41" si="11">((1/A5)+(1/C5))*T4</f>
        <v>76.328123866324205</v>
      </c>
      <c r="Z4" s="35">
        <f t="shared" ref="Z4:Z41" si="12">((1/A5)+(1/B5))*T4</f>
        <v>67.44000785708829</v>
      </c>
      <c r="AA4" s="35">
        <f t="shared" ref="AA4:AA41" si="13">U4-X4</f>
        <v>-3.2823017638983174</v>
      </c>
      <c r="AB4" s="35">
        <f t="shared" ref="AB4:AB41" si="14">V4-Y4</f>
        <v>-3.2823017638983316</v>
      </c>
      <c r="AC4" s="35">
        <f t="shared" ref="AC4:AC41" si="15">W4-Z4</f>
        <v>-3.2823017638983316</v>
      </c>
      <c r="AD4" s="4"/>
      <c r="AE4" s="4"/>
      <c r="AF4">
        <v>1.7</v>
      </c>
      <c r="AG4">
        <v>2.21</v>
      </c>
      <c r="AH4" s="4"/>
      <c r="AI4" s="4"/>
      <c r="AJ4" t="s">
        <v>146</v>
      </c>
    </row>
    <row r="5" spans="1:36" s="12" customFormat="1" ht="15" x14ac:dyDescent="0.25">
      <c r="A5">
        <v>2.4700000000000002</v>
      </c>
      <c r="B5">
        <v>3.71</v>
      </c>
      <c r="C5">
        <v>2.79</v>
      </c>
      <c r="D5" s="20">
        <f t="shared" si="3"/>
        <v>3.282301763898321E-2</v>
      </c>
      <c r="E5" s="17">
        <f>IF(OR($A5="",$B5="",$C5=""),"",A5*'MPTO_working_3-way'!$I4)</f>
        <v>2.5510728535682889</v>
      </c>
      <c r="F5" s="21">
        <f>IF(OR($A5="",$B5="",$C5=""),"",B5*'MPTO_working_3-way'!$I4)</f>
        <v>3.8317733954406274</v>
      </c>
      <c r="G5" s="22">
        <f>IF(OR($A5="",$B5="",$C5=""),"",C5*'MPTO_working_3-way'!$I4)</f>
        <v>2.8815762192127634</v>
      </c>
      <c r="H5" s="17">
        <f>IF(OR($A5="",$B5="",$C5=""),"",'MPTO_working_3-way'!E4)</f>
        <v>2.5386039555863777</v>
      </c>
      <c r="I5" s="21">
        <f>IF(OR($A5="",$B5="",$C5=""),"",'MPTO_working_3-way'!F4)</f>
        <v>3.8669644642882077</v>
      </c>
      <c r="J5" s="22">
        <f>IF(OR($A5="",$B5="",$C5=""),"",'MPTO_working_3-way'!G4)</f>
        <v>2.8778474633894149</v>
      </c>
      <c r="K5" s="17">
        <f>IF(OR($A5="",$B5="",$C5=""),"",'OddsRatio_working_3-way'!H4)</f>
        <v>2.5446405619428503</v>
      </c>
      <c r="L5" s="21">
        <f>IF(OR($A5="",$B5="",$C5=""),"",'OddsRatio_working_3-way'!I4)</f>
        <v>3.847602668615731</v>
      </c>
      <c r="M5" s="22">
        <f>IF(OR($A5="",$B5="",$C5=""),"",'OddsRatio_working_3-way'!J4)</f>
        <v>2.8808888475358518</v>
      </c>
      <c r="N5" s="23">
        <f t="shared" ref="N5:N41" si="16">(1/E5)* 100</f>
        <v>39.199194119496013</v>
      </c>
      <c r="O5" s="24">
        <f t="shared" ref="O5:O41" si="17">(1/F5)* 100</f>
        <v>26.097576677939404</v>
      </c>
      <c r="P5" s="24">
        <f t="shared" ref="P5:P41" si="18">(1/G5)* 100</f>
        <v>34.703229202564579</v>
      </c>
      <c r="Q5" t="s">
        <v>72</v>
      </c>
      <c r="R5" t="s">
        <v>76</v>
      </c>
      <c r="S5" t="s">
        <v>152</v>
      </c>
      <c r="T5" s="35">
        <v>100</v>
      </c>
      <c r="U5" s="35">
        <f t="shared" si="7"/>
        <v>89.733059548254616</v>
      </c>
      <c r="V5" s="35">
        <f t="shared" si="8"/>
        <v>85.11904761904762</v>
      </c>
      <c r="W5" s="35">
        <f t="shared" si="9"/>
        <v>22.480620155038757</v>
      </c>
      <c r="X5" s="35">
        <f t="shared" si="10"/>
        <v>92.400332225913616</v>
      </c>
      <c r="Y5" s="35">
        <f t="shared" si="11"/>
        <v>87.786320296706606</v>
      </c>
      <c r="Z5" s="35">
        <f t="shared" si="12"/>
        <v>25.14789283269776</v>
      </c>
      <c r="AA5" s="35">
        <f t="shared" si="13"/>
        <v>-2.6672726776589997</v>
      </c>
      <c r="AB5" s="35">
        <f t="shared" si="14"/>
        <v>-2.6672726776589855</v>
      </c>
      <c r="AC5" s="35">
        <f t="shared" si="15"/>
        <v>-2.6672726776590032</v>
      </c>
      <c r="AD5" s="27"/>
      <c r="AE5" s="27"/>
      <c r="AF5">
        <v>1.66</v>
      </c>
      <c r="AG5">
        <v>2.2999999999999998</v>
      </c>
      <c r="AH5" s="36"/>
      <c r="AI5" s="27"/>
      <c r="AJ5" t="s">
        <v>146</v>
      </c>
    </row>
    <row r="6" spans="1:36" s="12" customFormat="1" ht="15" x14ac:dyDescent="0.25">
      <c r="A6">
        <v>9.74</v>
      </c>
      <c r="B6">
        <v>6.72</v>
      </c>
      <c r="C6">
        <v>1.29</v>
      </c>
      <c r="D6" s="20">
        <f t="shared" si="3"/>
        <v>2.667272677659005E-2</v>
      </c>
      <c r="E6" s="17">
        <f>IF(OR($A6="",$B6="",$C6=""),"",A6*'MPTO_working_3-way'!$I5)</f>
        <v>9.9997923588039868</v>
      </c>
      <c r="F6" s="21">
        <f>IF(OR($A6="",$B6="",$C6=""),"",B6*'MPTO_working_3-way'!$I5)</f>
        <v>6.8992407239386848</v>
      </c>
      <c r="G6" s="22">
        <f>IF(OR($A6="",$B6="",$C6=""),"",C6*'MPTO_working_3-way'!$I5)</f>
        <v>1.3244078175418013</v>
      </c>
      <c r="H6" s="17">
        <f>IF(OR($A6="",$B6="",$C6=""),"",'MPTO_working_3-way'!E5)</f>
        <v>10.663425486707425</v>
      </c>
      <c r="I6" s="21">
        <f>IF(OR($A6="",$B6="",$C6=""),"",'MPTO_working_3-way'!F5)</f>
        <v>7.1470118599236976</v>
      </c>
      <c r="J6" s="22">
        <f>IF(OR($A6="",$B6="",$C6=""),"",'MPTO_working_3-way'!G5)</f>
        <v>1.304967022401621</v>
      </c>
      <c r="K6" s="17">
        <f>IF(OR($A6="",$B6="",$C6=""),"",'OddsRatio_working_3-way'!H5)</f>
        <v>10.357265604883475</v>
      </c>
      <c r="L6" s="21">
        <f>IF(OR($A6="",$B6="",$C6=""),"",'OddsRatio_working_3-way'!I5)</f>
        <v>7.1239770320289999</v>
      </c>
      <c r="M6" s="22">
        <f>IF(OR($A6="",$B6="",$C6=""),"",'OddsRatio_working_3-way'!J5)</f>
        <v>1.3104813530224497</v>
      </c>
      <c r="N6" s="23">
        <f t="shared" si="16"/>
        <v>10.000207645507588</v>
      </c>
      <c r="O6" s="24">
        <f t="shared" si="17"/>
        <v>14.494348581435107</v>
      </c>
      <c r="P6" s="24">
        <f t="shared" si="18"/>
        <v>75.505443773057294</v>
      </c>
      <c r="Q6" t="s">
        <v>95</v>
      </c>
      <c r="R6" t="s">
        <v>84</v>
      </c>
      <c r="S6" t="s">
        <v>152</v>
      </c>
      <c r="T6" s="35">
        <v>100</v>
      </c>
      <c r="U6" s="35">
        <f t="shared" si="7"/>
        <v>57.627118644067799</v>
      </c>
      <c r="V6" s="35">
        <f t="shared" si="8"/>
        <v>70.501474926253692</v>
      </c>
      <c r="W6" s="35">
        <f t="shared" si="9"/>
        <v>69.696969696969703</v>
      </c>
      <c r="X6" s="35">
        <f t="shared" si="10"/>
        <v>59.801555376776619</v>
      </c>
      <c r="Y6" s="35">
        <f t="shared" si="11"/>
        <v>72.675911658962505</v>
      </c>
      <c r="Z6" s="35">
        <f t="shared" si="12"/>
        <v>71.871406429678515</v>
      </c>
      <c r="AA6" s="35">
        <f t="shared" si="13"/>
        <v>-2.1744367327088199</v>
      </c>
      <c r="AB6" s="35">
        <f t="shared" si="14"/>
        <v>-2.1744367327088128</v>
      </c>
      <c r="AC6" s="35">
        <f t="shared" si="15"/>
        <v>-2.1744367327088128</v>
      </c>
      <c r="AD6" s="27"/>
      <c r="AE6" s="27"/>
      <c r="AF6">
        <v>1.35</v>
      </c>
      <c r="AG6">
        <v>3.34</v>
      </c>
      <c r="AH6" s="36"/>
      <c r="AI6" s="27"/>
      <c r="AJ6" t="s">
        <v>147</v>
      </c>
    </row>
    <row r="7" spans="1:36" s="12" customFormat="1" ht="15" x14ac:dyDescent="0.25">
      <c r="A7">
        <v>2.36</v>
      </c>
      <c r="B7">
        <v>3.39</v>
      </c>
      <c r="C7">
        <v>3.3</v>
      </c>
      <c r="D7" s="20">
        <f t="shared" si="3"/>
        <v>2.1744367327088288E-2</v>
      </c>
      <c r="E7" s="17">
        <f>IF(OR($A7="",$B7="",$C7=""),"",A7*'MPTO_working_3-way'!$I6)</f>
        <v>2.4113167068919283</v>
      </c>
      <c r="F7" s="21">
        <f>IF(OR($A7="",$B7="",$C7=""),"",B7*'MPTO_working_3-way'!$I6)</f>
        <v>3.4637134052388294</v>
      </c>
      <c r="G7" s="22">
        <f>IF(OR($A7="",$B7="",$C7=""),"",C7*'MPTO_working_3-way'!$I6)</f>
        <v>3.371756412179391</v>
      </c>
      <c r="H7" s="17">
        <f>IF(OR($A7="",$B7="",$C7=""),"",'MPTO_working_3-way'!E6)</f>
        <v>2.4010716975091948</v>
      </c>
      <c r="I7" s="21">
        <f>IF(OR($A7="",$B7="",$C7=""),"",'MPTO_working_3-way'!F6)</f>
        <v>3.4753943848859499</v>
      </c>
      <c r="J7" s="22">
        <f>IF(OR($A7="",$B7="",$C7=""),"",'MPTO_working_3-way'!G6)</f>
        <v>3.3808662780572258</v>
      </c>
      <c r="K7" s="17">
        <f>IF(OR($A7="",$B7="",$C7=""),"",'OddsRatio_working_3-way'!H6)</f>
        <v>2.4055580575750644</v>
      </c>
      <c r="L7" s="21">
        <f>IF(OR($A7="",$B7="",$C7=""),"",'OddsRatio_working_3-way'!I6)</f>
        <v>3.4700615864738267</v>
      </c>
      <c r="M7" s="22">
        <f>IF(OR($A7="",$B7="",$C7=""),"",'OddsRatio_working_3-way'!J6)</f>
        <v>3.377046715016653</v>
      </c>
      <c r="N7" s="23">
        <f t="shared" si="16"/>
        <v>41.471118129851639</v>
      </c>
      <c r="O7" s="24">
        <f t="shared" si="17"/>
        <v>28.87074890455748</v>
      </c>
      <c r="P7" s="24">
        <f t="shared" si="18"/>
        <v>29.658132965590873</v>
      </c>
      <c r="Q7" t="s">
        <v>91</v>
      </c>
      <c r="R7" t="s">
        <v>86</v>
      </c>
      <c r="S7" t="s">
        <v>152</v>
      </c>
      <c r="T7" s="35">
        <v>100</v>
      </c>
      <c r="U7" s="35">
        <f t="shared" si="7"/>
        <v>48.979591836734699</v>
      </c>
      <c r="V7" s="35">
        <f t="shared" si="8"/>
        <v>71.509971509971507</v>
      </c>
      <c r="W7" s="35">
        <f t="shared" si="9"/>
        <v>77.116704805491992</v>
      </c>
      <c r="X7" s="35">
        <f t="shared" si="10"/>
        <v>51.373323684536501</v>
      </c>
      <c r="Y7" s="35">
        <f t="shared" si="11"/>
        <v>73.903703357773324</v>
      </c>
      <c r="Z7" s="35">
        <f t="shared" si="12"/>
        <v>79.510436653293809</v>
      </c>
      <c r="AA7" s="35">
        <f t="shared" si="13"/>
        <v>-2.3937318478018028</v>
      </c>
      <c r="AB7" s="35">
        <f t="shared" si="14"/>
        <v>-2.393731847801817</v>
      </c>
      <c r="AC7" s="35">
        <f t="shared" si="15"/>
        <v>-2.393731847801817</v>
      </c>
      <c r="AD7" s="27"/>
      <c r="AE7" s="27"/>
      <c r="AF7">
        <v>1.99</v>
      </c>
      <c r="AG7">
        <v>1.92</v>
      </c>
      <c r="AH7" s="36"/>
      <c r="AI7" s="27"/>
      <c r="AJ7" t="s">
        <v>147</v>
      </c>
    </row>
    <row r="8" spans="1:36" ht="15" x14ac:dyDescent="0.25">
      <c r="A8">
        <v>1.96</v>
      </c>
      <c r="B8">
        <v>3.51</v>
      </c>
      <c r="C8">
        <v>4.37</v>
      </c>
      <c r="D8" s="20">
        <f t="shared" si="3"/>
        <v>2.3937318478018055E-2</v>
      </c>
      <c r="E8" s="17">
        <f>IF(OR($A8="",$B8="",$C8=""),"",A8*'MPTO_working_3-way'!$I7)</f>
        <v>2.0069171442169154</v>
      </c>
      <c r="F8" s="21">
        <f>IF(OR($A8="",$B8="",$C8=""),"",B8*'MPTO_working_3-way'!$I7)</f>
        <v>3.5940199878578429</v>
      </c>
      <c r="G8" s="22">
        <f>IF(OR($A8="",$B8="",$C8=""),"",C8*'MPTO_working_3-way'!$I7)</f>
        <v>4.4746060817489388</v>
      </c>
      <c r="H8" s="17">
        <f>IF(OR($A8="",$B8="",$C8=""),"",'MPTO_working_3-way'!E7)</f>
        <v>1.9911395267779473</v>
      </c>
      <c r="I8" s="21">
        <f>IF(OR($A8="",$B8="",$C8=""),"",'MPTO_working_3-way'!F7)</f>
        <v>3.6111358638101159</v>
      </c>
      <c r="J8" s="22">
        <f>IF(OR($A8="",$B8="",$C8=""),"",'MPTO_working_3-way'!G7)</f>
        <v>4.5278813073970214</v>
      </c>
      <c r="K8" s="17">
        <f>IF(OR($A8="",$B8="",$C8=""),"",'OddsRatio_working_3-way'!H7)</f>
        <v>1.9973803948418243</v>
      </c>
      <c r="L8" s="21">
        <f>IF(OR($A8="",$B8="",$C8=""),"",'OddsRatio_working_3-way'!I7)</f>
        <v>3.6077341573468535</v>
      </c>
      <c r="M8" s="22">
        <f>IF(OR($A8="",$B8="",$C8=""),"",'OddsRatio_working_3-way'!J7)</f>
        <v>4.5012207610593231</v>
      </c>
      <c r="N8" s="23">
        <f t="shared" si="16"/>
        <v>49.827667419234331</v>
      </c>
      <c r="O8" s="24">
        <f t="shared" si="17"/>
        <v>27.823996621566753</v>
      </c>
      <c r="P8" s="24">
        <f t="shared" si="18"/>
        <v>22.348335959198923</v>
      </c>
      <c r="Q8" t="s">
        <v>85</v>
      </c>
      <c r="R8" t="s">
        <v>90</v>
      </c>
      <c r="S8" t="s">
        <v>152</v>
      </c>
      <c r="T8" s="35">
        <v>100</v>
      </c>
      <c r="U8" s="35">
        <f t="shared" si="7"/>
        <v>55.156950672645742</v>
      </c>
      <c r="V8" s="35">
        <f t="shared" si="8"/>
        <v>71.509971509971507</v>
      </c>
      <c r="W8" s="35">
        <f t="shared" si="9"/>
        <v>71.014492753623188</v>
      </c>
      <c r="X8" s="35">
        <f t="shared" si="10"/>
        <v>57.475535736405305</v>
      </c>
      <c r="Y8" s="35">
        <f t="shared" si="11"/>
        <v>73.828556573731078</v>
      </c>
      <c r="Z8" s="35">
        <f t="shared" si="12"/>
        <v>73.333077817382758</v>
      </c>
      <c r="AA8" s="35">
        <f t="shared" si="13"/>
        <v>-2.3185850637595635</v>
      </c>
      <c r="AB8" s="35">
        <f t="shared" si="14"/>
        <v>-2.3185850637595706</v>
      </c>
      <c r="AC8" s="35">
        <f t="shared" si="15"/>
        <v>-2.3185850637595706</v>
      </c>
      <c r="AF8">
        <v>2.04</v>
      </c>
      <c r="AG8">
        <v>1.87</v>
      </c>
      <c r="AJ8" t="s">
        <v>147</v>
      </c>
    </row>
    <row r="9" spans="1:36" ht="15" x14ac:dyDescent="0.25">
      <c r="A9">
        <v>2.23</v>
      </c>
      <c r="B9">
        <v>3.51</v>
      </c>
      <c r="C9">
        <v>3.45</v>
      </c>
      <c r="D9" s="20">
        <f t="shared" si="3"/>
        <v>2.3185850637595706E-2</v>
      </c>
      <c r="E9" s="17">
        <f>IF(OR($A9="",$B9="",$C9=""),"",A9*'MPTO_working_3-way'!$I8)</f>
        <v>2.2817044469218386</v>
      </c>
      <c r="F9" s="21">
        <f>IF(OR($A9="",$B9="",$C9=""),"",B9*'MPTO_working_3-way'!$I8)</f>
        <v>3.5913823357379608</v>
      </c>
      <c r="G9" s="22">
        <f>IF(OR($A9="",$B9="",$C9=""),"",C9*'MPTO_working_3-way'!$I8)</f>
        <v>3.5299911846997052</v>
      </c>
      <c r="H9" s="17">
        <f>IF(OR($A9="",$B9="",$C9=""),"",'MPTO_working_3-way'!E8)</f>
        <v>2.269107652051817</v>
      </c>
      <c r="I9" s="21">
        <f>IF(OR($A9="",$B9="",$C9=""),"",'MPTO_working_3-way'!F8)</f>
        <v>3.607872359897633</v>
      </c>
      <c r="J9" s="22">
        <f>IF(OR($A9="",$B9="",$C9=""),"",'MPTO_working_3-way'!G8)</f>
        <v>3.5445098472881162</v>
      </c>
      <c r="K9" s="17">
        <f>IF(OR($A9="",$B9="",$C9=""),"",'OddsRatio_working_3-way'!H8)</f>
        <v>2.2744353176824528</v>
      </c>
      <c r="L9" s="21">
        <f>IF(OR($A9="",$B9="",$C9=""),"",'OddsRatio_working_3-way'!I8)</f>
        <v>3.6006769490918344</v>
      </c>
      <c r="M9" s="22">
        <f>IF(OR($A9="",$B9="",$C9=""),"",'OddsRatio_working_3-way'!J8)</f>
        <v>3.5385093726195196</v>
      </c>
      <c r="N9" s="23">
        <f t="shared" si="16"/>
        <v>43.826885701566752</v>
      </c>
      <c r="O9" s="24">
        <f t="shared" si="17"/>
        <v>27.84443165655096</v>
      </c>
      <c r="P9" s="24">
        <f t="shared" si="18"/>
        <v>28.328682641882281</v>
      </c>
      <c r="Q9" t="s">
        <v>94</v>
      </c>
      <c r="R9" t="s">
        <v>73</v>
      </c>
      <c r="S9" t="s">
        <v>152</v>
      </c>
      <c r="T9" s="35">
        <v>100</v>
      </c>
      <c r="U9" s="35">
        <f t="shared" si="7"/>
        <v>71.014492753623188</v>
      </c>
      <c r="V9" s="35">
        <f t="shared" si="8"/>
        <v>69.696969696969703</v>
      </c>
      <c r="W9" s="35">
        <f t="shared" si="9"/>
        <v>57.081545064377686</v>
      </c>
      <c r="X9" s="35">
        <f t="shared" si="10"/>
        <v>73.221485238652619</v>
      </c>
      <c r="Y9" s="35">
        <f t="shared" si="11"/>
        <v>71.90396218199912</v>
      </c>
      <c r="Z9" s="35">
        <f t="shared" si="12"/>
        <v>59.288537549407117</v>
      </c>
      <c r="AA9" s="35">
        <f t="shared" si="13"/>
        <v>-2.2069924850294314</v>
      </c>
      <c r="AB9" s="35">
        <f t="shared" si="14"/>
        <v>-2.2069924850294171</v>
      </c>
      <c r="AC9" s="35">
        <f t="shared" si="15"/>
        <v>-2.2069924850294314</v>
      </c>
      <c r="AF9">
        <v>1.88</v>
      </c>
      <c r="AG9">
        <v>2.04</v>
      </c>
      <c r="AJ9" t="s">
        <v>147</v>
      </c>
    </row>
    <row r="10" spans="1:36" ht="15" x14ac:dyDescent="0.25">
      <c r="A10">
        <v>3.45</v>
      </c>
      <c r="B10">
        <v>3.3</v>
      </c>
      <c r="C10">
        <v>2.33</v>
      </c>
      <c r="D10" s="20">
        <f t="shared" si="3"/>
        <v>2.2069924850294242E-2</v>
      </c>
      <c r="E10" s="17">
        <f>IF(OR($A10="",$B10="",$C10=""),"",A10*'MPTO_working_3-way'!$I9)</f>
        <v>3.5261412407335153</v>
      </c>
      <c r="F10" s="21">
        <f>IF(OR($A10="",$B10="",$C10=""),"",B10*'MPTO_working_3-way'!$I9)</f>
        <v>3.3728307520059708</v>
      </c>
      <c r="G10" s="22">
        <f>IF(OR($A10="",$B10="",$C10=""),"",C10*'MPTO_working_3-way'!$I9)</f>
        <v>2.3814229249011856</v>
      </c>
      <c r="H10" s="17">
        <f>IF(OR($A10="",$B10="",$C10=""),"",'MPTO_working_3-way'!E9)</f>
        <v>3.539842670990212</v>
      </c>
      <c r="I10" s="21">
        <f>IF(OR($A10="",$B10="",$C10=""),"",'MPTO_working_3-way'!F9)</f>
        <v>3.3821071353439529</v>
      </c>
      <c r="J10" s="22">
        <f>IF(OR($A10="",$B10="",$C10=""),"",'MPTO_working_3-way'!G9)</f>
        <v>2.370634995107173</v>
      </c>
      <c r="K10" s="17">
        <f>IF(OR($A10="",$B10="",$C10=""),"",'OddsRatio_working_3-way'!H9)</f>
        <v>3.5334964642510158</v>
      </c>
      <c r="L10" s="21">
        <f>IF(OR($A10="",$B10="",$C10=""),"",'OddsRatio_working_3-way'!I9)</f>
        <v>3.3783844358274835</v>
      </c>
      <c r="M10" s="22">
        <f>IF(OR($A10="",$B10="",$C10=""),"",'OddsRatio_working_3-way'!J9)</f>
        <v>2.3753266520219798</v>
      </c>
      <c r="N10" s="23">
        <f t="shared" si="16"/>
        <v>28.359612724757955</v>
      </c>
      <c r="O10" s="24">
        <f t="shared" si="17"/>
        <v>29.648686030428774</v>
      </c>
      <c r="P10" s="24">
        <f t="shared" si="18"/>
        <v>41.991701244813285</v>
      </c>
      <c r="Q10" t="s">
        <v>104</v>
      </c>
      <c r="R10" t="s">
        <v>103</v>
      </c>
      <c r="S10" t="s">
        <v>152</v>
      </c>
      <c r="T10" s="35">
        <v>100</v>
      </c>
      <c r="U10" s="35">
        <f t="shared" si="7"/>
        <v>13.793103448275851</v>
      </c>
      <c r="V10" s="35">
        <f t="shared" si="8"/>
        <v>88.888888888888886</v>
      </c>
      <c r="W10" s="35">
        <f t="shared" si="9"/>
        <v>94.936708860759495</v>
      </c>
      <c r="X10" s="35">
        <f t="shared" si="10"/>
        <v>16.174402250351616</v>
      </c>
      <c r="Y10" s="35">
        <f t="shared" si="11"/>
        <v>91.270187690964661</v>
      </c>
      <c r="Z10" s="35">
        <f t="shared" si="12"/>
        <v>97.318007662835242</v>
      </c>
      <c r="AA10" s="35">
        <f t="shared" si="13"/>
        <v>-2.3812988020757651</v>
      </c>
      <c r="AB10" s="35">
        <f t="shared" si="14"/>
        <v>-2.3812988020757757</v>
      </c>
      <c r="AC10" s="35">
        <f t="shared" si="15"/>
        <v>-2.3812988020757473</v>
      </c>
      <c r="AF10">
        <v>2.21</v>
      </c>
      <c r="AG10">
        <v>1.74</v>
      </c>
      <c r="AJ10" t="s">
        <v>148</v>
      </c>
    </row>
    <row r="11" spans="1:36" ht="15" x14ac:dyDescent="0.25">
      <c r="A11">
        <v>1.1599999999999999</v>
      </c>
      <c r="B11">
        <v>9</v>
      </c>
      <c r="C11">
        <v>19.75</v>
      </c>
      <c r="D11" s="20">
        <f t="shared" si="3"/>
        <v>2.3812988020757597E-2</v>
      </c>
      <c r="E11" s="17">
        <f>IF(OR($A11="",$B11="",$C11=""),"",A11*'MPTO_working_3-way'!$I10)</f>
        <v>1.1876230661040788</v>
      </c>
      <c r="F11" s="21">
        <f>IF(OR($A11="",$B11="",$C11=""),"",B11*'MPTO_working_3-way'!$I10)</f>
        <v>9.2143168921868188</v>
      </c>
      <c r="G11" s="22">
        <f>IF(OR($A11="",$B11="",$C11=""),"",C11*'MPTO_working_3-way'!$I10)</f>
        <v>20.220306513409962</v>
      </c>
      <c r="H11" s="17">
        <f>IF(OR($A11="",$B11="",$C11=""),"",'MPTO_working_3-way'!E10)</f>
        <v>1.1707801794299124</v>
      </c>
      <c r="I11" s="21">
        <f>IF(OR($A11="",$B11="",$C11=""),"",'MPTO_working_3-way'!F10)</f>
        <v>9.6924161704794756</v>
      </c>
      <c r="J11" s="22">
        <f>IF(OR($A11="",$B11="",$C11=""),"",'MPTO_working_3-way'!G10)</f>
        <v>23.421809920484673</v>
      </c>
      <c r="K11" s="17">
        <f>IF(OR($A11="",$B11="",$C11=""),"",'OddsRatio_working_3-way'!H10)</f>
        <v>1.1750816013191645</v>
      </c>
      <c r="L11" s="21">
        <f>IF(OR($A11="",$B11="",$C11=""),"",'OddsRatio_working_3-way'!I10)</f>
        <v>9.7540800659582256</v>
      </c>
      <c r="M11" s="22">
        <f>IF(OR($A11="",$B11="",$C11=""),"",'OddsRatio_working_3-way'!J10)</f>
        <v>21.517375154589587</v>
      </c>
      <c r="N11" s="23">
        <f t="shared" si="16"/>
        <v>84.201800094741827</v>
      </c>
      <c r="O11" s="24">
        <f t="shared" si="17"/>
        <v>10.852676456655612</v>
      </c>
      <c r="P11" s="24">
        <f t="shared" si="18"/>
        <v>4.9455234486025583</v>
      </c>
      <c r="Q11" t="s">
        <v>96</v>
      </c>
      <c r="R11" t="s">
        <v>101</v>
      </c>
      <c r="S11" t="s">
        <v>152</v>
      </c>
      <c r="T11" s="35">
        <v>100</v>
      </c>
      <c r="U11" s="35">
        <f t="shared" si="7"/>
        <v>60.784313725490193</v>
      </c>
      <c r="V11" s="35">
        <f t="shared" si="8"/>
        <v>68.75</v>
      </c>
      <c r="W11" s="35">
        <f t="shared" si="9"/>
        <v>66.21621621621621</v>
      </c>
      <c r="X11" s="35">
        <f t="shared" si="10"/>
        <v>65.03378378378379</v>
      </c>
      <c r="Y11" s="35">
        <f t="shared" si="11"/>
        <v>72.999470058293596</v>
      </c>
      <c r="Z11" s="35">
        <f t="shared" si="12"/>
        <v>70.465686274509807</v>
      </c>
      <c r="AA11" s="35">
        <f t="shared" si="13"/>
        <v>-4.2494700582935963</v>
      </c>
      <c r="AB11" s="35">
        <f t="shared" si="14"/>
        <v>-4.2494700582935963</v>
      </c>
      <c r="AC11" s="35">
        <f t="shared" si="15"/>
        <v>-4.2494700582935963</v>
      </c>
      <c r="AF11">
        <v>1.36</v>
      </c>
      <c r="AG11">
        <v>3.28</v>
      </c>
      <c r="AJ11" t="s">
        <v>148</v>
      </c>
    </row>
    <row r="12" spans="1:36" ht="15" x14ac:dyDescent="0.25">
      <c r="A12">
        <v>2.5499999999999998</v>
      </c>
      <c r="B12">
        <v>3.2</v>
      </c>
      <c r="C12">
        <v>2.96</v>
      </c>
      <c r="D12" s="20">
        <f t="shared" si="3"/>
        <v>4.2494700582935918E-2</v>
      </c>
      <c r="E12" s="17">
        <f>IF(OR($A12="",$B12="",$C12=""),"",A12*'MPTO_working_3-way'!$I11)</f>
        <v>2.6583614864864864</v>
      </c>
      <c r="F12" s="21">
        <f>IF(OR($A12="",$B12="",$C12=""),"",B12*'MPTO_working_3-way'!$I11)</f>
        <v>3.3359830418653953</v>
      </c>
      <c r="G12" s="22">
        <f>IF(OR($A12="",$B12="",$C12=""),"",C12*'MPTO_working_3-way'!$I11)</f>
        <v>3.0857843137254903</v>
      </c>
      <c r="H12" s="17">
        <f>IF(OR($A12="",$B12="",$C12=""),"",'MPTO_working_3-way'!E11)</f>
        <v>2.6455588982679554</v>
      </c>
      <c r="I12" s="21">
        <f>IF(OR($A12="",$B12="",$C12=""),"",'MPTO_working_3-way'!F11)</f>
        <v>3.35193545999556</v>
      </c>
      <c r="J12" s="22">
        <f>IF(OR($A12="",$B12="",$C12=""),"",'MPTO_working_3-way'!G11)</f>
        <v>3.0895384930245249</v>
      </c>
      <c r="K12" s="17">
        <f>IF(OR($A12="",$B12="",$C12=""),"",'OddsRatio_working_3-way'!H11)</f>
        <v>2.6514501459817899</v>
      </c>
      <c r="L12" s="21">
        <f>IF(OR($A12="",$B12="",$C12=""),"",'OddsRatio_working_3-way'!I11)</f>
        <v>3.3439937555870571</v>
      </c>
      <c r="M12" s="22">
        <f>IF(OR($A12="",$B12="",$C12=""),"",'OddsRatio_working_3-way'!J11)</f>
        <v>3.0882853458866508</v>
      </c>
      <c r="N12" s="23">
        <f t="shared" si="16"/>
        <v>37.617156473391582</v>
      </c>
      <c r="O12" s="24">
        <f t="shared" si="17"/>
        <v>29.97617156473391</v>
      </c>
      <c r="P12" s="24">
        <f t="shared" si="18"/>
        <v>32.406671961874501</v>
      </c>
      <c r="Q12" t="s">
        <v>105</v>
      </c>
      <c r="R12" t="s">
        <v>107</v>
      </c>
      <c r="S12" t="s">
        <v>152</v>
      </c>
      <c r="T12" s="35">
        <v>100</v>
      </c>
      <c r="U12" s="35">
        <f t="shared" si="7"/>
        <v>24.81203007518797</v>
      </c>
      <c r="V12" s="35">
        <f t="shared" si="8"/>
        <v>82.014388489208642</v>
      </c>
      <c r="W12" s="35">
        <f t="shared" si="9"/>
        <v>87.849331713244226</v>
      </c>
      <c r="X12" s="35">
        <f t="shared" si="10"/>
        <v>30.136279797547139</v>
      </c>
      <c r="Y12" s="35">
        <f t="shared" si="11"/>
        <v>87.338638211567797</v>
      </c>
      <c r="Z12" s="35">
        <f t="shared" si="12"/>
        <v>93.173581435603396</v>
      </c>
      <c r="AA12" s="35">
        <f t="shared" si="13"/>
        <v>-5.3242497223591698</v>
      </c>
      <c r="AB12" s="35">
        <f t="shared" si="14"/>
        <v>-5.3242497223591556</v>
      </c>
      <c r="AC12" s="35">
        <f t="shared" si="15"/>
        <v>-5.3242497223591698</v>
      </c>
      <c r="AF12">
        <v>2.2400000000000002</v>
      </c>
      <c r="AG12">
        <v>1.67</v>
      </c>
      <c r="AJ12" t="s">
        <v>68</v>
      </c>
    </row>
    <row r="13" spans="1:36" ht="15" x14ac:dyDescent="0.25">
      <c r="A13">
        <v>1.33</v>
      </c>
      <c r="B13">
        <v>5.56</v>
      </c>
      <c r="C13">
        <v>8.23</v>
      </c>
      <c r="D13" s="20">
        <f t="shared" si="3"/>
        <v>5.3242497223591645E-2</v>
      </c>
      <c r="E13" s="17">
        <f>IF(OR($A13="",$B13="",$C13=""),"",A13*'MPTO_working_3-way'!$I12)</f>
        <v>1.400812521307377</v>
      </c>
      <c r="F13" s="21">
        <f>IF(OR($A13="",$B13="",$C13=""),"",B13*'MPTO_working_3-way'!$I12)</f>
        <v>5.8560282845631688</v>
      </c>
      <c r="G13" s="22">
        <f>IF(OR($A13="",$B13="",$C13=""),"",C13*'MPTO_working_3-way'!$I12)</f>
        <v>8.6681857521501602</v>
      </c>
      <c r="H13" s="17">
        <f>IF(OR($A13="",$B13="",$C13=""),"",'MPTO_working_3-way'!E12)</f>
        <v>1.3621524839307475</v>
      </c>
      <c r="I13" s="21">
        <f>IF(OR($A13="",$B13="",$C13=""),"",'MPTO_working_3-way'!F12)</f>
        <v>6.1687035795436653</v>
      </c>
      <c r="J13" s="22">
        <f>IF(OR($A13="",$B13="",$C13=""),"",'MPTO_working_3-way'!G12)</f>
        <v>9.6377011021476644</v>
      </c>
      <c r="K13" s="17">
        <f>IF(OR($A13="",$B13="",$C13=""),"",'OddsRatio_working_3-way'!H12)</f>
        <v>1.3728699377078779</v>
      </c>
      <c r="L13" s="21">
        <f>IF(OR($A13="",$B13="",$C13=""),"",'OddsRatio_working_3-way'!I12)</f>
        <v>6.1523845937815862</v>
      </c>
      <c r="M13" s="22">
        <f>IF(OR($A13="",$B13="",$C13=""),"",'OddsRatio_working_3-way'!J12)</f>
        <v>9.1692413625089628</v>
      </c>
      <c r="N13" s="23">
        <f t="shared" si="16"/>
        <v>71.387140305306602</v>
      </c>
      <c r="O13" s="24">
        <f t="shared" si="17"/>
        <v>17.076420252888092</v>
      </c>
      <c r="P13" s="24">
        <f t="shared" si="18"/>
        <v>11.536439441805317</v>
      </c>
      <c r="Q13" t="s">
        <v>108</v>
      </c>
      <c r="R13" t="s">
        <v>106</v>
      </c>
      <c r="S13" t="s">
        <v>152</v>
      </c>
      <c r="T13" s="35">
        <v>100</v>
      </c>
      <c r="U13" s="35">
        <f t="shared" si="7"/>
        <v>35.897435897435898</v>
      </c>
      <c r="V13" s="35">
        <f t="shared" si="8"/>
        <v>73.40425531914893</v>
      </c>
      <c r="W13" s="35">
        <f t="shared" si="9"/>
        <v>85.652797704447622</v>
      </c>
      <c r="X13" s="35">
        <f t="shared" si="10"/>
        <v>40.942946976403427</v>
      </c>
      <c r="Y13" s="35">
        <f t="shared" si="11"/>
        <v>78.449766398116466</v>
      </c>
      <c r="Z13" s="35">
        <f t="shared" si="12"/>
        <v>90.698308783415158</v>
      </c>
      <c r="AA13" s="35">
        <f t="shared" si="13"/>
        <v>-5.0455110789675288</v>
      </c>
      <c r="AB13" s="35">
        <f t="shared" si="14"/>
        <v>-5.0455110789675359</v>
      </c>
      <c r="AC13" s="35">
        <f t="shared" si="15"/>
        <v>-5.0455110789675359</v>
      </c>
      <c r="AF13">
        <v>1.73</v>
      </c>
      <c r="AG13">
        <v>2.13</v>
      </c>
      <c r="AJ13" t="s">
        <v>68</v>
      </c>
    </row>
    <row r="14" spans="1:36" ht="15" x14ac:dyDescent="0.25">
      <c r="A14">
        <v>1.56</v>
      </c>
      <c r="B14">
        <v>3.76</v>
      </c>
      <c r="C14">
        <v>6.97</v>
      </c>
      <c r="D14" s="20">
        <f t="shared" si="3"/>
        <v>5.045511078967535E-2</v>
      </c>
      <c r="E14" s="17">
        <f>IF(OR($A14="",$B14="",$C14=""),"",A14*'MPTO_working_3-way'!$I13)</f>
        <v>1.6387099728318937</v>
      </c>
      <c r="F14" s="21">
        <f>IF(OR($A14="",$B14="",$C14=""),"",B14*'MPTO_working_3-way'!$I13)</f>
        <v>3.9497112165691792</v>
      </c>
      <c r="G14" s="22">
        <f>IF(OR($A14="",$B14="",$C14=""),"",C14*'MPTO_working_3-way'!$I13)</f>
        <v>7.3216721222040366</v>
      </c>
      <c r="H14" s="17">
        <f>IF(OR($A14="",$B14="",$C14=""),"",'MPTO_working_3-way'!E13)</f>
        <v>1.6020319641240086</v>
      </c>
      <c r="I14" s="21">
        <f>IF(OR($A14="",$B14="",$C14=""),"",'MPTO_working_3-way'!F13)</f>
        <v>4.0138223753038274</v>
      </c>
      <c r="J14" s="22">
        <f>IF(OR($A14="",$B14="",$C14=""),"",'MPTO_working_3-way'!G13)</f>
        <v>7.8955480457359695</v>
      </c>
      <c r="K14" s="17">
        <f>IF(OR($A14="",$B14="",$C14=""),"",'OddsRatio_working_3-way'!H13)</f>
        <v>1.6145505472063983</v>
      </c>
      <c r="L14" s="21">
        <f>IF(OR($A14="",$B14="",$C14=""),"",'OddsRatio_working_3-way'!I13)</f>
        <v>4.0288562683743887</v>
      </c>
      <c r="M14" s="22">
        <f>IF(OR($A14="",$B14="",$C14=""),"",'OddsRatio_working_3-way'!J13)</f>
        <v>7.5515477978967764</v>
      </c>
      <c r="N14" s="23">
        <f t="shared" si="16"/>
        <v>61.023611046430389</v>
      </c>
      <c r="O14" s="24">
        <f t="shared" si="17"/>
        <v>25.318306710753042</v>
      </c>
      <c r="P14" s="24">
        <f t="shared" si="18"/>
        <v>13.65808224281656</v>
      </c>
      <c r="Q14" t="s">
        <v>113</v>
      </c>
      <c r="R14" t="s">
        <v>115</v>
      </c>
      <c r="S14" t="s">
        <v>152</v>
      </c>
      <c r="T14" s="35">
        <v>100</v>
      </c>
      <c r="U14" s="35">
        <f t="shared" si="7"/>
        <v>41.860465116279073</v>
      </c>
      <c r="V14" s="35">
        <f t="shared" si="8"/>
        <v>73.890339425587456</v>
      </c>
      <c r="W14" s="35">
        <f t="shared" si="9"/>
        <v>81.024667931688811</v>
      </c>
      <c r="X14" s="35">
        <f t="shared" si="10"/>
        <v>45.084992642723726</v>
      </c>
      <c r="Y14" s="35">
        <f t="shared" si="11"/>
        <v>77.114866952032131</v>
      </c>
      <c r="Z14" s="35">
        <f t="shared" si="12"/>
        <v>84.249195458133457</v>
      </c>
      <c r="AA14" s="35">
        <f t="shared" si="13"/>
        <v>-3.2245275264446533</v>
      </c>
      <c r="AB14" s="35">
        <f t="shared" si="14"/>
        <v>-3.2245275264446747</v>
      </c>
      <c r="AC14" s="35">
        <f t="shared" si="15"/>
        <v>-3.2245275264446462</v>
      </c>
      <c r="AF14">
        <v>2.13</v>
      </c>
      <c r="AG14">
        <v>1.73</v>
      </c>
      <c r="AJ14" t="s">
        <v>149</v>
      </c>
    </row>
    <row r="15" spans="1:36" ht="15" x14ac:dyDescent="0.25">
      <c r="A15">
        <v>1.72</v>
      </c>
      <c r="B15">
        <v>3.83</v>
      </c>
      <c r="C15">
        <v>5.27</v>
      </c>
      <c r="D15" s="20">
        <f t="shared" si="3"/>
        <v>3.2245275264446649E-2</v>
      </c>
      <c r="E15" s="17">
        <f>IF(OR($A15="",$B15="",$C15=""),"",A15*'MPTO_working_3-way'!$I14)</f>
        <v>1.7754618734548482</v>
      </c>
      <c r="F15" s="21">
        <f>IF(OR($A15="",$B15="",$C15=""),"",B15*'MPTO_working_3-way'!$I14)</f>
        <v>3.9534994042628306</v>
      </c>
      <c r="G15" s="22">
        <f>IF(OR($A15="",$B15="",$C15=""),"",C15*'MPTO_working_3-way'!$I14)</f>
        <v>5.4399326006436333</v>
      </c>
      <c r="H15" s="17">
        <f>IF(OR($A15="",$B15="",$C15=""),"",'MPTO_working_3-way'!E14)</f>
        <v>1.7523970749376121</v>
      </c>
      <c r="I15" s="21">
        <f>IF(OR($A15="",$B15="",$C15=""),"",'MPTO_working_3-way'!F14)</f>
        <v>3.9944368574189095</v>
      </c>
      <c r="J15" s="22">
        <f>IF(OR($A15="",$B15="",$C15=""),"",'MPTO_working_3-way'!G14)</f>
        <v>5.5864393913712513</v>
      </c>
      <c r="K15" s="17">
        <f>IF(OR($A15="",$B15="",$C15=""),"",'OddsRatio_working_3-way'!H14)</f>
        <v>1.7607354669235937</v>
      </c>
      <c r="L15" s="21">
        <f>IF(OR($A15="",$B15="",$C15=""),"",'OddsRatio_working_3-way'!I14)</f>
        <v>3.9901130158246807</v>
      </c>
      <c r="M15" s="22">
        <f>IF(OR($A15="",$B15="",$C15=""),"",'OddsRatio_working_3-way'!J14)</f>
        <v>5.5115839496718673</v>
      </c>
      <c r="N15" s="23">
        <f t="shared" si="16"/>
        <v>56.323372241957124</v>
      </c>
      <c r="O15" s="24">
        <f t="shared" si="17"/>
        <v>25.294047064273173</v>
      </c>
      <c r="P15" s="24">
        <f t="shared" si="18"/>
        <v>18.38258069376969</v>
      </c>
      <c r="Q15" t="s">
        <v>70</v>
      </c>
      <c r="R15" t="s">
        <v>118</v>
      </c>
      <c r="S15" t="s">
        <v>152</v>
      </c>
      <c r="T15" s="35">
        <v>100</v>
      </c>
      <c r="U15" s="35">
        <f t="shared" si="7"/>
        <v>74.683544303797461</v>
      </c>
      <c r="V15" s="35">
        <f t="shared" si="8"/>
        <v>74.093264248704671</v>
      </c>
      <c r="W15" s="35">
        <f t="shared" si="9"/>
        <v>46.524064171122987</v>
      </c>
      <c r="X15" s="35">
        <f t="shared" si="10"/>
        <v>79.382671580172342</v>
      </c>
      <c r="Y15" s="35">
        <f t="shared" si="11"/>
        <v>78.792391525079523</v>
      </c>
      <c r="Z15" s="35">
        <f t="shared" si="12"/>
        <v>51.223191447497875</v>
      </c>
      <c r="AA15" s="35">
        <f t="shared" si="13"/>
        <v>-4.699127276374881</v>
      </c>
      <c r="AB15" s="35">
        <f t="shared" si="14"/>
        <v>-4.6991272763748526</v>
      </c>
      <c r="AC15" s="35">
        <f t="shared" si="15"/>
        <v>-4.6991272763748881</v>
      </c>
      <c r="AF15">
        <v>2.0099999999999998</v>
      </c>
      <c r="AG15">
        <v>1.88</v>
      </c>
      <c r="AJ15" t="s">
        <v>69</v>
      </c>
    </row>
    <row r="16" spans="1:36" ht="15" x14ac:dyDescent="0.25">
      <c r="A16">
        <v>3.95</v>
      </c>
      <c r="B16">
        <v>3.86</v>
      </c>
      <c r="C16">
        <v>1.87</v>
      </c>
      <c r="D16" s="20">
        <f t="shared" si="3"/>
        <v>4.6991272763748704E-2</v>
      </c>
      <c r="E16" s="17">
        <f>IF(OR($A16="",$B16="",$C16=""),"",A16*'MPTO_working_3-way'!$I15)</f>
        <v>4.1356155274168076</v>
      </c>
      <c r="F16" s="21">
        <f>IF(OR($A16="",$B16="",$C16=""),"",B16*'MPTO_working_3-way'!$I15)</f>
        <v>4.0413863128680703</v>
      </c>
      <c r="G16" s="22">
        <f>IF(OR($A16="",$B16="",$C16=""),"",C16*'MPTO_working_3-way'!$I15)</f>
        <v>1.9578736800682102</v>
      </c>
      <c r="H16" s="17">
        <f>IF(OR($A16="",$B16="",$C16=""),"",'MPTO_working_3-way'!E15)</f>
        <v>4.210512144107815</v>
      </c>
      <c r="I16" s="21">
        <f>IF(OR($A16="",$B16="",$C16=""),"",'MPTO_working_3-way'!F15)</f>
        <v>4.1084026707410146</v>
      </c>
      <c r="J16" s="22">
        <f>IF(OR($A16="",$B16="",$C16=""),"",'MPTO_working_3-way'!G15)</f>
        <v>1.9264274223280955</v>
      </c>
      <c r="K16" s="17">
        <f>IF(OR($A16="",$B16="",$C16=""),"",'OddsRatio_working_3-way'!H15)</f>
        <v>4.1810027753208887</v>
      </c>
      <c r="L16" s="21">
        <f>IF(OR($A16="",$B16="",$C16=""),"",'OddsRatio_working_3-way'!I15)</f>
        <v>4.0839552330229614</v>
      </c>
      <c r="M16" s="22">
        <f>IF(OR($A16="",$B16="",$C16=""),"",'OddsRatio_working_3-way'!J15)</f>
        <v>1.9381262422132792</v>
      </c>
      <c r="N16" s="23">
        <f t="shared" si="16"/>
        <v>24.180197442691707</v>
      </c>
      <c r="O16" s="24">
        <f t="shared" si="17"/>
        <v>24.74398442969747</v>
      </c>
      <c r="P16" s="24">
        <f t="shared" si="18"/>
        <v>51.075818127610816</v>
      </c>
      <c r="Q16" t="s">
        <v>123</v>
      </c>
      <c r="R16" t="s">
        <v>124</v>
      </c>
      <c r="S16" t="s">
        <v>153</v>
      </c>
      <c r="T16" s="35">
        <v>100</v>
      </c>
      <c r="U16" s="35">
        <f t="shared" si="7"/>
        <v>85.228951255539144</v>
      </c>
      <c r="V16" s="35">
        <f t="shared" si="8"/>
        <v>80.353634577603145</v>
      </c>
      <c r="W16" s="35">
        <f t="shared" si="9"/>
        <v>29.078014184397166</v>
      </c>
      <c r="X16" s="35">
        <f t="shared" si="10"/>
        <v>90.568351237999707</v>
      </c>
      <c r="Y16" s="35">
        <f t="shared" si="11"/>
        <v>85.693034560063694</v>
      </c>
      <c r="Z16" s="35">
        <f t="shared" si="12"/>
        <v>34.417414166857718</v>
      </c>
      <c r="AA16" s="35">
        <f t="shared" si="13"/>
        <v>-5.3393999824605629</v>
      </c>
      <c r="AB16" s="35">
        <f t="shared" si="14"/>
        <v>-5.3393999824605487</v>
      </c>
      <c r="AC16" s="35">
        <f t="shared" si="15"/>
        <v>-5.3393999824605523</v>
      </c>
      <c r="AF16">
        <v>1.68</v>
      </c>
      <c r="AG16">
        <v>2.2200000000000002</v>
      </c>
      <c r="AJ16" t="s">
        <v>146</v>
      </c>
    </row>
    <row r="17" spans="1:36" ht="15" x14ac:dyDescent="0.25">
      <c r="A17">
        <v>6.77</v>
      </c>
      <c r="B17">
        <v>5.09</v>
      </c>
      <c r="C17">
        <v>1.41</v>
      </c>
      <c r="D17" s="20">
        <f t="shared" si="3"/>
        <v>5.3393999824605576E-2</v>
      </c>
      <c r="E17" s="17">
        <f>IF(OR($A17="",$B17="",$C17=""),"",A17*'MPTO_working_3-way'!$I16)</f>
        <v>7.1314773788125789</v>
      </c>
      <c r="F17" s="21">
        <f>IF(OR($A17="",$B17="",$C17=""),"",B17*'MPTO_working_3-way'!$I16)</f>
        <v>5.3617754591072426</v>
      </c>
      <c r="G17" s="22">
        <f>IF(OR($A17="",$B17="",$C17=""),"",C17*'MPTO_working_3-way'!$I16)</f>
        <v>1.4852855397526938</v>
      </c>
      <c r="H17" s="17">
        <f>IF(OR($A17="",$B17="",$C17=""),"",'MPTO_working_3-way'!E16)</f>
        <v>7.697489434773102</v>
      </c>
      <c r="I17" s="21">
        <f>IF(OR($A17="",$B17="",$C17=""),"",'MPTO_working_3-way'!F16)</f>
        <v>5.5970466400845416</v>
      </c>
      <c r="J17" s="22">
        <f>IF(OR($A17="",$B17="",$C17=""),"",'MPTO_working_3-way'!G16)</f>
        <v>1.4462950340944811</v>
      </c>
      <c r="K17" s="17">
        <f>IF(OR($A17="",$B17="",$C17=""),"",'OddsRatio_working_3-way'!H16)</f>
        <v>7.4421644317150681</v>
      </c>
      <c r="L17" s="21">
        <f>IF(OR($A17="",$B17="",$C17=""),"",'OddsRatio_working_3-way'!I16)</f>
        <v>5.5664562436247182</v>
      </c>
      <c r="M17" s="22">
        <f>IF(OR($A17="",$B17="",$C17=""),"",'OddsRatio_working_3-way'!J16)</f>
        <v>1.4577621173315736</v>
      </c>
      <c r="N17" s="23">
        <f t="shared" si="16"/>
        <v>14.022339928763881</v>
      </c>
      <c r="O17" s="24">
        <f t="shared" si="17"/>
        <v>18.650538569298909</v>
      </c>
      <c r="P17" s="24">
        <f t="shared" si="18"/>
        <v>67.327121501937199</v>
      </c>
      <c r="Q17" t="s">
        <v>127</v>
      </c>
      <c r="R17" t="s">
        <v>122</v>
      </c>
      <c r="S17" t="s">
        <v>153</v>
      </c>
      <c r="T17" s="35">
        <v>100</v>
      </c>
      <c r="U17" s="35">
        <f t="shared" si="7"/>
        <v>81.884057971014499</v>
      </c>
      <c r="V17" s="35">
        <f t="shared" si="8"/>
        <v>77.220956719817764</v>
      </c>
      <c r="W17" s="35">
        <f t="shared" si="9"/>
        <v>35.897435897435898</v>
      </c>
      <c r="X17" s="35">
        <f t="shared" si="10"/>
        <v>86.881607382746324</v>
      </c>
      <c r="Y17" s="35">
        <f t="shared" si="11"/>
        <v>82.218506131549603</v>
      </c>
      <c r="Z17" s="35">
        <f t="shared" si="12"/>
        <v>40.894985309167744</v>
      </c>
      <c r="AA17" s="35">
        <f t="shared" si="13"/>
        <v>-4.9975494117318249</v>
      </c>
      <c r="AB17" s="35">
        <f t="shared" si="14"/>
        <v>-4.9975494117318391</v>
      </c>
      <c r="AC17" s="35">
        <f t="shared" si="15"/>
        <v>-4.9975494117318462</v>
      </c>
      <c r="AF17">
        <v>1.4</v>
      </c>
      <c r="AG17">
        <v>2.96</v>
      </c>
      <c r="AJ17" t="s">
        <v>146</v>
      </c>
    </row>
    <row r="18" spans="1:36" ht="15" x14ac:dyDescent="0.25">
      <c r="A18">
        <v>5.52</v>
      </c>
      <c r="B18">
        <v>4.3899999999999997</v>
      </c>
      <c r="C18">
        <v>1.56</v>
      </c>
      <c r="D18" s="20">
        <f t="shared" si="3"/>
        <v>4.9975494117318497E-2</v>
      </c>
      <c r="E18" s="17">
        <f>IF(OR($A18="",$B18="",$C18=""),"",A18*'MPTO_working_3-way'!$I17)</f>
        <v>5.7958647275275981</v>
      </c>
      <c r="F18" s="21">
        <f>IF(OR($A18="",$B18="",$C18=""),"",B18*'MPTO_working_3-way'!$I17)</f>
        <v>4.6093924191750277</v>
      </c>
      <c r="G18" s="22">
        <f>IF(OR($A18="",$B18="",$C18=""),"",C18*'MPTO_working_3-way'!$I17)</f>
        <v>1.637961770823017</v>
      </c>
      <c r="H18" s="17">
        <f>IF(OR($A18="",$B18="",$C18=""),"",'MPTO_working_3-way'!E17)</f>
        <v>6.0789932744310029</v>
      </c>
      <c r="I18" s="21">
        <f>IF(OR($A18="",$B18="",$C18=""),"",'MPTO_working_3-way'!F17)</f>
        <v>4.7363749170577396</v>
      </c>
      <c r="J18" s="22">
        <f>IF(OR($A18="",$B18="",$C18=""),"",'MPTO_working_3-way'!G17)</f>
        <v>1.6016217560980237</v>
      </c>
      <c r="K18" s="17">
        <f>IF(OR($A18="",$B18="",$C18=""),"",'OddsRatio_working_3-way'!H17)</f>
        <v>5.9511513662728435</v>
      </c>
      <c r="L18" s="21">
        <f>IF(OR($A18="",$B18="",$C18=""),"",'OddsRatio_working_3-way'!I17)</f>
        <v>4.7133635247046337</v>
      </c>
      <c r="M18" s="22">
        <f>IF(OR($A18="",$B18="",$C18=""),"",'OddsRatio_working_3-way'!J17)</f>
        <v>1.613416983432034</v>
      </c>
      <c r="N18" s="23">
        <f t="shared" si="16"/>
        <v>17.253680805393476</v>
      </c>
      <c r="O18" s="24">
        <f t="shared" si="17"/>
        <v>21.694833267829612</v>
      </c>
      <c r="P18" s="24">
        <f t="shared" si="18"/>
        <v>61.051485926776905</v>
      </c>
      <c r="Q18" t="s">
        <v>77</v>
      </c>
      <c r="R18" t="s">
        <v>126</v>
      </c>
      <c r="S18" t="s">
        <v>153</v>
      </c>
      <c r="T18" s="35">
        <v>100</v>
      </c>
      <c r="U18" s="35">
        <f t="shared" si="7"/>
        <v>42.196531791907518</v>
      </c>
      <c r="V18" s="35">
        <f t="shared" si="8"/>
        <v>76.019184652278184</v>
      </c>
      <c r="W18" s="35">
        <f t="shared" si="9"/>
        <v>76.905311778290994</v>
      </c>
      <c r="X18" s="35">
        <f t="shared" si="10"/>
        <v>47.075503569430829</v>
      </c>
      <c r="Y18" s="35">
        <f t="shared" si="11"/>
        <v>80.898156429801489</v>
      </c>
      <c r="Z18" s="35">
        <f t="shared" si="12"/>
        <v>81.784283555814312</v>
      </c>
      <c r="AA18" s="35">
        <f t="shared" si="13"/>
        <v>-4.8789717775233115</v>
      </c>
      <c r="AB18" s="35">
        <f t="shared" si="14"/>
        <v>-4.8789717775233044</v>
      </c>
      <c r="AC18" s="35">
        <f t="shared" si="15"/>
        <v>-4.8789717775233186</v>
      </c>
      <c r="AF18">
        <v>1.63</v>
      </c>
      <c r="AG18">
        <v>2.31</v>
      </c>
      <c r="AJ18" t="s">
        <v>146</v>
      </c>
    </row>
    <row r="19" spans="1:36" ht="15" x14ac:dyDescent="0.25">
      <c r="A19">
        <v>1.73</v>
      </c>
      <c r="B19">
        <v>4.17</v>
      </c>
      <c r="C19">
        <v>4.33</v>
      </c>
      <c r="D19" s="20">
        <f t="shared" si="3"/>
        <v>4.8789717775233221E-2</v>
      </c>
      <c r="E19" s="17">
        <f>IF(OR($A19="",$B19="",$C19=""),"",A19*'MPTO_working_3-way'!$I18)</f>
        <v>1.8144062117511535</v>
      </c>
      <c r="F19" s="21">
        <f>IF(OR($A19="",$B19="",$C19=""),"",B19*'MPTO_working_3-way'!$I18)</f>
        <v>4.3734531231227223</v>
      </c>
      <c r="G19" s="22">
        <f>IF(OR($A19="",$B19="",$C19=""),"",C19*'MPTO_working_3-way'!$I18)</f>
        <v>4.5412594779667597</v>
      </c>
      <c r="H19" s="17">
        <f>IF(OR($A19="",$B19="",$C19=""),"",'MPTO_working_3-way'!E18)</f>
        <v>1.7800833644652532</v>
      </c>
      <c r="I19" s="21">
        <f>IF(OR($A19="",$B19="",$C19=""),"",'MPTO_working_3-way'!F18)</f>
        <v>4.4733739682451183</v>
      </c>
      <c r="J19" s="22">
        <f>IF(OR($A19="",$B19="",$C19=""),"",'MPTO_working_3-way'!G18)</f>
        <v>4.6580167273967588</v>
      </c>
      <c r="K19" s="17">
        <f>IF(OR($A19="",$B19="",$C19=""),"",'OddsRatio_working_3-way'!H18)</f>
        <v>1.7921164738142561</v>
      </c>
      <c r="L19" s="21">
        <f>IF(OR($A19="",$B19="",$C19=""),"",'OddsRatio_working_3-way'!I18)</f>
        <v>4.4397386602619093</v>
      </c>
      <c r="M19" s="22">
        <f>IF(OR($A19="",$B19="",$C19=""),"",'OddsRatio_working_3-way'!J18)</f>
        <v>4.6133532298650346</v>
      </c>
      <c r="N19" s="23">
        <f t="shared" si="16"/>
        <v>55.11444975901297</v>
      </c>
      <c r="O19" s="24">
        <f t="shared" si="17"/>
        <v>22.865227358055744</v>
      </c>
      <c r="P19" s="24">
        <f t="shared" si="18"/>
        <v>22.020322882931282</v>
      </c>
      <c r="Q19" t="s">
        <v>121</v>
      </c>
      <c r="R19" t="s">
        <v>79</v>
      </c>
      <c r="S19" t="s">
        <v>153</v>
      </c>
      <c r="T19" s="35">
        <v>100</v>
      </c>
      <c r="U19" s="35">
        <f t="shared" si="7"/>
        <v>50.73891625615763</v>
      </c>
      <c r="V19" s="35">
        <f t="shared" si="8"/>
        <v>73.890339425587456</v>
      </c>
      <c r="W19" s="35">
        <f t="shared" si="9"/>
        <v>72.972972972972968</v>
      </c>
      <c r="X19" s="35">
        <f t="shared" si="10"/>
        <v>53.136687601439547</v>
      </c>
      <c r="Y19" s="35">
        <f t="shared" si="11"/>
        <v>76.288110770869395</v>
      </c>
      <c r="Z19" s="35">
        <f t="shared" si="12"/>
        <v>75.370744318254907</v>
      </c>
      <c r="AA19" s="35">
        <f t="shared" si="13"/>
        <v>-2.3977713452819174</v>
      </c>
      <c r="AB19" s="35">
        <f t="shared" si="14"/>
        <v>-2.3977713452819387</v>
      </c>
      <c r="AC19" s="35">
        <f t="shared" si="15"/>
        <v>-2.3977713452819387</v>
      </c>
      <c r="AF19">
        <v>1.68</v>
      </c>
      <c r="AG19">
        <v>2.2000000000000002</v>
      </c>
      <c r="AJ19" t="s">
        <v>146</v>
      </c>
    </row>
    <row r="20" spans="1:36" ht="15" x14ac:dyDescent="0.25">
      <c r="A20">
        <v>2.0299999999999998</v>
      </c>
      <c r="B20">
        <v>3.83</v>
      </c>
      <c r="C20">
        <v>3.7</v>
      </c>
      <c r="D20" s="20">
        <f t="shared" si="3"/>
        <v>2.3977713452819183E-2</v>
      </c>
      <c r="E20" s="17">
        <f>IF(OR($A20="",$B20="",$C20=""),"",A20*'MPTO_working_3-way'!$I19)</f>
        <v>2.0786747583092229</v>
      </c>
      <c r="F20" s="21">
        <f>IF(OR($A20="",$B20="",$C20=""),"",B20*'MPTO_working_3-way'!$I19)</f>
        <v>3.9218346425242974</v>
      </c>
      <c r="G20" s="22">
        <f>IF(OR($A20="",$B20="",$C20=""),"",C20*'MPTO_working_3-way'!$I19)</f>
        <v>3.7887175397754311</v>
      </c>
      <c r="H20" s="17">
        <f>IF(OR($A20="",$B20="",$C20=""),"",'MPTO_working_3-way'!E19)</f>
        <v>2.0634797934066786</v>
      </c>
      <c r="I20" s="21">
        <f>IF(OR($A20="",$B20="",$C20=""),"",'MPTO_working_3-way'!F19)</f>
        <v>3.9509445260613925</v>
      </c>
      <c r="J20" s="22">
        <f>IF(OR($A20="",$B20="",$C20=""),"",'MPTO_working_3-way'!G19)</f>
        <v>3.8127526791556239</v>
      </c>
      <c r="K20" s="17">
        <f>IF(OR($A20="",$B20="",$C20=""),"",'OddsRatio_working_3-way'!H19)</f>
        <v>2.0695390552013189</v>
      </c>
      <c r="L20" s="21">
        <f>IF(OR($A20="",$B20="",$C20=""),"",'OddsRatio_working_3-way'!I19)</f>
        <v>3.9386364332230421</v>
      </c>
      <c r="M20" s="22">
        <f>IF(OR($A20="",$B20="",$C20=""),"",'OddsRatio_working_3-way'!J19)</f>
        <v>3.803646067032584</v>
      </c>
      <c r="N20" s="23">
        <f t="shared" si="16"/>
        <v>48.107574116760418</v>
      </c>
      <c r="O20" s="24">
        <f t="shared" si="17"/>
        <v>25.498270354314272</v>
      </c>
      <c r="P20" s="24">
        <f t="shared" si="18"/>
        <v>26.39415552892531</v>
      </c>
      <c r="Q20" t="s">
        <v>93</v>
      </c>
      <c r="R20" t="s">
        <v>130</v>
      </c>
      <c r="S20" t="s">
        <v>153</v>
      </c>
      <c r="T20" s="35">
        <v>100</v>
      </c>
      <c r="U20" s="35">
        <f t="shared" si="7"/>
        <v>84.375</v>
      </c>
      <c r="V20" s="35">
        <f t="shared" si="8"/>
        <v>79.166666666666671</v>
      </c>
      <c r="W20" s="35">
        <f t="shared" si="9"/>
        <v>33.774834437086092</v>
      </c>
      <c r="X20" s="35">
        <f t="shared" si="10"/>
        <v>87.058498896247244</v>
      </c>
      <c r="Y20" s="35">
        <f t="shared" si="11"/>
        <v>81.850165562913915</v>
      </c>
      <c r="Z20" s="35">
        <f t="shared" si="12"/>
        <v>36.458333333333336</v>
      </c>
      <c r="AA20" s="35">
        <f t="shared" si="13"/>
        <v>-2.6834988962472437</v>
      </c>
      <c r="AB20" s="35">
        <f t="shared" si="14"/>
        <v>-2.6834988962472437</v>
      </c>
      <c r="AC20" s="35">
        <f t="shared" si="15"/>
        <v>-2.6834988962472437</v>
      </c>
      <c r="AF20">
        <v>1.68</v>
      </c>
      <c r="AG20">
        <v>2.31</v>
      </c>
      <c r="AJ20" t="s">
        <v>147</v>
      </c>
    </row>
    <row r="21" spans="1:36" ht="15" x14ac:dyDescent="0.25">
      <c r="A21">
        <v>6.4</v>
      </c>
      <c r="B21">
        <v>4.8</v>
      </c>
      <c r="C21">
        <v>1.51</v>
      </c>
      <c r="D21" s="20">
        <f t="shared" si="3"/>
        <v>2.6834988962472384E-2</v>
      </c>
      <c r="E21" s="17">
        <f>IF(OR($A21="",$B21="",$C21=""),"",A21*'MPTO_working_3-way'!$I20)</f>
        <v>6.5717439293598234</v>
      </c>
      <c r="F21" s="21">
        <f>IF(OR($A21="",$B21="",$C21=""),"",B21*'MPTO_working_3-way'!$I20)</f>
        <v>4.9288079470198669</v>
      </c>
      <c r="G21" s="22">
        <f>IF(OR($A21="",$B21="",$C21=""),"",C21*'MPTO_working_3-way'!$I20)</f>
        <v>1.5505208333333333</v>
      </c>
      <c r="H21" s="17">
        <f>IF(OR($A21="",$B21="",$C21=""),"",'MPTO_working_3-way'!E20)</f>
        <v>6.7886356540743051</v>
      </c>
      <c r="I21" s="21">
        <f>IF(OR($A21="",$B21="",$C21=""),"",'MPTO_working_3-way'!F20)</f>
        <v>5.0153384846038511</v>
      </c>
      <c r="J21" s="22">
        <f>IF(OR($A21="",$B21="",$C21=""),"",'MPTO_working_3-way'!G20)</f>
        <v>1.5306747386575623</v>
      </c>
      <c r="K21" s="17">
        <f>IF(OR($A21="",$B21="",$C21=""),"",'OddsRatio_working_3-way'!H20)</f>
        <v>6.6874290544060901</v>
      </c>
      <c r="L21" s="21">
        <f>IF(OR($A21="",$B21="",$C21=""),"",'OddsRatio_working_3-way'!I20)</f>
        <v>5.0022648901376181</v>
      </c>
      <c r="M21" s="22">
        <f>IF(OR($A21="",$B21="",$C21=""),"",'OddsRatio_working_3-way'!J20)</f>
        <v>1.537146077360575</v>
      </c>
      <c r="N21" s="23">
        <f t="shared" si="16"/>
        <v>15.216661068189453</v>
      </c>
      <c r="O21" s="24">
        <f t="shared" si="17"/>
        <v>20.288881424252605</v>
      </c>
      <c r="P21" s="24">
        <f t="shared" si="18"/>
        <v>64.494457507557939</v>
      </c>
      <c r="Q21" t="s">
        <v>74</v>
      </c>
      <c r="R21" t="s">
        <v>92</v>
      </c>
      <c r="S21" t="s">
        <v>153</v>
      </c>
      <c r="T21" s="35">
        <v>100</v>
      </c>
      <c r="U21" s="35">
        <f t="shared" si="7"/>
        <v>12.280701754385953</v>
      </c>
      <c r="V21" s="35">
        <f t="shared" si="8"/>
        <v>89.764585465711363</v>
      </c>
      <c r="W21" s="35">
        <f t="shared" si="9"/>
        <v>95.515695067264573</v>
      </c>
      <c r="X21" s="35">
        <f t="shared" si="10"/>
        <v>14.719719467024065</v>
      </c>
      <c r="Y21" s="35">
        <f t="shared" si="11"/>
        <v>92.203603178349468</v>
      </c>
      <c r="Z21" s="35">
        <f t="shared" si="12"/>
        <v>97.954712779902692</v>
      </c>
      <c r="AA21" s="35">
        <f t="shared" si="13"/>
        <v>-2.4390177126381118</v>
      </c>
      <c r="AB21" s="35">
        <f t="shared" si="14"/>
        <v>-2.4390177126381047</v>
      </c>
      <c r="AC21" s="35">
        <f t="shared" si="15"/>
        <v>-2.439017712638119</v>
      </c>
      <c r="AF21">
        <v>1.65</v>
      </c>
      <c r="AG21">
        <v>2.37</v>
      </c>
      <c r="AJ21" t="s">
        <v>147</v>
      </c>
    </row>
    <row r="22" spans="1:36" ht="15" x14ac:dyDescent="0.25">
      <c r="A22">
        <v>1.1399999999999999</v>
      </c>
      <c r="B22">
        <v>9.77</v>
      </c>
      <c r="C22">
        <v>22.3</v>
      </c>
      <c r="D22" s="20">
        <f t="shared" si="3"/>
        <v>2.439017712638103E-2</v>
      </c>
      <c r="E22" s="17">
        <f>IF(OR($A22="",$B22="",$C22=""),"",A22*'MPTO_working_3-way'!$I21)</f>
        <v>1.1678048019240743</v>
      </c>
      <c r="F22" s="21">
        <f>IF(OR($A22="",$B22="",$C22=""),"",B22*'MPTO_working_3-way'!$I21)</f>
        <v>10.008292030524743</v>
      </c>
      <c r="G22" s="22">
        <f>IF(OR($A22="",$B22="",$C22=""),"",C22*'MPTO_working_3-way'!$I21)</f>
        <v>22.843900949918297</v>
      </c>
      <c r="H22" s="17">
        <f>IF(OR($A22="",$B22="",$C22=""),"",'MPTO_working_3-way'!E21)</f>
        <v>1.1506646677223502</v>
      </c>
      <c r="I22" s="21">
        <f>IF(OR($A22="",$B22="",$C22=""),"",'MPTO_working_3-way'!F21)</f>
        <v>10.612997581192154</v>
      </c>
      <c r="J22" s="22">
        <f>IF(OR($A22="",$B22="",$C22=""),"",'MPTO_working_3-way'!G21)</f>
        <v>27.238315163948517</v>
      </c>
      <c r="K22" s="17">
        <f>IF(OR($A22="",$B22="",$C22=""),"",'OddsRatio_working_3-way'!H21)</f>
        <v>1.1549060739076997</v>
      </c>
      <c r="L22" s="21">
        <f>IF(OR($A22="",$B22="",$C22=""),"",'OddsRatio_working_3-way'!I21)</f>
        <v>10.703759058360907</v>
      </c>
      <c r="M22" s="22">
        <f>IF(OR($A22="",$B22="",$C22=""),"",'OddsRatio_working_3-way'!J21)</f>
        <v>24.567852673100035</v>
      </c>
      <c r="N22" s="23">
        <f t="shared" si="16"/>
        <v>85.63074910741939</v>
      </c>
      <c r="O22" s="24">
        <f t="shared" si="17"/>
        <v>9.9917148395555877</v>
      </c>
      <c r="P22" s="24">
        <f t="shared" si="18"/>
        <v>4.3775360530250262</v>
      </c>
      <c r="Q22" t="s">
        <v>87</v>
      </c>
      <c r="R22" t="s">
        <v>128</v>
      </c>
      <c r="S22" t="s">
        <v>153</v>
      </c>
      <c r="T22" s="35">
        <v>100</v>
      </c>
      <c r="U22" s="35">
        <f t="shared" si="7"/>
        <v>46.808510638297875</v>
      </c>
      <c r="V22" s="35">
        <f t="shared" si="8"/>
        <v>76.19047619047619</v>
      </c>
      <c r="W22" s="35">
        <f t="shared" si="9"/>
        <v>74.811083123425689</v>
      </c>
      <c r="X22" s="35">
        <f t="shared" si="10"/>
        <v>48.998440686098114</v>
      </c>
      <c r="Y22" s="35">
        <f t="shared" si="11"/>
        <v>78.380406238276436</v>
      </c>
      <c r="Z22" s="35">
        <f t="shared" si="12"/>
        <v>77.001013171225935</v>
      </c>
      <c r="AA22" s="35">
        <f t="shared" si="13"/>
        <v>-2.1899300478002388</v>
      </c>
      <c r="AB22" s="35">
        <f t="shared" si="14"/>
        <v>-2.1899300478002459</v>
      </c>
      <c r="AC22" s="35">
        <f t="shared" si="15"/>
        <v>-2.1899300478002459</v>
      </c>
      <c r="AF22">
        <v>1.27</v>
      </c>
      <c r="AG22">
        <v>4.33</v>
      </c>
      <c r="AJ22" t="s">
        <v>147</v>
      </c>
    </row>
    <row r="23" spans="1:36" ht="15" x14ac:dyDescent="0.25">
      <c r="A23">
        <v>1.88</v>
      </c>
      <c r="B23">
        <v>4.2</v>
      </c>
      <c r="C23">
        <v>3.97</v>
      </c>
      <c r="D23" s="20">
        <f t="shared" si="3"/>
        <v>2.189930047800237E-2</v>
      </c>
      <c r="E23" s="17">
        <f>IF(OR($A23="",$B23="",$C23=""),"",A23*'MPTO_working_3-way'!$I22)</f>
        <v>1.9211706848986443</v>
      </c>
      <c r="F23" s="21">
        <f>IF(OR($A23="",$B23="",$C23=""),"",B23*'MPTO_working_3-way'!$I22)</f>
        <v>4.2919770620076099</v>
      </c>
      <c r="G23" s="22">
        <f>IF(OR($A23="",$B23="",$C23=""),"",C23*'MPTO_working_3-way'!$I22)</f>
        <v>4.0569402228976692</v>
      </c>
      <c r="H23" s="17">
        <f>IF(OR($A23="",$B23="",$C23=""),"",'MPTO_working_3-way'!E22)</f>
        <v>1.9061592945609978</v>
      </c>
      <c r="I23" s="21">
        <f>IF(OR($A23="",$B23="",$C23=""),"",'MPTO_working_3-way'!F22)</f>
        <v>4.332840651077758</v>
      </c>
      <c r="J23" s="22">
        <f>IF(OR($A23="",$B23="",$C23=""),"",'MPTO_working_3-way'!G22)</f>
        <v>4.0884845871055475</v>
      </c>
      <c r="K23" s="17">
        <f>IF(OR($A23="",$B23="",$C23=""),"",'OddsRatio_working_3-way'!H22)</f>
        <v>1.9118619863589046</v>
      </c>
      <c r="L23" s="21">
        <f>IF(OR($A23="",$B23="",$C23=""),"",'OddsRatio_working_3-way'!I22)</f>
        <v>4.3158617685778351</v>
      </c>
      <c r="M23" s="22">
        <f>IF(OR($A23="",$B23="",$C23=""),"",'OddsRatio_working_3-way'!J22)</f>
        <v>4.0775342039613029</v>
      </c>
      <c r="N23" s="23">
        <f t="shared" si="16"/>
        <v>52.0515958243844</v>
      </c>
      <c r="O23" s="24">
        <f t="shared" si="17"/>
        <v>23.299285749962543</v>
      </c>
      <c r="P23" s="24">
        <f t="shared" si="18"/>
        <v>24.649118425653064</v>
      </c>
      <c r="Q23" t="s">
        <v>131</v>
      </c>
      <c r="R23" t="s">
        <v>89</v>
      </c>
      <c r="S23" t="s">
        <v>153</v>
      </c>
      <c r="T23" s="35">
        <v>100</v>
      </c>
      <c r="U23" s="35">
        <f t="shared" si="7"/>
        <v>60.317460317460316</v>
      </c>
      <c r="V23" s="35">
        <f t="shared" si="8"/>
        <v>69.6048632218845</v>
      </c>
      <c r="W23" s="35">
        <f t="shared" si="9"/>
        <v>67.845659163987136</v>
      </c>
      <c r="X23" s="35">
        <f t="shared" si="10"/>
        <v>62.549477614128371</v>
      </c>
      <c r="Y23" s="35">
        <f t="shared" si="11"/>
        <v>71.836880518552547</v>
      </c>
      <c r="Z23" s="35">
        <f t="shared" si="12"/>
        <v>70.077676460655184</v>
      </c>
      <c r="AA23" s="35">
        <f t="shared" si="13"/>
        <v>-2.2320172966680545</v>
      </c>
      <c r="AB23" s="35">
        <f t="shared" si="14"/>
        <v>-2.2320172966680474</v>
      </c>
      <c r="AC23" s="35">
        <f t="shared" si="15"/>
        <v>-2.2320172966680474</v>
      </c>
      <c r="AF23">
        <v>1.48</v>
      </c>
      <c r="AG23">
        <v>2.81</v>
      </c>
      <c r="AJ23" t="s">
        <v>147</v>
      </c>
    </row>
    <row r="24" spans="1:36" ht="15" x14ac:dyDescent="0.25">
      <c r="A24">
        <v>2.52</v>
      </c>
      <c r="B24">
        <v>3.29</v>
      </c>
      <c r="C24">
        <v>3.11</v>
      </c>
      <c r="D24" s="20">
        <f t="shared" si="3"/>
        <v>2.2320172966680429E-2</v>
      </c>
      <c r="E24" s="17">
        <f>IF(OR($A24="",$B24="",$C24=""),"",A24*'MPTO_working_3-way'!$I23)</f>
        <v>2.5762468358760349</v>
      </c>
      <c r="F24" s="21">
        <f>IF(OR($A24="",$B24="",$C24=""),"",B24*'MPTO_working_3-way'!$I23)</f>
        <v>3.3634333690603788</v>
      </c>
      <c r="G24" s="22">
        <f>IF(OR($A24="",$B24="",$C24=""),"",C24*'MPTO_working_3-way'!$I23)</f>
        <v>3.1794157379263761</v>
      </c>
      <c r="H24" s="17">
        <f>IF(OR($A24="",$B24="",$C24=""),"",'MPTO_working_3-way'!E23)</f>
        <v>2.568150105835993</v>
      </c>
      <c r="I24" s="21">
        <f>IF(OR($A24="",$B24="",$C24=""),"",'MPTO_working_3-way'!F23)</f>
        <v>3.3725526340847667</v>
      </c>
      <c r="J24" s="22">
        <f>IF(OR($A24="",$B24="",$C24=""),"",'MPTO_working_3-way'!G23)</f>
        <v>3.1836654965854065</v>
      </c>
      <c r="K24" s="17">
        <f>IF(OR($A24="",$B24="",$C24=""),"",'OddsRatio_working_3-way'!H23)</f>
        <v>2.5718432801091264</v>
      </c>
      <c r="L24" s="21">
        <f>IF(OR($A24="",$B24="",$C24=""),"",'OddsRatio_working_3-way'!I23)</f>
        <v>3.368105994374933</v>
      </c>
      <c r="M24" s="22">
        <f>IF(OR($A24="",$B24="",$C24=""),"",'OddsRatio_working_3-way'!J23)</f>
        <v>3.1819666585725366</v>
      </c>
      <c r="N24" s="23">
        <f t="shared" si="16"/>
        <v>38.816156358711524</v>
      </c>
      <c r="O24" s="24">
        <f t="shared" si="17"/>
        <v>29.731524019438616</v>
      </c>
      <c r="P24" s="24">
        <f t="shared" si="18"/>
        <v>31.452319621849856</v>
      </c>
      <c r="Q24" t="s">
        <v>129</v>
      </c>
      <c r="R24" t="s">
        <v>88</v>
      </c>
      <c r="S24" t="s">
        <v>153</v>
      </c>
      <c r="T24" s="35">
        <v>100</v>
      </c>
      <c r="U24" s="35">
        <f t="shared" si="7"/>
        <v>57.805907172995774</v>
      </c>
      <c r="V24" s="35">
        <f t="shared" si="8"/>
        <v>67.21311475409837</v>
      </c>
      <c r="W24" s="35">
        <f t="shared" si="9"/>
        <v>72.67759562841529</v>
      </c>
      <c r="X24" s="35">
        <f t="shared" si="10"/>
        <v>60.10928961748634</v>
      </c>
      <c r="Y24" s="35">
        <f t="shared" si="11"/>
        <v>69.516497198588908</v>
      </c>
      <c r="Z24" s="35">
        <f t="shared" si="12"/>
        <v>74.980978072905856</v>
      </c>
      <c r="AA24" s="35">
        <f t="shared" si="13"/>
        <v>-2.3033824444905662</v>
      </c>
      <c r="AB24" s="35">
        <f t="shared" si="14"/>
        <v>-2.3033824444905378</v>
      </c>
      <c r="AC24" s="35">
        <f t="shared" si="15"/>
        <v>-2.3033824444905662</v>
      </c>
      <c r="AF24">
        <v>2.08</v>
      </c>
      <c r="AG24">
        <v>1.84</v>
      </c>
      <c r="AJ24" t="s">
        <v>147</v>
      </c>
    </row>
    <row r="25" spans="1:36" ht="15" x14ac:dyDescent="0.25">
      <c r="A25">
        <v>2.37</v>
      </c>
      <c r="B25">
        <v>3.05</v>
      </c>
      <c r="C25">
        <v>3.66</v>
      </c>
      <c r="D25" s="20">
        <f t="shared" si="3"/>
        <v>2.3033824444905537E-2</v>
      </c>
      <c r="E25" s="17">
        <f>IF(OR($A25="",$B25="",$C25=""),"",A25*'MPTO_working_3-way'!$I24)</f>
        <v>2.4245901639344263</v>
      </c>
      <c r="F25" s="21">
        <f>IF(OR($A25="",$B25="",$C25=""),"",B25*'MPTO_working_3-way'!$I24)</f>
        <v>3.1202531645569618</v>
      </c>
      <c r="G25" s="22">
        <f>IF(OR($A25="",$B25="",$C25=""),"",C25*'MPTO_working_3-way'!$I24)</f>
        <v>3.7443037974683544</v>
      </c>
      <c r="H25" s="17">
        <f>IF(OR($A25="",$B25="",$C25=""),"",'MPTO_working_3-way'!E24)</f>
        <v>2.4139255301385876</v>
      </c>
      <c r="I25" s="21">
        <f>IF(OR($A25="",$B25="",$C25=""),"",'MPTO_working_3-way'!F24)</f>
        <v>3.1231367465975368</v>
      </c>
      <c r="J25" s="22">
        <f>IF(OR($A25="",$B25="",$C25=""),"",'MPTO_working_3-way'!G24)</f>
        <v>3.7658244334462099</v>
      </c>
      <c r="K25" s="17">
        <f>IF(OR($A25="",$B25="",$C25=""),"",'OddsRatio_working_3-way'!H24)</f>
        <v>2.4187137003911832</v>
      </c>
      <c r="L25" s="21">
        <f>IF(OR($A25="",$B25="",$C25=""),"",'OddsRatio_working_3-way'!I24)</f>
        <v>3.1228927633590695</v>
      </c>
      <c r="M25" s="22">
        <f>IF(OR($A25="",$B25="",$C25=""),"",'OddsRatio_working_3-way'!J24)</f>
        <v>3.7545828051390857</v>
      </c>
      <c r="N25" s="23">
        <f t="shared" si="16"/>
        <v>41.244083840432722</v>
      </c>
      <c r="O25" s="24">
        <f t="shared" si="17"/>
        <v>32.048681541582155</v>
      </c>
      <c r="P25" s="24">
        <f t="shared" si="18"/>
        <v>26.707234617985126</v>
      </c>
      <c r="Q25" t="s">
        <v>150</v>
      </c>
      <c r="R25" t="s">
        <v>97</v>
      </c>
      <c r="S25" t="s">
        <v>153</v>
      </c>
      <c r="T25" s="35">
        <v>100</v>
      </c>
      <c r="U25" s="35">
        <f t="shared" si="7"/>
        <v>53.917050691244242</v>
      </c>
      <c r="V25" s="35">
        <f t="shared" si="8"/>
        <v>71.098265895953759</v>
      </c>
      <c r="W25" s="35">
        <f t="shared" si="9"/>
        <v>72.67759562841529</v>
      </c>
      <c r="X25" s="35">
        <f t="shared" si="10"/>
        <v>56.224138475630944</v>
      </c>
      <c r="Y25" s="35">
        <f t="shared" si="11"/>
        <v>73.405353680340454</v>
      </c>
      <c r="Z25" s="35">
        <f t="shared" si="12"/>
        <v>74.984683412801999</v>
      </c>
      <c r="AA25" s="35">
        <f t="shared" si="13"/>
        <v>-2.3070877843867024</v>
      </c>
      <c r="AB25" s="35">
        <f t="shared" si="14"/>
        <v>-2.3070877843866953</v>
      </c>
      <c r="AC25" s="35">
        <f t="shared" si="15"/>
        <v>-2.3070877843867095</v>
      </c>
      <c r="AF25">
        <v>2.62</v>
      </c>
      <c r="AG25">
        <v>1.54</v>
      </c>
      <c r="AJ25" t="s">
        <v>148</v>
      </c>
    </row>
    <row r="26" spans="1:36" ht="15" x14ac:dyDescent="0.25">
      <c r="A26">
        <v>2.17</v>
      </c>
      <c r="B26">
        <v>3.46</v>
      </c>
      <c r="C26">
        <v>3.66</v>
      </c>
      <c r="D26" s="20">
        <f t="shared" si="3"/>
        <v>2.3070877843867077E-2</v>
      </c>
      <c r="E26" s="17">
        <f>IF(OR($A26="",$B26="",$C26=""),"",A26*'MPTO_working_3-way'!$I25)</f>
        <v>2.2200638049211916</v>
      </c>
      <c r="F26" s="21">
        <f>IF(OR($A26="",$B26="",$C26=""),"",B26*'MPTO_working_3-way'!$I25)</f>
        <v>3.5398252373397798</v>
      </c>
      <c r="G26" s="22">
        <f>IF(OR($A26="",$B26="",$C26=""),"",C26*'MPTO_working_3-way'!$I25)</f>
        <v>3.7444394129085539</v>
      </c>
      <c r="H26" s="17">
        <f>IF(OR($A26="",$B26="",$C26=""),"",'MPTO_working_3-way'!E25)</f>
        <v>2.2068273920162138</v>
      </c>
      <c r="I26" s="21">
        <f>IF(OR($A26="",$B26="",$C26=""),"",'MPTO_working_3-way'!F25)</f>
        <v>3.5545817780248297</v>
      </c>
      <c r="J26" s="22">
        <f>IF(OR($A26="",$B26="",$C26=""),"",'MPTO_working_3-way'!G25)</f>
        <v>3.7659995983666423</v>
      </c>
      <c r="K26" s="17">
        <f>IF(OR($A26="",$B26="",$C26=""),"",'OddsRatio_working_3-way'!H25)</f>
        <v>2.212340095477924</v>
      </c>
      <c r="L26" s="21">
        <f>IF(OR($A26="",$B26="",$C26=""),"",'OddsRatio_working_3-way'!I25)</f>
        <v>3.5490227648510206</v>
      </c>
      <c r="M26" s="22">
        <f>IF(OR($A26="",$B26="",$C26=""),"",'OddsRatio_working_3-way'!J25)</f>
        <v>3.7562603880096406</v>
      </c>
      <c r="N26" s="23">
        <f t="shared" si="16"/>
        <v>45.043750444618333</v>
      </c>
      <c r="O26" s="24">
        <f t="shared" si="17"/>
        <v>28.249982215266417</v>
      </c>
      <c r="P26" s="24">
        <f t="shared" si="18"/>
        <v>26.706267340115243</v>
      </c>
      <c r="Q26" t="s">
        <v>132</v>
      </c>
      <c r="R26" t="s">
        <v>75</v>
      </c>
      <c r="S26" t="s">
        <v>153</v>
      </c>
      <c r="T26" s="35">
        <v>100</v>
      </c>
      <c r="U26" s="35">
        <f t="shared" si="7"/>
        <v>53.917050691244242</v>
      </c>
      <c r="V26" s="35">
        <f t="shared" si="8"/>
        <v>70.674486803519059</v>
      </c>
      <c r="W26" s="35">
        <f t="shared" si="9"/>
        <v>73.045822102425873</v>
      </c>
      <c r="X26" s="35">
        <f t="shared" si="10"/>
        <v>56.27969109405506</v>
      </c>
      <c r="Y26" s="35">
        <f t="shared" si="11"/>
        <v>73.037127206329885</v>
      </c>
      <c r="Z26" s="35">
        <f t="shared" si="12"/>
        <v>75.408462505236699</v>
      </c>
      <c r="AA26" s="35">
        <f t="shared" si="13"/>
        <v>-2.3626404028108183</v>
      </c>
      <c r="AB26" s="35">
        <f t="shared" si="14"/>
        <v>-2.3626404028108254</v>
      </c>
      <c r="AC26" s="35">
        <f t="shared" si="15"/>
        <v>-2.3626404028108254</v>
      </c>
      <c r="AF26">
        <v>2.0099999999999998</v>
      </c>
      <c r="AG26">
        <v>1.89</v>
      </c>
      <c r="AJ26" t="s">
        <v>148</v>
      </c>
    </row>
    <row r="27" spans="1:36" ht="15" x14ac:dyDescent="0.25">
      <c r="A27">
        <v>2.17</v>
      </c>
      <c r="B27">
        <v>3.41</v>
      </c>
      <c r="C27">
        <v>3.71</v>
      </c>
      <c r="D27" s="20">
        <f t="shared" si="3"/>
        <v>2.3626404028108228E-2</v>
      </c>
      <c r="E27" s="17">
        <f>IF(OR($A27="",$B27="",$C27=""),"",A27*'MPTO_working_3-way'!$I26)</f>
        <v>2.2212692967409948</v>
      </c>
      <c r="F27" s="21">
        <f>IF(OR($A27="",$B27="",$C27=""),"",B27*'MPTO_working_3-way'!$I26)</f>
        <v>3.4905660377358494</v>
      </c>
      <c r="G27" s="22">
        <f>IF(OR($A27="",$B27="",$C27=""),"",C27*'MPTO_working_3-way'!$I26)</f>
        <v>3.7976539589442817</v>
      </c>
      <c r="H27" s="17">
        <f>IF(OR($A27="",$B27="",$C27=""),"",'MPTO_working_3-way'!E26)</f>
        <v>2.207729581004124</v>
      </c>
      <c r="I27" s="21">
        <f>IF(OR($A27="",$B27="",$C27=""),"",'MPTO_working_3-way'!F26)</f>
        <v>3.5041039229625803</v>
      </c>
      <c r="J27" s="22">
        <f>IF(OR($A27="",$B27="",$C27=""),"",'MPTO_working_3-way'!G26)</f>
        <v>3.8216612459848354</v>
      </c>
      <c r="K27" s="17">
        <f>IF(OR($A27="",$B27="",$C27=""),"",'OddsRatio_working_3-way'!H26)</f>
        <v>2.2133778473934478</v>
      </c>
      <c r="L27" s="21">
        <f>IF(OR($A27="",$B27="",$C27=""),"",'OddsRatio_working_3-way'!I26)</f>
        <v>3.4993509506138549</v>
      </c>
      <c r="M27" s="22">
        <f>IF(OR($A27="",$B27="",$C27=""),"",'OddsRatio_working_3-way'!J26)</f>
        <v>3.8104734755865342</v>
      </c>
      <c r="N27" s="23">
        <f t="shared" si="16"/>
        <v>45.019305019305023</v>
      </c>
      <c r="O27" s="24">
        <f t="shared" si="17"/>
        <v>28.648648648648646</v>
      </c>
      <c r="P27" s="24">
        <f t="shared" si="18"/>
        <v>26.332046332046332</v>
      </c>
      <c r="Q27" t="s">
        <v>136</v>
      </c>
      <c r="R27" t="s">
        <v>99</v>
      </c>
      <c r="S27" t="s">
        <v>153</v>
      </c>
      <c r="T27" s="35">
        <v>100</v>
      </c>
      <c r="U27" s="35">
        <f t="shared" si="7"/>
        <v>55.947136563876647</v>
      </c>
      <c r="V27" s="35">
        <f t="shared" si="8"/>
        <v>72.067039106145245</v>
      </c>
      <c r="W27" s="35">
        <f t="shared" si="9"/>
        <v>69.879518072289159</v>
      </c>
      <c r="X27" s="35">
        <f t="shared" si="10"/>
        <v>58.053442821565596</v>
      </c>
      <c r="Y27" s="35">
        <f t="shared" si="11"/>
        <v>74.173345363834201</v>
      </c>
      <c r="Z27" s="35">
        <f t="shared" si="12"/>
        <v>71.985824329978087</v>
      </c>
      <c r="AA27" s="35">
        <f t="shared" si="13"/>
        <v>-2.1063062576889493</v>
      </c>
      <c r="AB27" s="35">
        <f t="shared" si="14"/>
        <v>-2.1063062576889564</v>
      </c>
      <c r="AC27" s="35">
        <f t="shared" si="15"/>
        <v>-2.106306257688928</v>
      </c>
      <c r="AF27">
        <v>2.16</v>
      </c>
      <c r="AG27">
        <v>1.77</v>
      </c>
      <c r="AJ27" t="s">
        <v>148</v>
      </c>
    </row>
    <row r="28" spans="1:36" ht="15" x14ac:dyDescent="0.25">
      <c r="A28">
        <v>2.27</v>
      </c>
      <c r="B28">
        <v>3.58</v>
      </c>
      <c r="C28">
        <v>3.32</v>
      </c>
      <c r="D28" s="20">
        <f t="shared" si="3"/>
        <v>2.106306257688928E-2</v>
      </c>
      <c r="E28" s="17">
        <f>IF(OR($A28="",$B28="",$C28=""),"",A28*'MPTO_working_3-way'!$I27)</f>
        <v>2.3178131520495389</v>
      </c>
      <c r="F28" s="21">
        <f>IF(OR($A28="",$B28="",$C28=""),"",B28*'MPTO_working_3-way'!$I27)</f>
        <v>3.6554057640252635</v>
      </c>
      <c r="G28" s="22">
        <f>IF(OR($A28="",$B28="",$C28=""),"",C28*'MPTO_working_3-way'!$I27)</f>
        <v>3.3899293677552724</v>
      </c>
      <c r="H28" s="17">
        <f>IF(OR($A28="",$B28="",$C28=""),"",'MPTO_working_3-way'!E27)</f>
        <v>2.306764561575025</v>
      </c>
      <c r="I28" s="21">
        <f>IF(OR($A28="",$B28="",$C28=""),"",'MPTO_working_3-way'!F27)</f>
        <v>3.6723043039235392</v>
      </c>
      <c r="J28" s="22">
        <f>IF(OR($A28="",$B28="",$C28=""),"",'MPTO_working_3-way'!G27)</f>
        <v>3.3992354622419603</v>
      </c>
      <c r="K28" s="17">
        <f>IF(OR($A28="",$B28="",$C28=""),"",'OddsRatio_working_3-way'!H27)</f>
        <v>2.3115057662847964</v>
      </c>
      <c r="L28" s="21">
        <f>IF(OR($A28="",$B28="",$C28=""),"",'OddsRatio_working_3-way'!I27)</f>
        <v>3.6643188007990357</v>
      </c>
      <c r="M28" s="22">
        <f>IF(OR($A28="",$B28="",$C28=""),"",'OddsRatio_working_3-way'!J27)</f>
        <v>3.3958215573076598</v>
      </c>
      <c r="N28" s="23">
        <f t="shared" si="16"/>
        <v>43.144116216432053</v>
      </c>
      <c r="O28" s="24">
        <f t="shared" si="17"/>
        <v>27.356744081368927</v>
      </c>
      <c r="P28" s="24">
        <f t="shared" si="18"/>
        <v>29.499139702199027</v>
      </c>
      <c r="Q28" t="s">
        <v>98</v>
      </c>
      <c r="R28" t="s">
        <v>133</v>
      </c>
      <c r="S28" t="s">
        <v>153</v>
      </c>
      <c r="T28" s="35">
        <v>100</v>
      </c>
      <c r="U28" s="35">
        <f t="shared" si="7"/>
        <v>75.669099756691011</v>
      </c>
      <c r="V28" s="35">
        <f t="shared" si="8"/>
        <v>71.509971509971507</v>
      </c>
      <c r="W28" s="35">
        <f t="shared" si="9"/>
        <v>46.808510638297875</v>
      </c>
      <c r="X28" s="35">
        <f t="shared" si="10"/>
        <v>81.681517851730618</v>
      </c>
      <c r="Y28" s="35">
        <f t="shared" si="11"/>
        <v>77.522389605011128</v>
      </c>
      <c r="Z28" s="35">
        <f t="shared" si="12"/>
        <v>52.820928733337489</v>
      </c>
      <c r="AA28" s="35">
        <f t="shared" si="13"/>
        <v>-6.0124180950396067</v>
      </c>
      <c r="AB28" s="35">
        <f t="shared" si="14"/>
        <v>-6.0124180950396209</v>
      </c>
      <c r="AC28" s="35">
        <f t="shared" si="15"/>
        <v>-6.0124180950396138</v>
      </c>
      <c r="AF28">
        <v>1.87</v>
      </c>
      <c r="AG28">
        <v>2.04</v>
      </c>
      <c r="AJ28" t="s">
        <v>148</v>
      </c>
    </row>
    <row r="29" spans="1:36" ht="15" x14ac:dyDescent="0.25">
      <c r="A29">
        <v>4.1100000000000003</v>
      </c>
      <c r="B29">
        <v>3.51</v>
      </c>
      <c r="C29">
        <v>1.88</v>
      </c>
      <c r="D29" s="20">
        <f t="shared" si="3"/>
        <v>6.0124180950396067E-2</v>
      </c>
      <c r="E29" s="17">
        <f>IF(OR($A29="",$B29="",$C29=""),"",A29*'MPTO_working_3-way'!$I28)</f>
        <v>4.3571103837061278</v>
      </c>
      <c r="F29" s="21">
        <f>IF(OR($A29="",$B29="",$C29=""),"",B29*'MPTO_working_3-way'!$I28)</f>
        <v>3.7210358751358901</v>
      </c>
      <c r="G29" s="22">
        <f>IF(OR($A29="",$B29="",$C29=""),"",C29*'MPTO_working_3-way'!$I28)</f>
        <v>1.9930334601867445</v>
      </c>
      <c r="H29" s="17">
        <f>IF(OR($A29="",$B29="",$C29=""),"",'MPTO_working_3-way'!E28)</f>
        <v>4.4789300402823597</v>
      </c>
      <c r="I29" s="21">
        <f>IF(OR($A29="",$B29="",$C29=""),"",'MPTO_working_3-way'!F28)</f>
        <v>3.7755953567574361</v>
      </c>
      <c r="J29" s="22">
        <f>IF(OR($A29="",$B29="",$C29=""),"",'MPTO_working_3-way'!G28)</f>
        <v>1.953607678585989</v>
      </c>
      <c r="K29" s="17">
        <f>IF(OR($A29="",$B29="",$C29=""),"",'OddsRatio_working_3-way'!H28)</f>
        <v>4.4221585944126041</v>
      </c>
      <c r="L29" s="21">
        <f>IF(OR($A29="",$B29="",$C29=""),"",'OddsRatio_working_3-way'!I28)</f>
        <v>3.7619350713748023</v>
      </c>
      <c r="M29" s="22">
        <f>IF(OR($A29="",$B29="",$C29=""),"",'OddsRatio_working_3-way'!J28)</f>
        <v>1.9683278337887757</v>
      </c>
      <c r="N29" s="23">
        <f t="shared" si="16"/>
        <v>22.950990724026756</v>
      </c>
      <c r="O29" s="24">
        <f t="shared" si="17"/>
        <v>26.874237001638168</v>
      </c>
      <c r="P29" s="24">
        <f t="shared" si="18"/>
        <v>50.174772274335091</v>
      </c>
      <c r="Q29" t="s">
        <v>109</v>
      </c>
      <c r="R29" t="s">
        <v>140</v>
      </c>
      <c r="S29" t="s">
        <v>153</v>
      </c>
      <c r="T29" s="35">
        <v>100</v>
      </c>
      <c r="U29" s="35">
        <f t="shared" si="7"/>
        <v>60.784313725490193</v>
      </c>
      <c r="V29" s="35">
        <f t="shared" si="8"/>
        <v>67.320261437908499</v>
      </c>
      <c r="W29" s="35">
        <f t="shared" si="9"/>
        <v>66.442953020134226</v>
      </c>
      <c r="X29" s="35">
        <f t="shared" si="10"/>
        <v>66.236785541957275</v>
      </c>
      <c r="Y29" s="35">
        <f t="shared" si="11"/>
        <v>72.772733254375595</v>
      </c>
      <c r="Z29" s="35">
        <f t="shared" si="12"/>
        <v>71.895424836601322</v>
      </c>
      <c r="AA29" s="35">
        <f t="shared" si="13"/>
        <v>-5.4524718164670816</v>
      </c>
      <c r="AB29" s="35">
        <f t="shared" si="14"/>
        <v>-5.4524718164670958</v>
      </c>
      <c r="AC29" s="35">
        <f t="shared" si="15"/>
        <v>-5.4524718164670958</v>
      </c>
      <c r="AF29">
        <v>2.13</v>
      </c>
      <c r="AG29">
        <v>1.7</v>
      </c>
      <c r="AJ29" t="s">
        <v>149</v>
      </c>
    </row>
    <row r="30" spans="1:36" s="50" customFormat="1" ht="15" x14ac:dyDescent="0.25">
      <c r="A30">
        <v>2.5499999999999998</v>
      </c>
      <c r="B30">
        <v>3.06</v>
      </c>
      <c r="C30">
        <v>2.98</v>
      </c>
      <c r="D30" s="20">
        <f t="shared" si="3"/>
        <v>5.452471816467086E-2</v>
      </c>
      <c r="E30" s="17">
        <f>IF(OR($A30="",$B30="",$C30=""),"",A30*'MPTO_working_3-way'!$I29)</f>
        <v>2.6890380313199107</v>
      </c>
      <c r="F30" s="21">
        <f>IF(OR($A30="",$B30="",$C30=""),"",B30*'MPTO_working_3-way'!$I29)</f>
        <v>3.2268456375838928</v>
      </c>
      <c r="G30" s="22">
        <f>IF(OR($A30="",$B30="",$C30=""),"",C30*'MPTO_working_3-way'!$I29)</f>
        <v>3.1424836601307193</v>
      </c>
      <c r="H30" s="17">
        <f>IF(OR($A30="",$B30="",$C30=""),"",'MPTO_working_3-way'!E29)</f>
        <v>2.6739257927043831</v>
      </c>
      <c r="I30" s="21">
        <f>IF(OR($A30="",$B30="",$C30=""),"",'MPTO_working_3-way'!F29)</f>
        <v>3.2402046714360164</v>
      </c>
      <c r="J30" s="22">
        <f>IF(OR($A30="",$B30="",$C30=""),"",'MPTO_working_3-way'!G29)</f>
        <v>3.1506426498364584</v>
      </c>
      <c r="K30" s="17">
        <f>IF(OR($A30="",$B30="",$C30=""),"",'OddsRatio_working_3-way'!H29)</f>
        <v>2.6808185690493853</v>
      </c>
      <c r="L30" s="21">
        <f>IF(OR($A30="",$B30="",$C30=""),"",'OddsRatio_working_3-way'!I29)</f>
        <v>3.2338620982204747</v>
      </c>
      <c r="M30" s="22">
        <f>IF(OR($A30="",$B30="",$C30=""),"",'OddsRatio_working_3-way'!J29)</f>
        <v>3.1471101720759904</v>
      </c>
      <c r="N30" s="23">
        <f t="shared" si="16"/>
        <v>37.188019966722123</v>
      </c>
      <c r="O30" s="24">
        <f t="shared" si="17"/>
        <v>30.99001663893511</v>
      </c>
      <c r="P30" s="24">
        <f t="shared" si="18"/>
        <v>31.821963394342756</v>
      </c>
      <c r="Q30" t="s">
        <v>141</v>
      </c>
      <c r="R30" t="s">
        <v>110</v>
      </c>
      <c r="S30" t="s">
        <v>153</v>
      </c>
      <c r="T30" s="35">
        <v>100</v>
      </c>
      <c r="U30" s="35">
        <f t="shared" si="7"/>
        <v>81.751824817518241</v>
      </c>
      <c r="V30" s="35">
        <f t="shared" si="8"/>
        <v>72.451790633608823</v>
      </c>
      <c r="W30" s="35">
        <f t="shared" si="9"/>
        <v>39.759036144578317</v>
      </c>
      <c r="X30" s="35">
        <f t="shared" si="10"/>
        <v>87.789173221812874</v>
      </c>
      <c r="Y30" s="35">
        <f t="shared" si="11"/>
        <v>78.489139037903442</v>
      </c>
      <c r="Z30" s="35">
        <f t="shared" si="12"/>
        <v>45.796384548872936</v>
      </c>
      <c r="AA30" s="35">
        <f t="shared" si="13"/>
        <v>-6.037348404294633</v>
      </c>
      <c r="AB30" s="35">
        <f t="shared" si="14"/>
        <v>-6.0373484042946188</v>
      </c>
      <c r="AC30" s="35">
        <f t="shared" si="15"/>
        <v>-6.0373484042946188</v>
      </c>
      <c r="AD30" s="51"/>
      <c r="AE30" s="51"/>
      <c r="AF30">
        <v>2.38</v>
      </c>
      <c r="AG30">
        <v>1.57</v>
      </c>
      <c r="AH30" s="51"/>
      <c r="AI30" s="51"/>
      <c r="AJ30" t="s">
        <v>149</v>
      </c>
    </row>
    <row r="31" spans="1:36" ht="15" x14ac:dyDescent="0.25">
      <c r="A31">
        <v>5.48</v>
      </c>
      <c r="B31">
        <v>3.63</v>
      </c>
      <c r="C31">
        <v>1.66</v>
      </c>
      <c r="D31" s="20">
        <f t="shared" si="3"/>
        <v>6.0373484042946401E-2</v>
      </c>
      <c r="E31" s="17">
        <f>IF(OR($A31="",$B31="",$C31=""),"",A31*'MPTO_working_3-way'!$I30)</f>
        <v>5.810846692555347</v>
      </c>
      <c r="F31" s="21">
        <f>IF(OR($A31="",$B31="",$C31=""),"",B31*'MPTO_working_3-way'!$I30)</f>
        <v>3.8491557470758955</v>
      </c>
      <c r="G31" s="22">
        <f>IF(OR($A31="",$B31="",$C31=""),"",C31*'MPTO_working_3-way'!$I30)</f>
        <v>1.7602199835112908</v>
      </c>
      <c r="H31" s="17">
        <f>IF(OR($A31="",$B31="",$C31=""),"",'MPTO_working_3-way'!E30)</f>
        <v>6.1592565530599046</v>
      </c>
      <c r="I31" s="21">
        <f>IF(OR($A31="",$B31="",$C31=""),"",'MPTO_working_3-way'!F30)</f>
        <v>3.9160769210821438</v>
      </c>
      <c r="J31" s="22">
        <f>IF(OR($A31="",$B31="",$C31=""),"",'MPTO_working_3-way'!G30)</f>
        <v>1.7173716529125513</v>
      </c>
      <c r="K31" s="17">
        <f>IF(OR($A31="",$B31="",$C31=""),"",'OddsRatio_working_3-way'!H30)</f>
        <v>5.9705507236371878</v>
      </c>
      <c r="L31" s="21">
        <f>IF(OR($A31="",$B31="",$C31=""),"",'OddsRatio_working_3-way'!I30)</f>
        <v>3.9179795542780811</v>
      </c>
      <c r="M31" s="22">
        <f>IF(OR($A31="",$B31="",$C31=""),"",'OddsRatio_working_3-way'!J30)</f>
        <v>1.7322686333929784</v>
      </c>
      <c r="N31" s="23">
        <f t="shared" si="16"/>
        <v>17.209196058831925</v>
      </c>
      <c r="O31" s="24">
        <f t="shared" si="17"/>
        <v>25.979722975867482</v>
      </c>
      <c r="P31" s="24">
        <f t="shared" si="18"/>
        <v>56.81108096530059</v>
      </c>
      <c r="Q31" t="s">
        <v>138</v>
      </c>
      <c r="R31" t="s">
        <v>111</v>
      </c>
      <c r="S31" t="s">
        <v>153</v>
      </c>
      <c r="T31" s="35">
        <v>100</v>
      </c>
      <c r="U31" s="35">
        <f t="shared" si="7"/>
        <v>86.072423398328695</v>
      </c>
      <c r="V31" s="35">
        <f t="shared" si="8"/>
        <v>77.375565610859724</v>
      </c>
      <c r="W31" s="35">
        <f t="shared" si="9"/>
        <v>30.069930069930074</v>
      </c>
      <c r="X31" s="35">
        <f t="shared" si="10"/>
        <v>92.55450431921021</v>
      </c>
      <c r="Y31" s="35">
        <f t="shared" si="11"/>
        <v>83.857646531741253</v>
      </c>
      <c r="Z31" s="35">
        <f t="shared" si="12"/>
        <v>36.552010990811581</v>
      </c>
      <c r="AA31" s="35">
        <f t="shared" si="13"/>
        <v>-6.4820809208815149</v>
      </c>
      <c r="AB31" s="35">
        <f t="shared" si="14"/>
        <v>-6.4820809208815291</v>
      </c>
      <c r="AC31" s="35">
        <f t="shared" si="15"/>
        <v>-6.4820809208815078</v>
      </c>
      <c r="AF31">
        <v>2.12</v>
      </c>
      <c r="AG31">
        <v>1.71</v>
      </c>
      <c r="AJ31" t="s">
        <v>149</v>
      </c>
    </row>
    <row r="32" spans="1:36" ht="15" x14ac:dyDescent="0.25">
      <c r="A32">
        <v>7.18</v>
      </c>
      <c r="B32">
        <v>4.42</v>
      </c>
      <c r="C32">
        <v>1.43</v>
      </c>
      <c r="D32" s="20">
        <f t="shared" si="3"/>
        <v>6.4820809208815167E-2</v>
      </c>
      <c r="E32" s="17">
        <f>IF(OR($A32="",$B32="",$C32=""),"",A32*'MPTO_working_3-way'!$I31)</f>
        <v>7.6454134101192928</v>
      </c>
      <c r="F32" s="21">
        <f>IF(OR($A32="",$B32="",$C32=""),"",B32*'MPTO_working_3-way'!$I31)</f>
        <v>4.7065079767029632</v>
      </c>
      <c r="G32" s="22">
        <f>IF(OR($A32="",$B32="",$C32=""),"",C32*'MPTO_working_3-way'!$I31)</f>
        <v>1.5226937571686057</v>
      </c>
      <c r="H32" s="17">
        <f>IF(OR($A32="",$B32="",$C32=""),"",'MPTO_working_3-way'!E31)</f>
        <v>8.4984273514260966</v>
      </c>
      <c r="I32" s="21">
        <f>IF(OR($A32="",$B32="",$C32=""),"",'MPTO_working_3-way'!F31)</f>
        <v>4.8866920875958195</v>
      </c>
      <c r="J32" s="22">
        <f>IF(OR($A32="",$B32="",$C32=""),"",'MPTO_working_3-way'!G31)</f>
        <v>1.4755927452011437</v>
      </c>
      <c r="K32" s="17">
        <f>IF(OR($A32="",$B32="",$C32=""),"",'OddsRatio_working_3-way'!H31)</f>
        <v>8.0377623493171342</v>
      </c>
      <c r="L32" s="21">
        <f>IF(OR($A32="",$B32="",$C32=""),"",'OddsRatio_working_3-way'!I31)</f>
        <v>4.894684018554142</v>
      </c>
      <c r="M32" s="22">
        <f>IF(OR($A32="",$B32="",$C32=""),"",'OddsRatio_working_3-way'!J31)</f>
        <v>1.4896824935609005</v>
      </c>
      <c r="N32" s="23">
        <f t="shared" si="16"/>
        <v>13.079737436780373</v>
      </c>
      <c r="O32" s="24">
        <f t="shared" si="17"/>
        <v>21.247175293231464</v>
      </c>
      <c r="P32" s="24">
        <f t="shared" si="18"/>
        <v>65.673087269988159</v>
      </c>
      <c r="Q32" t="s">
        <v>112</v>
      </c>
      <c r="R32" t="s">
        <v>142</v>
      </c>
      <c r="S32" t="s">
        <v>153</v>
      </c>
      <c r="T32" s="35">
        <v>100</v>
      </c>
      <c r="U32" s="35">
        <f t="shared" si="7"/>
        <v>12.280701754385953</v>
      </c>
      <c r="V32" s="35">
        <f t="shared" si="8"/>
        <v>88.317757009345797</v>
      </c>
      <c r="W32" s="35">
        <f t="shared" si="9"/>
        <v>95.642701525054477</v>
      </c>
      <c r="X32" s="35">
        <f t="shared" si="10"/>
        <v>16.03954146559974</v>
      </c>
      <c r="Y32" s="35">
        <f t="shared" si="11"/>
        <v>92.076596720559579</v>
      </c>
      <c r="Z32" s="35">
        <f t="shared" si="12"/>
        <v>99.401541236268244</v>
      </c>
      <c r="AA32" s="35">
        <f t="shared" si="13"/>
        <v>-3.7588397112137866</v>
      </c>
      <c r="AB32" s="35">
        <f t="shared" si="14"/>
        <v>-3.7588397112137812</v>
      </c>
      <c r="AC32" s="35">
        <f t="shared" si="15"/>
        <v>-3.758839711213767</v>
      </c>
      <c r="AF32">
        <v>1.84</v>
      </c>
      <c r="AG32">
        <v>1.96</v>
      </c>
      <c r="AJ32" t="s">
        <v>149</v>
      </c>
    </row>
    <row r="33" spans="1:36" ht="15" x14ac:dyDescent="0.25">
      <c r="A33">
        <v>1.1399999999999999</v>
      </c>
      <c r="B33">
        <v>8.56</v>
      </c>
      <c r="C33">
        <v>22.95</v>
      </c>
      <c r="D33" s="20">
        <f t="shared" si="3"/>
        <v>3.7588397112137795E-2</v>
      </c>
      <c r="E33" s="17">
        <f>IF(OR($A33="",$B33="",$C33=""),"",A33*'MPTO_working_3-way'!$I32)</f>
        <v>1.182850772707837</v>
      </c>
      <c r="F33" s="21">
        <f>IF(OR($A33="",$B33="",$C33=""),"",B33*'MPTO_working_3-way'!$I32)</f>
        <v>8.8817566792798992</v>
      </c>
      <c r="G33" s="22">
        <f>IF(OR($A33="",$B33="",$C33=""),"",C33*'MPTO_working_3-way'!$I32)</f>
        <v>23.812653713723563</v>
      </c>
      <c r="H33" s="17">
        <f>IF(OR($A33="",$B33="",$C33=""),"",'MPTO_working_3-way'!E32)</f>
        <v>1.1565192478066673</v>
      </c>
      <c r="I33" s="21">
        <f>IF(OR($A33="",$B33="",$C33=""),"",'MPTO_working_3-way'!F32)</f>
        <v>9.5883745144916137</v>
      </c>
      <c r="J33" s="22">
        <f>IF(OR($A33="",$B33="",$C33=""),"",'MPTO_working_3-way'!G32)</f>
        <v>32.21284283322499</v>
      </c>
      <c r="K33" s="17">
        <f>IF(OR($A33="",$B33="",$C33=""),"",'OddsRatio_working_3-way'!H32)</f>
        <v>1.1626862180504967</v>
      </c>
      <c r="L33" s="21">
        <f>IF(OR($A33="",$B33="",$C33=""),"",'OddsRatio_working_3-way'!I32)</f>
        <v>9.7850557747268301</v>
      </c>
      <c r="M33" s="22">
        <f>IF(OR($A33="",$B33="",$C33=""),"",'OddsRatio_working_3-way'!J32)</f>
        <v>26.506874901488608</v>
      </c>
      <c r="N33" s="23">
        <f t="shared" si="16"/>
        <v>84.541518091141242</v>
      </c>
      <c r="O33" s="24">
        <f t="shared" si="17"/>
        <v>11.259033951390306</v>
      </c>
      <c r="P33" s="24">
        <f t="shared" si="18"/>
        <v>4.199447957468454</v>
      </c>
      <c r="Q33" t="s">
        <v>144</v>
      </c>
      <c r="R33" t="s">
        <v>119</v>
      </c>
      <c r="S33" t="s">
        <v>153</v>
      </c>
      <c r="T33" s="35">
        <v>100</v>
      </c>
      <c r="U33" s="35">
        <f t="shared" si="7"/>
        <v>89.247311827956992</v>
      </c>
      <c r="V33" s="35">
        <f t="shared" si="8"/>
        <v>82.668977469670722</v>
      </c>
      <c r="W33" s="35">
        <f t="shared" si="9"/>
        <v>24.81203007518797</v>
      </c>
      <c r="X33" s="35">
        <f t="shared" si="10"/>
        <v>92.518992455141316</v>
      </c>
      <c r="Y33" s="35">
        <f t="shared" si="11"/>
        <v>85.940658096855032</v>
      </c>
      <c r="Z33" s="35">
        <f t="shared" si="12"/>
        <v>28.083710702372301</v>
      </c>
      <c r="AA33" s="35">
        <f t="shared" si="13"/>
        <v>-3.271680627184324</v>
      </c>
      <c r="AB33" s="35">
        <f t="shared" si="14"/>
        <v>-3.2716806271843097</v>
      </c>
      <c r="AC33" s="35">
        <f t="shared" si="15"/>
        <v>-3.2716806271843311</v>
      </c>
      <c r="AF33">
        <v>1.61</v>
      </c>
      <c r="AG33">
        <v>2.4</v>
      </c>
      <c r="AJ33" t="s">
        <v>69</v>
      </c>
    </row>
    <row r="34" spans="1:36" ht="15" x14ac:dyDescent="0.25">
      <c r="A34">
        <v>9.3000000000000007</v>
      </c>
      <c r="B34">
        <v>5.77</v>
      </c>
      <c r="C34">
        <v>1.33</v>
      </c>
      <c r="D34" s="20">
        <f t="shared" si="3"/>
        <v>3.2716806271843257E-2</v>
      </c>
      <c r="E34" s="17">
        <f>IF(OR($A34="",$B34="",$C34=""),"",A34*'MPTO_working_3-way'!$I33)</f>
        <v>9.6042662983281435</v>
      </c>
      <c r="F34" s="21">
        <f>IF(OR($A34="",$B34="",$C34=""),"",B34*'MPTO_working_3-way'!$I33)</f>
        <v>5.9587759721885352</v>
      </c>
      <c r="G34" s="22">
        <f>IF(OR($A34="",$B34="",$C34=""),"",C34*'MPTO_working_3-way'!$I33)</f>
        <v>1.3735133523415517</v>
      </c>
      <c r="H34" s="17">
        <f>IF(OR($A34="",$B34="",$C34=""),"",'MPTO_working_3-way'!E33)</f>
        <v>10.34968698232203</v>
      </c>
      <c r="I34" s="21">
        <f>IF(OR($A34="",$B34="",$C34=""),"",'MPTO_working_3-way'!F33)</f>
        <v>6.1574601770445945</v>
      </c>
      <c r="J34" s="22">
        <f>IF(OR($A34="",$B34="",$C34=""),"",'MPTO_working_3-way'!G33)</f>
        <v>1.3495748418685061</v>
      </c>
      <c r="K34" s="17">
        <f>IF(OR($A34="",$B34="",$C34=""),"",'OddsRatio_working_3-way'!H33)</f>
        <v>9.9675486626538632</v>
      </c>
      <c r="L34" s="21">
        <f>IF(OR($A34="",$B34="",$C34=""),"",'OddsRatio_working_3-way'!I33)</f>
        <v>6.1536394121516791</v>
      </c>
      <c r="M34" s="22">
        <f>IF(OR($A34="",$B34="",$C34=""),"",'OddsRatio_working_3-way'!J33)</f>
        <v>1.35654109140672</v>
      </c>
      <c r="N34" s="23">
        <f t="shared" si="16"/>
        <v>10.412039493053982</v>
      </c>
      <c r="O34" s="24">
        <f t="shared" si="17"/>
        <v>16.781970066794116</v>
      </c>
      <c r="P34" s="24">
        <f t="shared" si="18"/>
        <v>72.805990440151902</v>
      </c>
      <c r="Q34" t="s">
        <v>117</v>
      </c>
      <c r="R34" t="s">
        <v>145</v>
      </c>
      <c r="S34" t="s">
        <v>153</v>
      </c>
      <c r="T34" s="35">
        <v>100</v>
      </c>
      <c r="U34" s="35">
        <f t="shared" si="7"/>
        <v>37.106918238993707</v>
      </c>
      <c r="V34" s="35">
        <f t="shared" si="8"/>
        <v>77.064220183486242</v>
      </c>
      <c r="W34" s="35">
        <f t="shared" si="9"/>
        <v>80.98859315589354</v>
      </c>
      <c r="X34" s="35">
        <f t="shared" si="10"/>
        <v>41.947186660620225</v>
      </c>
      <c r="Y34" s="35">
        <f t="shared" si="11"/>
        <v>81.904488605112746</v>
      </c>
      <c r="Z34" s="35">
        <f t="shared" si="12"/>
        <v>85.828861577520044</v>
      </c>
      <c r="AA34" s="35">
        <f t="shared" si="13"/>
        <v>-4.8402684216265186</v>
      </c>
      <c r="AB34" s="35">
        <f t="shared" si="14"/>
        <v>-4.8402684216265044</v>
      </c>
      <c r="AC34" s="35">
        <f t="shared" si="15"/>
        <v>-4.8402684216265044</v>
      </c>
      <c r="AF34">
        <v>1.55</v>
      </c>
      <c r="AG34">
        <v>2.57</v>
      </c>
      <c r="AJ34" t="s">
        <v>69</v>
      </c>
    </row>
    <row r="35" spans="1:36" s="35" customFormat="1" ht="15" x14ac:dyDescent="0.25">
      <c r="A35">
        <v>1.59</v>
      </c>
      <c r="B35">
        <v>4.3600000000000003</v>
      </c>
      <c r="C35">
        <v>5.26</v>
      </c>
      <c r="D35" s="20">
        <f t="shared" si="3"/>
        <v>4.8402684216265035E-2</v>
      </c>
      <c r="E35" s="17">
        <f>IF(OR($A35="",$B35="",$C35=""),"",A35*'MPTO_working_3-way'!$I34)</f>
        <v>1.6669602679038615</v>
      </c>
      <c r="F35" s="21">
        <f>IF(OR($A35="",$B35="",$C35=""),"",B35*'MPTO_working_3-way'!$I34)</f>
        <v>4.5710357031829156</v>
      </c>
      <c r="G35" s="22">
        <f>IF(OR($A35="",$B35="",$C35=""),"",C35*'MPTO_working_3-way'!$I34)</f>
        <v>5.5145981189775535</v>
      </c>
      <c r="H35" s="17">
        <f>IF(OR($A35="",$B35="",$C35=""),"",'MPTO_working_3-way'!E34)</f>
        <v>1.6318628678301919</v>
      </c>
      <c r="I35" s="21">
        <f>IF(OR($A35="",$B35="",$C35=""),"",'MPTO_working_3-way'!F34)</f>
        <v>4.6899130314890014</v>
      </c>
      <c r="J35" s="22">
        <f>IF(OR($A35="",$B35="",$C35=""),"",'MPTO_working_3-way'!G34)</f>
        <v>5.747792375709742</v>
      </c>
      <c r="K35" s="17">
        <f>IF(OR($A35="",$B35="",$C35=""),"",'OddsRatio_working_3-way'!H34)</f>
        <v>1.6434325966496492</v>
      </c>
      <c r="L35" s="21">
        <f>IF(OR($A35="",$B35="",$C35=""),"",'OddsRatio_working_3-way'!I34)</f>
        <v>4.6642941097335964</v>
      </c>
      <c r="M35" s="22">
        <f>IF(OR($A35="",$B35="",$C35=""),"",'OddsRatio_working_3-way'!J34)</f>
        <v>5.6458014605550959</v>
      </c>
      <c r="N35" s="23">
        <f t="shared" si="16"/>
        <v>59.989432217089465</v>
      </c>
      <c r="O35" s="24">
        <f t="shared" si="17"/>
        <v>21.876880097516572</v>
      </c>
      <c r="P35" s="24">
        <f t="shared" si="18"/>
        <v>18.133687685393969</v>
      </c>
      <c r="Q35" t="s">
        <v>120</v>
      </c>
      <c r="R35" t="s">
        <v>78</v>
      </c>
      <c r="S35" t="s">
        <v>154</v>
      </c>
      <c r="T35" s="35">
        <v>100</v>
      </c>
      <c r="U35" s="35">
        <f t="shared" si="7"/>
        <v>47.643979057591622</v>
      </c>
      <c r="V35" s="35">
        <f t="shared" si="8"/>
        <v>72.899728997289984</v>
      </c>
      <c r="W35" s="35">
        <f t="shared" si="9"/>
        <v>74.747474747474755</v>
      </c>
      <c r="X35" s="35">
        <f t="shared" si="10"/>
        <v>52.352796255235276</v>
      </c>
      <c r="Y35" s="35">
        <f t="shared" si="11"/>
        <v>77.608546194933623</v>
      </c>
      <c r="Z35" s="35">
        <f t="shared" si="12"/>
        <v>79.456291945118409</v>
      </c>
      <c r="AA35" s="35">
        <f t="shared" si="13"/>
        <v>-4.7088171976436541</v>
      </c>
      <c r="AB35" s="35">
        <f t="shared" si="14"/>
        <v>-4.7088171976436399</v>
      </c>
      <c r="AC35" s="35">
        <f t="shared" si="15"/>
        <v>-4.7088171976436541</v>
      </c>
      <c r="AD35" s="36"/>
      <c r="AE35" s="36"/>
      <c r="AF35">
        <v>1.58</v>
      </c>
      <c r="AG35">
        <v>2.4</v>
      </c>
      <c r="AH35" s="36"/>
      <c r="AI35" s="36"/>
      <c r="AJ35" t="s">
        <v>146</v>
      </c>
    </row>
    <row r="36" spans="1:36" ht="15" x14ac:dyDescent="0.25">
      <c r="A36">
        <v>1.91</v>
      </c>
      <c r="B36">
        <v>3.69</v>
      </c>
      <c r="C36">
        <v>3.96</v>
      </c>
      <c r="D36" s="20">
        <f t="shared" si="3"/>
        <v>4.7088171976436666E-2</v>
      </c>
      <c r="E36" s="17">
        <f>IF(OR($A36="",$B36="",$C36=""),"",A36*'MPTO_working_3-way'!$I35)</f>
        <v>1.999938408474994</v>
      </c>
      <c r="F36" s="21">
        <f>IF(OR($A36="",$B36="",$C36=""),"",B36*'MPTO_working_3-way'!$I35)</f>
        <v>3.8637553545930512</v>
      </c>
      <c r="G36" s="22">
        <f>IF(OR($A36="",$B36="",$C36=""),"",C36*'MPTO_working_3-way'!$I35)</f>
        <v>4.1464691610266895</v>
      </c>
      <c r="H36" s="17">
        <f>IF(OR($A36="",$B36="",$C36=""),"",'MPTO_working_3-way'!E35)</f>
        <v>1.9690304894877555</v>
      </c>
      <c r="I36" s="21">
        <f>IF(OR($A36="",$B36="",$C36=""),"",'MPTO_working_3-way'!F35)</f>
        <v>3.9168583717585563</v>
      </c>
      <c r="J36" s="22">
        <f>IF(OR($A36="",$B36="",$C36=""),"",'MPTO_working_3-way'!G35)</f>
        <v>4.2224523845401123</v>
      </c>
      <c r="K36" s="17">
        <f>IF(OR($A36="",$B36="",$C36=""),"",'OddsRatio_working_3-way'!H35)</f>
        <v>1.9807217100781498</v>
      </c>
      <c r="L36" s="21">
        <f>IF(OR($A36="",$B36="",$C36=""),"",'OddsRatio_working_3-way'!I35)</f>
        <v>3.8990564836376085</v>
      </c>
      <c r="M36" s="22">
        <f>IF(OR($A36="",$B36="",$C36=""),"",'OddsRatio_working_3-way'!J35)</f>
        <v>4.1900398481662897</v>
      </c>
      <c r="N36" s="23">
        <f t="shared" si="16"/>
        <v>50.001539835545557</v>
      </c>
      <c r="O36" s="24">
        <f t="shared" si="17"/>
        <v>25.881555849835237</v>
      </c>
      <c r="P36" s="24">
        <f t="shared" si="18"/>
        <v>24.116904314619195</v>
      </c>
      <c r="Q36" t="s">
        <v>125</v>
      </c>
      <c r="R36" t="s">
        <v>71</v>
      </c>
      <c r="S36" t="s">
        <v>154</v>
      </c>
      <c r="T36" s="35">
        <v>100</v>
      </c>
      <c r="U36" s="35">
        <f t="shared" si="7"/>
        <v>52.830188679245275</v>
      </c>
      <c r="V36" s="35">
        <f t="shared" si="8"/>
        <v>74.093264248704671</v>
      </c>
      <c r="W36" s="35">
        <f t="shared" si="9"/>
        <v>69.696969696969703</v>
      </c>
      <c r="X36" s="35">
        <f t="shared" si="10"/>
        <v>56.209766054325641</v>
      </c>
      <c r="Y36" s="35">
        <f t="shared" si="11"/>
        <v>77.472841623785015</v>
      </c>
      <c r="Z36" s="35">
        <f t="shared" si="12"/>
        <v>73.076547072050047</v>
      </c>
      <c r="AA36" s="35">
        <f t="shared" si="13"/>
        <v>-3.3795773750803662</v>
      </c>
      <c r="AB36" s="35">
        <f t="shared" si="14"/>
        <v>-3.3795773750803448</v>
      </c>
      <c r="AC36" s="35">
        <f t="shared" si="15"/>
        <v>-3.3795773750803448</v>
      </c>
      <c r="AF36">
        <v>1.6</v>
      </c>
      <c r="AG36">
        <v>2.37</v>
      </c>
      <c r="AJ36" t="s">
        <v>146</v>
      </c>
    </row>
    <row r="37" spans="1:36" ht="15" x14ac:dyDescent="0.25">
      <c r="A37">
        <v>2.12</v>
      </c>
      <c r="B37">
        <v>3.86</v>
      </c>
      <c r="C37">
        <v>3.3</v>
      </c>
      <c r="D37" s="20">
        <f t="shared" si="3"/>
        <v>3.3795773750803448E-2</v>
      </c>
      <c r="E37" s="17">
        <f>IF(OR($A37="",$B37="",$C37=""),"",A37*'MPTO_working_3-way'!$I36)</f>
        <v>2.1916470403517034</v>
      </c>
      <c r="F37" s="21">
        <f>IF(OR($A37="",$B37="",$C37=""),"",B37*'MPTO_working_3-way'!$I36)</f>
        <v>3.9904516866781012</v>
      </c>
      <c r="G37" s="22">
        <f>IF(OR($A37="",$B37="",$C37=""),"",C37*'MPTO_working_3-way'!$I36)</f>
        <v>3.411526053377651</v>
      </c>
      <c r="H37" s="17">
        <f>IF(OR($A37="",$B37="",$C37=""),"",'MPTO_working_3-way'!E36)</f>
        <v>2.1718693366676174</v>
      </c>
      <c r="I37" s="21">
        <f>IF(OR($A37="",$B37="",$C37=""),"",'MPTO_working_3-way'!F36)</f>
        <v>4.0354783176989102</v>
      </c>
      <c r="J37" s="22">
        <f>IF(OR($A37="",$B37="",$C37=""),"",'MPTO_working_3-way'!G36)</f>
        <v>3.4274153698275907</v>
      </c>
      <c r="K37" s="17">
        <f>IF(OR($A37="",$B37="",$C37=""),"",'OddsRatio_working_3-way'!H36)</f>
        <v>2.1800285406190207</v>
      </c>
      <c r="L37" s="21">
        <f>IF(OR($A37="",$B37="",$C37=""),"",'OddsRatio_working_3-way'!I36)</f>
        <v>4.0132871662235701</v>
      </c>
      <c r="M37" s="22">
        <f>IF(OR($A37="",$B37="",$C37=""),"",'OddsRatio_working_3-way'!J36)</f>
        <v>3.4232728959140606</v>
      </c>
      <c r="N37" s="23">
        <f t="shared" si="16"/>
        <v>45.627785021420493</v>
      </c>
      <c r="O37" s="24">
        <f t="shared" si="17"/>
        <v>25.059819752697265</v>
      </c>
      <c r="P37" s="24">
        <f t="shared" si="18"/>
        <v>29.312395225882259</v>
      </c>
      <c r="Q37" t="s">
        <v>134</v>
      </c>
      <c r="R37" t="s">
        <v>151</v>
      </c>
      <c r="S37" t="s">
        <v>154</v>
      </c>
      <c r="T37" s="35">
        <v>100</v>
      </c>
      <c r="U37" s="35">
        <f t="shared" si="7"/>
        <v>19.35483870967742</v>
      </c>
      <c r="V37" s="35">
        <f t="shared" si="8"/>
        <v>84.276729559748418</v>
      </c>
      <c r="W37" s="35">
        <f t="shared" si="9"/>
        <v>93.055555555555557</v>
      </c>
      <c r="X37" s="35">
        <f t="shared" si="10"/>
        <v>22.667714884696018</v>
      </c>
      <c r="Y37" s="35">
        <f t="shared" si="11"/>
        <v>87.589605734767034</v>
      </c>
      <c r="Z37" s="35">
        <f t="shared" si="12"/>
        <v>96.368431730574159</v>
      </c>
      <c r="AA37" s="35">
        <f t="shared" si="13"/>
        <v>-3.312876175018598</v>
      </c>
      <c r="AB37" s="35">
        <f t="shared" si="14"/>
        <v>-3.3128761750186158</v>
      </c>
      <c r="AC37" s="35">
        <f t="shared" si="15"/>
        <v>-3.3128761750186015</v>
      </c>
      <c r="AF37">
        <v>1.78</v>
      </c>
      <c r="AG37">
        <v>2.1</v>
      </c>
      <c r="AJ37" t="s">
        <v>148</v>
      </c>
    </row>
    <row r="38" spans="1:36" ht="15" x14ac:dyDescent="0.25">
      <c r="A38">
        <v>1.24</v>
      </c>
      <c r="B38">
        <v>6.36</v>
      </c>
      <c r="C38">
        <v>14.4</v>
      </c>
      <c r="D38" s="20">
        <f t="shared" si="3"/>
        <v>3.3128761750186086E-2</v>
      </c>
      <c r="E38" s="17">
        <f>IF(OR($A38="",$B38="",$C38=""),"",A38*'MPTO_working_3-way'!$I37)</f>
        <v>1.2810796645702307</v>
      </c>
      <c r="F38" s="21">
        <f>IF(OR($A38="",$B38="",$C38=""),"",B38*'MPTO_working_3-way'!$I37)</f>
        <v>6.5706989247311842</v>
      </c>
      <c r="G38" s="22">
        <f>IF(OR($A38="",$B38="",$C38=""),"",C38*'MPTO_working_3-way'!$I37)</f>
        <v>14.87705416920268</v>
      </c>
      <c r="H38" s="17">
        <f>IF(OR($A38="",$B38="",$C38=""),"",'MPTO_working_3-way'!E37)</f>
        <v>1.257215327988777</v>
      </c>
      <c r="I38" s="21">
        <f>IF(OR($A38="",$B38="",$C38=""),"",'MPTO_working_3-way'!F37)</f>
        <v>6.8404232763439436</v>
      </c>
      <c r="J38" s="22">
        <f>IF(OR($A38="",$B38="",$C38=""),"",'MPTO_working_3-way'!G37)</f>
        <v>17.122840876194164</v>
      </c>
      <c r="K38" s="17">
        <f>IF(OR($A38="",$B38="",$C38=""),"",'OddsRatio_working_3-way'!H37)</f>
        <v>1.2637603183185837</v>
      </c>
      <c r="L38" s="21">
        <f>IF(OR($A38="",$B38="",$C38=""),"",'OddsRatio_working_3-way'!I37)</f>
        <v>6.8906471091150348</v>
      </c>
      <c r="M38" s="22">
        <f>IF(OR($A38="",$B38="",$C38=""),"",'OddsRatio_working_3-way'!J37)</f>
        <v>15.726617772787588</v>
      </c>
      <c r="N38" s="23">
        <f t="shared" si="16"/>
        <v>78.059158041156977</v>
      </c>
      <c r="O38" s="24">
        <f t="shared" si="17"/>
        <v>15.21908112752117</v>
      </c>
      <c r="P38" s="24">
        <f t="shared" si="18"/>
        <v>6.7217608313218502</v>
      </c>
      <c r="Q38" t="s">
        <v>100</v>
      </c>
      <c r="R38" t="s">
        <v>137</v>
      </c>
      <c r="S38" t="s">
        <v>154</v>
      </c>
      <c r="T38" s="35">
        <v>100</v>
      </c>
      <c r="U38" s="35">
        <f t="shared" si="7"/>
        <v>11.504424778761051</v>
      </c>
      <c r="V38" s="35">
        <f t="shared" si="8"/>
        <v>89.711934156378604</v>
      </c>
      <c r="W38" s="35">
        <f t="shared" si="9"/>
        <v>95.996797437950363</v>
      </c>
      <c r="X38" s="35">
        <f t="shared" si="10"/>
        <v>14.291268405671037</v>
      </c>
      <c r="Y38" s="35">
        <f t="shared" si="11"/>
        <v>92.498777783288574</v>
      </c>
      <c r="Z38" s="35">
        <f t="shared" si="12"/>
        <v>98.783641064860333</v>
      </c>
      <c r="AA38" s="35">
        <f t="shared" si="13"/>
        <v>-2.7868436269099863</v>
      </c>
      <c r="AB38" s="35">
        <f t="shared" si="14"/>
        <v>-2.7868436269099703</v>
      </c>
      <c r="AC38" s="35">
        <f t="shared" si="15"/>
        <v>-2.7868436269099703</v>
      </c>
      <c r="AF38">
        <v>1.74</v>
      </c>
      <c r="AG38">
        <v>2.17</v>
      </c>
      <c r="AJ38" t="s">
        <v>148</v>
      </c>
    </row>
    <row r="39" spans="1:36" ht="15" x14ac:dyDescent="0.25">
      <c r="A39">
        <v>1.1299999999999999</v>
      </c>
      <c r="B39">
        <v>9.7200000000000006</v>
      </c>
      <c r="C39">
        <v>24.98</v>
      </c>
      <c r="D39" s="20">
        <f t="shared" si="3"/>
        <v>2.7868436269099739E-2</v>
      </c>
      <c r="E39" s="17">
        <f>IF(OR($A39="",$B39="",$C39=""),"",A39*'MPTO_working_3-way'!$I38)</f>
        <v>1.1614913329840826</v>
      </c>
      <c r="F39" s="21">
        <f>IF(OR($A39="",$B39="",$C39=""),"",B39*'MPTO_working_3-way'!$I38)</f>
        <v>9.9908812005356502</v>
      </c>
      <c r="G39" s="22">
        <f>IF(OR($A39="",$B39="",$C39=""),"",C39*'MPTO_working_3-way'!$I38)</f>
        <v>25.676153538002112</v>
      </c>
      <c r="H39" s="17">
        <f>IF(OR($A39="",$B39="",$C39=""),"",'MPTO_working_3-way'!E38)</f>
        <v>1.1419875702797881</v>
      </c>
      <c r="I39" s="21">
        <f>IF(OR($A39="",$B39="",$C39=""),"",'MPTO_working_3-way'!F38)</f>
        <v>10.684767554172906</v>
      </c>
      <c r="J39" s="22">
        <f>IF(OR($A39="",$B39="",$C39=""),"",'MPTO_working_3-way'!G38)</f>
        <v>32.528209338660645</v>
      </c>
      <c r="K39" s="17">
        <f>IF(OR($A39="",$B39="",$C39=""),"",'OddsRatio_working_3-way'!H38)</f>
        <v>1.1466708114918442</v>
      </c>
      <c r="L39" s="21">
        <f>IF(OR($A39="",$B39="",$C39=""),"",'OddsRatio_working_3-way'!I38)</f>
        <v>10.838226740068341</v>
      </c>
      <c r="M39" s="22">
        <f>IF(OR($A39="",$B39="",$C39=""),"",'OddsRatio_working_3-way'!J38)</f>
        <v>28.055123535187938</v>
      </c>
      <c r="N39" s="23">
        <f t="shared" si="16"/>
        <v>86.096208521058699</v>
      </c>
      <c r="O39" s="24">
        <f t="shared" si="17"/>
        <v>10.009127122304147</v>
      </c>
      <c r="P39" s="24">
        <f t="shared" si="18"/>
        <v>3.8946643566371626</v>
      </c>
      <c r="Q39" t="s">
        <v>102</v>
      </c>
      <c r="R39" t="s">
        <v>135</v>
      </c>
      <c r="S39" t="s">
        <v>154</v>
      </c>
      <c r="T39" s="35">
        <v>100</v>
      </c>
      <c r="U39" s="35">
        <f t="shared" si="7"/>
        <v>66.21621621621621</v>
      </c>
      <c r="V39" s="35">
        <f t="shared" si="8"/>
        <v>69.6048632218845</v>
      </c>
      <c r="W39" s="35">
        <f t="shared" si="9"/>
        <v>58.677685950413228</v>
      </c>
      <c r="X39" s="35">
        <f t="shared" si="10"/>
        <v>71.71745082770228</v>
      </c>
      <c r="Y39" s="35">
        <f t="shared" si="11"/>
        <v>75.106097833370569</v>
      </c>
      <c r="Z39" s="35">
        <f t="shared" si="12"/>
        <v>64.17892056189929</v>
      </c>
      <c r="AA39" s="35">
        <f t="shared" si="13"/>
        <v>-5.5012346114860691</v>
      </c>
      <c r="AB39" s="35">
        <f t="shared" si="14"/>
        <v>-5.5012346114860691</v>
      </c>
      <c r="AC39" s="35">
        <f t="shared" si="15"/>
        <v>-5.501234611486062</v>
      </c>
      <c r="AF39">
        <v>1.34</v>
      </c>
      <c r="AG39">
        <v>3.4</v>
      </c>
      <c r="AJ39" t="s">
        <v>148</v>
      </c>
    </row>
    <row r="40" spans="1:36" ht="15" x14ac:dyDescent="0.25">
      <c r="A40">
        <v>2.96</v>
      </c>
      <c r="B40">
        <v>3.29</v>
      </c>
      <c r="C40">
        <v>2.42</v>
      </c>
      <c r="D40" s="20">
        <f t="shared" si="3"/>
        <v>5.5012346114860611E-2</v>
      </c>
      <c r="E40" s="17">
        <f>IF(OR($A40="",$B40="",$C40=""),"",A40*'MPTO_working_3-way'!$I39)</f>
        <v>3.1228365444999873</v>
      </c>
      <c r="F40" s="21">
        <f>IF(OR($A40="",$B40="",$C40=""),"",B40*'MPTO_working_3-way'!$I39)</f>
        <v>3.4709906187178916</v>
      </c>
      <c r="G40" s="22">
        <f>IF(OR($A40="",$B40="",$C40=""),"",C40*'MPTO_working_3-way'!$I39)</f>
        <v>2.5531298775979625</v>
      </c>
      <c r="H40" s="17">
        <f>IF(OR($A40="",$B40="",$C40=""),"",'MPTO_working_3-way'!E39)</f>
        <v>3.1298866418096507</v>
      </c>
      <c r="I40" s="21">
        <f>IF(OR($A40="",$B40="",$C40=""),"",'MPTO_working_3-way'!F39)</f>
        <v>3.50122992336799</v>
      </c>
      <c r="J40" s="22">
        <f>IF(OR($A40="",$B40="",$C40=""),"",'MPTO_working_3-way'!G39)</f>
        <v>2.5323784092169239</v>
      </c>
      <c r="K40" s="17">
        <f>IF(OR($A40="",$B40="",$C40=""),"",'OddsRatio_working_3-way'!H39)</f>
        <v>3.1278923295821262</v>
      </c>
      <c r="L40" s="21">
        <f>IF(OR($A40="",$B40="",$C40=""),"",'OddsRatio_working_3-way'!I39)</f>
        <v>3.4861599156852381</v>
      </c>
      <c r="M40" s="22">
        <f>IF(OR($A40="",$B40="",$C40=""),"",'OddsRatio_working_3-way'!J39)</f>
        <v>2.5416362795952132</v>
      </c>
      <c r="N40" s="23">
        <f t="shared" si="16"/>
        <v>32.022169132138004</v>
      </c>
      <c r="O40" s="24">
        <f t="shared" si="17"/>
        <v>28.81021903681717</v>
      </c>
      <c r="P40" s="24">
        <f t="shared" si="18"/>
        <v>39.16761183104483</v>
      </c>
      <c r="Q40" t="s">
        <v>139</v>
      </c>
      <c r="R40" t="s">
        <v>143</v>
      </c>
      <c r="S40" t="s">
        <v>154</v>
      </c>
      <c r="T40" s="35">
        <v>100</v>
      </c>
      <c r="U40" s="35">
        <f t="shared" si="7"/>
        <v>84.80243161094225</v>
      </c>
      <c r="V40" s="35">
        <f t="shared" si="8"/>
        <v>75.186104218362274</v>
      </c>
      <c r="W40" s="35">
        <f t="shared" si="9"/>
        <v>33.774834437086092</v>
      </c>
      <c r="X40" s="35">
        <f t="shared" si="10"/>
        <v>91.039061344551627</v>
      </c>
      <c r="Y40" s="35">
        <f t="shared" si="11"/>
        <v>81.422733951971665</v>
      </c>
      <c r="Z40" s="35">
        <f t="shared" si="12"/>
        <v>40.011464170695469</v>
      </c>
      <c r="AA40" s="35">
        <f t="shared" si="13"/>
        <v>-6.2366297336093766</v>
      </c>
      <c r="AB40" s="35">
        <f t="shared" si="14"/>
        <v>-6.2366297336093908</v>
      </c>
      <c r="AC40" s="35">
        <f t="shared" si="15"/>
        <v>-6.2366297336093766</v>
      </c>
      <c r="AF40">
        <v>2.31</v>
      </c>
      <c r="AG40">
        <v>1.61</v>
      </c>
      <c r="AJ40" t="s">
        <v>149</v>
      </c>
    </row>
    <row r="41" spans="1:36" s="50" customFormat="1" ht="15" x14ac:dyDescent="0.25">
      <c r="A41" s="59">
        <v>6.58</v>
      </c>
      <c r="B41" s="59">
        <v>4.03</v>
      </c>
      <c r="C41" s="59">
        <v>1.51</v>
      </c>
      <c r="D41" s="60">
        <f t="shared" si="3"/>
        <v>6.236629733609389E-2</v>
      </c>
      <c r="E41" s="61">
        <f>IF(OR($A41="",$B41="",$C41=""),"",A41*'MPTO_working_3-way'!$I40)</f>
        <v>6.9903702364714979</v>
      </c>
      <c r="F41" s="62">
        <f>IF(OR($A41="",$B41="",$C41=""),"",B41*'MPTO_working_3-way'!$I40)</f>
        <v>4.2813361782644588</v>
      </c>
      <c r="G41" s="63">
        <f>IF(OR($A41="",$B41="",$C41=""),"",C41*'MPTO_working_3-way'!$I40)</f>
        <v>1.6041731089775018</v>
      </c>
      <c r="H41" s="61">
        <f>IF(OR($A41="",$B41="",$C41=""),"",'MPTO_working_3-way'!E40)</f>
        <v>7.6227112763421632</v>
      </c>
      <c r="I41" s="62">
        <f>IF(OR($A41="",$B41="",$C41=""),"",'MPTO_working_3-way'!F40)</f>
        <v>4.3985007931476394</v>
      </c>
      <c r="J41" s="63">
        <f>IF(OR($A41="",$B41="",$C41=""),"",'MPTO_working_3-way'!G40)</f>
        <v>1.5589366365888335</v>
      </c>
      <c r="K41" s="61">
        <f>IF(OR($A41="",$B41="",$C41=""),"",'OddsRatio_working_3-way'!H40)</f>
        <v>7.2733978828860426</v>
      </c>
      <c r="L41" s="62">
        <f>IF(OR($A41="",$B41="",$C41=""),"",'OddsRatio_working_3-way'!I40)</f>
        <v>4.4065225062983355</v>
      </c>
      <c r="M41" s="63">
        <f>IF(OR($A41="",$B41="",$C41=""),"",'OddsRatio_working_3-way'!J40)</f>
        <v>1.5733750753175411</v>
      </c>
      <c r="N41" s="64">
        <f t="shared" si="16"/>
        <v>14.305393937256836</v>
      </c>
      <c r="O41" s="65">
        <f t="shared" si="17"/>
        <v>23.357194071253097</v>
      </c>
      <c r="P41" s="65">
        <f t="shared" si="18"/>
        <v>62.337411991490058</v>
      </c>
      <c r="Q41" s="59" t="s">
        <v>116</v>
      </c>
      <c r="R41" s="59" t="s">
        <v>114</v>
      </c>
      <c r="S41" s="59" t="s">
        <v>154</v>
      </c>
      <c r="T41" s="50">
        <v>100</v>
      </c>
      <c r="U41" s="50">
        <f t="shared" si="7"/>
        <v>61.977186311787079</v>
      </c>
      <c r="V41" s="50">
        <f t="shared" si="8"/>
        <v>72.222222222222229</v>
      </c>
      <c r="W41" s="50">
        <f t="shared" si="9"/>
        <v>62.546816479400754</v>
      </c>
      <c r="X41" s="50">
        <f t="shared" si="10"/>
        <v>65.230961298377039</v>
      </c>
      <c r="Y41" s="50">
        <f t="shared" si="11"/>
        <v>75.475997208812188</v>
      </c>
      <c r="Z41" s="50">
        <f t="shared" si="12"/>
        <v>65.800591465990706</v>
      </c>
      <c r="AA41" s="50">
        <f t="shared" si="13"/>
        <v>-3.2537749865899599</v>
      </c>
      <c r="AB41" s="50">
        <f t="shared" si="14"/>
        <v>-3.2537749865899599</v>
      </c>
      <c r="AC41" s="50">
        <f t="shared" si="15"/>
        <v>-3.2537749865899528</v>
      </c>
      <c r="AD41" s="51"/>
      <c r="AE41" s="51"/>
      <c r="AF41" s="59">
        <v>2.0299999999999998</v>
      </c>
      <c r="AG41" s="59">
        <v>1.79</v>
      </c>
      <c r="AH41" s="51"/>
      <c r="AI41" s="51"/>
      <c r="AJ41" s="59" t="s">
        <v>149</v>
      </c>
    </row>
    <row r="42" spans="1:36" ht="15" x14ac:dyDescent="0.25">
      <c r="A42">
        <v>2.63</v>
      </c>
      <c r="B42">
        <v>3.6</v>
      </c>
      <c r="C42">
        <v>2.67</v>
      </c>
      <c r="D42" s="20">
        <f t="shared" si="3"/>
        <v>3.2537749865899634E-2</v>
      </c>
      <c r="E42" s="17">
        <f>IF(OR($A42="",$B42="",$C42=""),"",A42*'MPTO_working_3-way'!$I41)</f>
        <v>2.7155742821473159</v>
      </c>
      <c r="F42" s="21">
        <f>IF(OR($A42="",$B42="",$C42=""),"",B42*'MPTO_working_3-way'!$I41)</f>
        <v>3.7171358995172388</v>
      </c>
      <c r="G42" s="22">
        <f>IF(OR($A42="",$B42="",$C42=""),"",C42*'MPTO_working_3-way'!$I41)</f>
        <v>2.756875792141952</v>
      </c>
      <c r="H42" s="17">
        <f>IF(OR($A42="",$B42="",$C42=""),"",'MPTO_working_3-way'!E41)</f>
        <v>2.707222884998854</v>
      </c>
      <c r="I42" s="21">
        <f>IF(OR($A42="",$B42="",$C42=""),"",'MPTO_working_3-way'!F41)</f>
        <v>3.7462744075211329</v>
      </c>
      <c r="J42" s="22">
        <f>IF(OR($A42="",$B42="",$C42=""),"",'MPTO_working_3-way'!G41)</f>
        <v>2.749625291772082</v>
      </c>
      <c r="K42" s="17">
        <f>IF(OR($A42="",$B42="",$C42=""),"",'OddsRatio_working_3-way'!H41)</f>
        <v>2.7116820121478278</v>
      </c>
      <c r="L42" s="21">
        <f>IF(OR($A42="",$B42="",$C42=""),"",'OddsRatio_working_3-way'!I41)</f>
        <v>3.7302903261253704</v>
      </c>
      <c r="M42" s="22">
        <f>IF(OR($A42="",$B42="",$C42=""),"",'OddsRatio_working_3-way'!J41)</f>
        <v>2.7536864787036031</v>
      </c>
      <c r="N42" s="23">
        <f t="shared" ref="N42:N105" si="19">(1/E42)* 100</f>
        <v>36.824623306170764</v>
      </c>
      <c r="O42" s="24">
        <f t="shared" ref="O42:O105" si="20">(1/F42)* 100</f>
        <v>26.902433137563641</v>
      </c>
      <c r="P42" s="24">
        <f t="shared" ref="P42:P105" si="21">(1/G42)* 100</f>
        <v>36.272943556265588</v>
      </c>
      <c r="Q42" t="s">
        <v>82</v>
      </c>
      <c r="R42" t="s">
        <v>76</v>
      </c>
      <c r="S42" t="s">
        <v>383</v>
      </c>
      <c r="T42" s="35">
        <v>100</v>
      </c>
      <c r="U42" s="35">
        <f t="shared" ref="U42:U105" si="22">(1/A43)*((T42*A43)-T42)</f>
        <v>16.666666666666668</v>
      </c>
      <c r="V42" s="35">
        <f t="shared" ref="V42:V105" si="23">(1/B43)*((T42*B43)-T42)</f>
        <v>87.5</v>
      </c>
      <c r="W42" s="35">
        <f t="shared" ref="W42:W105" si="24">(1/C43)*((T42*C43)-T42)</f>
        <v>92.857142857142847</v>
      </c>
      <c r="X42" s="35">
        <f t="shared" ref="X42:X105" si="25">((1/B43)+(1/C43))*T42</f>
        <v>19.642857142857142</v>
      </c>
      <c r="Y42" s="35">
        <f t="shared" ref="Y42:Y105" si="26">((1/A43)+(1/C43))*T42</f>
        <v>90.476190476190482</v>
      </c>
      <c r="Z42" s="35">
        <f t="shared" ref="Z42:Z105" si="27">((1/A43)+(1/B43))*T42</f>
        <v>95.833333333333343</v>
      </c>
      <c r="AA42" s="35">
        <f t="shared" ref="AA42:AA105" si="28">U42-X42</f>
        <v>-2.9761904761904745</v>
      </c>
      <c r="AB42" s="35">
        <f t="shared" ref="AB42:AB105" si="29">V42-Y42</f>
        <v>-2.9761904761904816</v>
      </c>
      <c r="AC42" s="35">
        <f t="shared" ref="AC42:AC105" si="30">W42-Z42</f>
        <v>-2.9761904761904958</v>
      </c>
      <c r="AF42">
        <v>1.78</v>
      </c>
      <c r="AG42">
        <v>2.1</v>
      </c>
      <c r="AJ42" t="s">
        <v>146</v>
      </c>
    </row>
    <row r="43" spans="1:36" ht="15" x14ac:dyDescent="0.25">
      <c r="A43">
        <v>1.2</v>
      </c>
      <c r="B43">
        <v>8</v>
      </c>
      <c r="C43">
        <v>14</v>
      </c>
      <c r="D43" s="20">
        <f t="shared" si="3"/>
        <v>2.9761904761904878E-2</v>
      </c>
      <c r="E43" s="17">
        <f>IF(OR($A43="",$B43="",$C43=""),"",A43*'MPTO_working_3-way'!$I42)</f>
        <v>1.2357142857142858</v>
      </c>
      <c r="F43" s="21">
        <f>IF(OR($A43="",$B43="",$C43=""),"",B43*'MPTO_working_3-way'!$I42)</f>
        <v>8.238095238095239</v>
      </c>
      <c r="G43" s="22">
        <f>IF(OR($A43="",$B43="",$C43=""),"",C43*'MPTO_working_3-way'!$I42)</f>
        <v>14.416666666666668</v>
      </c>
      <c r="H43" s="17">
        <f>IF(OR($A43="",$B43="",$C43=""),"",'MPTO_working_3-way'!E42)</f>
        <v>1.2144578313253012</v>
      </c>
      <c r="I43" s="21">
        <f>IF(OR($A43="",$B43="",$C43=""),"",'MPTO_working_3-way'!F42)</f>
        <v>8.6896551724137954</v>
      </c>
      <c r="J43" s="22">
        <f>IF(OR($A43="",$B43="",$C43=""),"",'MPTO_working_3-way'!G42)</f>
        <v>16.258064516129043</v>
      </c>
      <c r="K43" s="17">
        <f>IF(OR($A43="",$B43="",$C43=""),"",'OddsRatio_working_3-way'!H42)</f>
        <v>1.2199816835838055</v>
      </c>
      <c r="L43" s="21">
        <f>IF(OR($A43="",$B43="",$C43=""),"",'OddsRatio_working_3-way'!I42)</f>
        <v>8.6993589254331916</v>
      </c>
      <c r="M43" s="22">
        <f>IF(OR($A43="",$B43="",$C43=""),"",'OddsRatio_working_3-way'!J42)</f>
        <v>15.29880943294736</v>
      </c>
      <c r="N43" s="23">
        <f t="shared" si="19"/>
        <v>80.924855491329467</v>
      </c>
      <c r="O43" s="24">
        <f t="shared" si="20"/>
        <v>12.13872832369942</v>
      </c>
      <c r="P43" s="24">
        <f t="shared" si="21"/>
        <v>6.9364161849710975</v>
      </c>
      <c r="Q43" t="s">
        <v>84</v>
      </c>
      <c r="R43" t="s">
        <v>94</v>
      </c>
      <c r="S43" t="s">
        <v>383</v>
      </c>
      <c r="T43" s="35">
        <v>100</v>
      </c>
      <c r="U43" s="35">
        <f t="shared" si="22"/>
        <v>38.650306748466257</v>
      </c>
      <c r="V43" s="35">
        <f t="shared" si="23"/>
        <v>75.903614457831324</v>
      </c>
      <c r="W43" s="35">
        <f t="shared" si="24"/>
        <v>82.269503546099287</v>
      </c>
      <c r="X43" s="35">
        <f t="shared" si="25"/>
        <v>41.826881996069382</v>
      </c>
      <c r="Y43" s="35">
        <f t="shared" si="26"/>
        <v>79.080189705434449</v>
      </c>
      <c r="Z43" s="35">
        <f t="shared" si="27"/>
        <v>85.446078793702412</v>
      </c>
      <c r="AA43" s="35">
        <f t="shared" si="28"/>
        <v>-3.1765752476031253</v>
      </c>
      <c r="AB43" s="35">
        <f t="shared" si="29"/>
        <v>-3.1765752476031253</v>
      </c>
      <c r="AC43" s="35">
        <f t="shared" si="30"/>
        <v>-3.1765752476031253</v>
      </c>
      <c r="AF43">
        <v>1.32</v>
      </c>
      <c r="AG43">
        <v>3.22</v>
      </c>
      <c r="AJ43" t="s">
        <v>147</v>
      </c>
    </row>
    <row r="44" spans="1:36" ht="15" x14ac:dyDescent="0.25">
      <c r="A44">
        <v>1.63</v>
      </c>
      <c r="B44">
        <v>4.1500000000000004</v>
      </c>
      <c r="C44">
        <v>5.64</v>
      </c>
      <c r="D44" s="20">
        <f t="shared" si="3"/>
        <v>3.1765752476031306E-2</v>
      </c>
      <c r="E44" s="17">
        <f>IF(OR($A44="",$B44="",$C44=""),"",A44*'MPTO_working_3-way'!$I43)</f>
        <v>1.681778176535931</v>
      </c>
      <c r="F44" s="21">
        <f>IF(OR($A44="",$B44="",$C44=""),"",B44*'MPTO_working_3-way'!$I43)</f>
        <v>4.2818278727755299</v>
      </c>
      <c r="G44" s="22">
        <f>IF(OR($A44="",$B44="",$C44=""),"",C44*'MPTO_working_3-way'!$I43)</f>
        <v>5.8191588439648161</v>
      </c>
      <c r="H44" s="17">
        <f>IF(OR($A44="",$B44="",$C44=""),"",'MPTO_working_3-way'!E43)</f>
        <v>1.6586268920071969</v>
      </c>
      <c r="I44" s="21">
        <f>IF(OR($A44="",$B44="",$C44=""),"",'MPTO_working_3-way'!F43)</f>
        <v>4.3407436680056808</v>
      </c>
      <c r="J44" s="22">
        <f>IF(OR($A44="",$B44="",$C44=""),"",'MPTO_working_3-way'!G43)</f>
        <v>5.9982108399828524</v>
      </c>
      <c r="K44" s="17">
        <f>IF(OR($A44="",$B44="",$C44=""),"",'OddsRatio_working_3-way'!H43)</f>
        <v>1.6666337621222065</v>
      </c>
      <c r="L44" s="21">
        <f>IF(OR($A44="",$B44="",$C44=""),"",'OddsRatio_working_3-way'!I43)</f>
        <v>4.333168810611034</v>
      </c>
      <c r="M44" s="22">
        <f>IF(OR($A44="",$B44="",$C44=""),"",'OddsRatio_working_3-way'!J43)</f>
        <v>5.9098105654714894</v>
      </c>
      <c r="N44" s="23">
        <f t="shared" si="19"/>
        <v>59.460873850781304</v>
      </c>
      <c r="O44" s="24">
        <f t="shared" si="20"/>
        <v>23.354511898017716</v>
      </c>
      <c r="P44" s="24">
        <f t="shared" si="21"/>
        <v>17.18461425120098</v>
      </c>
      <c r="Q44" t="s">
        <v>155</v>
      </c>
      <c r="R44" t="s">
        <v>156</v>
      </c>
      <c r="S44" t="s">
        <v>383</v>
      </c>
      <c r="T44" s="35">
        <v>100</v>
      </c>
      <c r="U44" s="35">
        <f t="shared" si="22"/>
        <v>65.03496503496504</v>
      </c>
      <c r="V44" s="35">
        <f t="shared" si="23"/>
        <v>73.68421052631578</v>
      </c>
      <c r="W44" s="35">
        <f t="shared" si="24"/>
        <v>58.50622406639004</v>
      </c>
      <c r="X44" s="35">
        <f t="shared" si="25"/>
        <v>67.809565407294173</v>
      </c>
      <c r="Y44" s="35">
        <f t="shared" si="26"/>
        <v>76.458810898644927</v>
      </c>
      <c r="Z44" s="35">
        <f t="shared" si="27"/>
        <v>61.280824438719186</v>
      </c>
      <c r="AA44" s="35">
        <f t="shared" si="28"/>
        <v>-2.7746003723291324</v>
      </c>
      <c r="AB44" s="35">
        <f t="shared" si="29"/>
        <v>-2.7746003723291466</v>
      </c>
      <c r="AC44" s="35">
        <f t="shared" si="30"/>
        <v>-2.7746003723291466</v>
      </c>
      <c r="AF44">
        <v>1.68</v>
      </c>
      <c r="AG44">
        <v>2.2799999999999998</v>
      </c>
      <c r="AJ44" t="s">
        <v>387</v>
      </c>
    </row>
    <row r="45" spans="1:36" ht="15" x14ac:dyDescent="0.25">
      <c r="A45">
        <v>2.86</v>
      </c>
      <c r="B45">
        <v>3.8</v>
      </c>
      <c r="C45">
        <v>2.41</v>
      </c>
      <c r="D45" s="20">
        <f t="shared" si="3"/>
        <v>2.7746003723291501E-2</v>
      </c>
      <c r="E45" s="17">
        <f>IF(OR($A45="",$B45="",$C45=""),"",A45*'MPTO_working_3-way'!$I44)</f>
        <v>2.9393535706486134</v>
      </c>
      <c r="F45" s="21">
        <f>IF(OR($A45="",$B45="",$C45=""),"",B45*'MPTO_working_3-way'!$I44)</f>
        <v>3.9054348141485073</v>
      </c>
      <c r="G45" s="22">
        <f>IF(OR($A45="",$B45="",$C45=""),"",C45*'MPTO_working_3-way'!$I44)</f>
        <v>2.4768678689731325</v>
      </c>
      <c r="H45" s="17">
        <f>IF(OR($A45="",$B45="",$C45=""),"",'MPTO_working_3-way'!E44)</f>
        <v>2.9377058153202871</v>
      </c>
      <c r="I45" s="21">
        <f>IF(OR($A45="",$B45="",$C45=""),"",'MPTO_working_3-way'!F44)</f>
        <v>3.9384153639802957</v>
      </c>
      <c r="J45" s="22">
        <f>IF(OR($A45="",$B45="",$C45=""),"",'MPTO_working_3-way'!G44)</f>
        <v>2.4649418018099416</v>
      </c>
      <c r="K45" s="17">
        <f>IF(OR($A45="",$B45="",$C45=""),"",'OddsRatio_working_3-way'!H44)</f>
        <v>2.9398895533944231</v>
      </c>
      <c r="L45" s="21">
        <f>IF(OR($A45="",$B45="",$C45=""),"",'OddsRatio_working_3-way'!I44)</f>
        <v>3.9202638438195638</v>
      </c>
      <c r="M45" s="22">
        <f>IF(OR($A45="",$B45="",$C45=""),"",'OddsRatio_working_3-way'!J44)</f>
        <v>2.4705614356377086</v>
      </c>
      <c r="N45" s="23">
        <f t="shared" si="19"/>
        <v>34.021085791980269</v>
      </c>
      <c r="O45" s="24">
        <f t="shared" si="20"/>
        <v>25.605343517121987</v>
      </c>
      <c r="P45" s="24">
        <f t="shared" si="21"/>
        <v>40.373570690897736</v>
      </c>
      <c r="Q45" t="s">
        <v>157</v>
      </c>
      <c r="R45" t="s">
        <v>158</v>
      </c>
      <c r="S45" t="s">
        <v>383</v>
      </c>
      <c r="T45" s="35">
        <v>100</v>
      </c>
      <c r="U45" s="35">
        <f t="shared" si="22"/>
        <v>82.486865148861654</v>
      </c>
      <c r="V45" s="35">
        <f t="shared" si="23"/>
        <v>74.424552429667528</v>
      </c>
      <c r="W45" s="35">
        <f t="shared" si="24"/>
        <v>40.119760479041922</v>
      </c>
      <c r="X45" s="35">
        <f t="shared" si="25"/>
        <v>85.455687091290571</v>
      </c>
      <c r="Y45" s="35">
        <f t="shared" si="26"/>
        <v>77.393374372096446</v>
      </c>
      <c r="Z45" s="35">
        <f t="shared" si="27"/>
        <v>43.088582421470832</v>
      </c>
      <c r="AA45" s="35">
        <f t="shared" si="28"/>
        <v>-2.9688219424289173</v>
      </c>
      <c r="AB45" s="35">
        <f t="shared" si="29"/>
        <v>-2.9688219424289173</v>
      </c>
      <c r="AC45" s="35">
        <f t="shared" si="30"/>
        <v>-2.9688219424289102</v>
      </c>
      <c r="AF45">
        <v>1.52</v>
      </c>
      <c r="AG45">
        <v>2.66</v>
      </c>
      <c r="AJ45" t="s">
        <v>387</v>
      </c>
    </row>
    <row r="46" spans="1:36" ht="15" x14ac:dyDescent="0.25">
      <c r="A46">
        <v>5.71</v>
      </c>
      <c r="B46">
        <v>3.91</v>
      </c>
      <c r="C46">
        <v>1.67</v>
      </c>
      <c r="D46" s="20">
        <f t="shared" si="3"/>
        <v>2.968821942428912E-2</v>
      </c>
      <c r="E46" s="17">
        <f>IF(OR($A46="",$B46="",$C46=""),"",A46*'MPTO_working_3-way'!$I45)</f>
        <v>5.8795197329126907</v>
      </c>
      <c r="F46" s="21">
        <f>IF(OR($A46="",$B46="",$C46=""),"",B46*'MPTO_working_3-way'!$I45)</f>
        <v>4.0260809379489704</v>
      </c>
      <c r="G46" s="22">
        <f>IF(OR($A46="",$B46="",$C46=""),"",C46*'MPTO_working_3-way'!$I45)</f>
        <v>1.7195793264385628</v>
      </c>
      <c r="H46" s="17">
        <f>IF(OR($A46="",$B46="",$C46=""),"",'MPTO_working_3-way'!E45)</f>
        <v>6.0519764787576262</v>
      </c>
      <c r="I46" s="21">
        <f>IF(OR($A46="",$B46="",$C46=""),"",'MPTO_working_3-way'!F45)</f>
        <v>4.0673818327126288</v>
      </c>
      <c r="J46" s="22">
        <f>IF(OR($A46="",$B46="",$C46=""),"",'MPTO_working_3-way'!G45)</f>
        <v>1.6980629389206574</v>
      </c>
      <c r="K46" s="17">
        <f>IF(OR($A46="",$B46="",$C46=""),"",'OddsRatio_working_3-way'!H45)</f>
        <v>5.9611993577882973</v>
      </c>
      <c r="L46" s="21">
        <f>IF(OR($A46="",$B46="",$C46=""),"",'OddsRatio_working_3-way'!I45)</f>
        <v>4.0651996032195212</v>
      </c>
      <c r="M46" s="22">
        <f>IF(OR($A46="",$B46="",$C46=""),"",'OddsRatio_working_3-way'!J45)</f>
        <v>1.7057332419783775</v>
      </c>
      <c r="N46" s="23">
        <f t="shared" si="19"/>
        <v>17.008191917481735</v>
      </c>
      <c r="O46" s="24">
        <f t="shared" si="20"/>
        <v>24.838050089212459</v>
      </c>
      <c r="P46" s="24">
        <f t="shared" si="21"/>
        <v>58.15375799330581</v>
      </c>
      <c r="Q46" t="s">
        <v>159</v>
      </c>
      <c r="R46" t="s">
        <v>160</v>
      </c>
      <c r="S46" t="s">
        <v>383</v>
      </c>
      <c r="T46" s="35">
        <v>100</v>
      </c>
      <c r="U46" s="35">
        <f t="shared" si="22"/>
        <v>35.064935064935064</v>
      </c>
      <c r="V46" s="35">
        <f t="shared" si="23"/>
        <v>76.798143851508115</v>
      </c>
      <c r="W46" s="35">
        <f t="shared" si="24"/>
        <v>85.486211901306234</v>
      </c>
      <c r="X46" s="35">
        <f t="shared" si="25"/>
        <v>37.715644247185644</v>
      </c>
      <c r="Y46" s="35">
        <f t="shared" si="26"/>
        <v>79.448853033758695</v>
      </c>
      <c r="Z46" s="35">
        <f t="shared" si="27"/>
        <v>88.136921083556814</v>
      </c>
      <c r="AA46" s="35">
        <f t="shared" si="28"/>
        <v>-2.6507091822505799</v>
      </c>
      <c r="AB46" s="35">
        <f t="shared" si="29"/>
        <v>-2.6507091822505799</v>
      </c>
      <c r="AC46" s="35">
        <f t="shared" si="30"/>
        <v>-2.6507091822505799</v>
      </c>
      <c r="AF46">
        <v>2.0699999999999998</v>
      </c>
      <c r="AG46">
        <v>1.83</v>
      </c>
      <c r="AJ46" t="s">
        <v>388</v>
      </c>
    </row>
    <row r="47" spans="1:36" ht="15" x14ac:dyDescent="0.25">
      <c r="A47">
        <v>1.54</v>
      </c>
      <c r="B47">
        <v>4.3099999999999996</v>
      </c>
      <c r="C47">
        <v>6.89</v>
      </c>
      <c r="D47" s="20">
        <f t="shared" si="3"/>
        <v>2.6507091822505657E-2</v>
      </c>
      <c r="E47" s="17">
        <f>IF(OR($A47="",$B47="",$C47=""),"",A47*'MPTO_working_3-way'!$I46)</f>
        <v>1.5808209214066586</v>
      </c>
      <c r="F47" s="21">
        <f>IF(OR($A47="",$B47="",$C47=""),"",B47*'MPTO_working_3-way'!$I46)</f>
        <v>4.4242455657549993</v>
      </c>
      <c r="G47" s="22">
        <f>IF(OR($A47="",$B47="",$C47=""),"",C47*'MPTO_working_3-way'!$I46)</f>
        <v>7.0726338626570637</v>
      </c>
      <c r="H47" s="17">
        <f>IF(OR($A47="",$B47="",$C47=""),"",'MPTO_working_3-way'!E46)</f>
        <v>1.5612438035335587</v>
      </c>
      <c r="I47" s="21">
        <f>IF(OR($A47="",$B47="",$C47=""),"",'MPTO_working_3-way'!F46)</f>
        <v>4.4806307309315017</v>
      </c>
      <c r="J47" s="22">
        <f>IF(OR($A47="",$B47="",$C47=""),"",'MPTO_working_3-way'!G46)</f>
        <v>7.3366396103184233</v>
      </c>
      <c r="K47" s="17">
        <f>IF(OR($A47="",$B47="",$C47=""),"",'OddsRatio_working_3-way'!H46)</f>
        <v>1.5678545180277332</v>
      </c>
      <c r="L47" s="21">
        <f>IF(OR($A47="",$B47="",$C47=""),"",'OddsRatio_working_3-way'!I46)</f>
        <v>4.4807378790218477</v>
      </c>
      <c r="M47" s="22">
        <f>IF(OR($A47="",$B47="",$C47=""),"",'OddsRatio_working_3-way'!J46)</f>
        <v>7.1938205762654652</v>
      </c>
      <c r="N47" s="23">
        <f t="shared" si="19"/>
        <v>63.258272107771198</v>
      </c>
      <c r="O47" s="24">
        <f t="shared" si="20"/>
        <v>22.602723676558618</v>
      </c>
      <c r="P47" s="24">
        <f t="shared" si="21"/>
        <v>14.139004215670194</v>
      </c>
      <c r="Q47" t="s">
        <v>161</v>
      </c>
      <c r="R47" t="s">
        <v>162</v>
      </c>
      <c r="S47" t="s">
        <v>383</v>
      </c>
      <c r="T47" s="35">
        <v>100</v>
      </c>
      <c r="U47" s="35">
        <f t="shared" si="22"/>
        <v>94.285714285714278</v>
      </c>
      <c r="V47" s="35">
        <f t="shared" si="23"/>
        <v>88.372093023255815</v>
      </c>
      <c r="W47" s="35">
        <f t="shared" si="24"/>
        <v>14.529914529914532</v>
      </c>
      <c r="X47" s="35">
        <f t="shared" si="25"/>
        <v>97.097992446829664</v>
      </c>
      <c r="Y47" s="35">
        <f t="shared" si="26"/>
        <v>91.184371184371187</v>
      </c>
      <c r="Z47" s="35">
        <f t="shared" si="27"/>
        <v>17.342192691029901</v>
      </c>
      <c r="AA47" s="35">
        <f t="shared" si="28"/>
        <v>-2.8122781611153869</v>
      </c>
      <c r="AB47" s="35">
        <f t="shared" si="29"/>
        <v>-2.8122781611153727</v>
      </c>
      <c r="AC47" s="35">
        <f t="shared" si="30"/>
        <v>-2.8122781611153691</v>
      </c>
      <c r="AF47">
        <v>1.88</v>
      </c>
      <c r="AG47">
        <v>2.02</v>
      </c>
      <c r="AJ47" t="s">
        <v>389</v>
      </c>
    </row>
    <row r="48" spans="1:36" ht="15" x14ac:dyDescent="0.25">
      <c r="A48">
        <v>17.5</v>
      </c>
      <c r="B48">
        <v>8.6</v>
      </c>
      <c r="C48">
        <v>1.17</v>
      </c>
      <c r="D48" s="20">
        <f t="shared" si="3"/>
        <v>2.812278161115378E-2</v>
      </c>
      <c r="E48" s="17">
        <f>IF(OR($A48="",$B48="",$C48=""),"",A48*'MPTO_working_3-way'!$I47)</f>
        <v>17.992148678195193</v>
      </c>
      <c r="F48" s="21">
        <f>IF(OR($A48="",$B48="",$C48=""),"",B48*'MPTO_working_3-way'!$I47)</f>
        <v>8.8418559218559221</v>
      </c>
      <c r="G48" s="22">
        <f>IF(OR($A48="",$B48="",$C48=""),"",C48*'MPTO_working_3-way'!$I47)</f>
        <v>1.2029036544850498</v>
      </c>
      <c r="H48" s="17">
        <f>IF(OR($A48="",$B48="",$C48=""),"",'MPTO_working_3-way'!E47)</f>
        <v>20.934255369739251</v>
      </c>
      <c r="I48" s="21">
        <f>IF(OR($A48="",$B48="",$C48=""),"",'MPTO_working_3-way'!F47)</f>
        <v>9.3541161262904406</v>
      </c>
      <c r="J48" s="22">
        <f>IF(OR($A48="",$B48="",$C48=""),"",'MPTO_working_3-way'!G47)</f>
        <v>1.1829747306000697</v>
      </c>
      <c r="K48" s="17">
        <f>IF(OR($A48="",$B48="",$C48=""),"",'OddsRatio_working_3-way'!H47)</f>
        <v>19.249464390413465</v>
      </c>
      <c r="L48" s="21">
        <f>IF(OR($A48="",$B48="",$C48=""),"",'OddsRatio_working_3-way'!I47)</f>
        <v>9.405813901038929</v>
      </c>
      <c r="M48" s="22">
        <f>IF(OR($A48="",$B48="",$C48=""),"",'OddsRatio_working_3-way'!J47)</f>
        <v>1.1880247846285021</v>
      </c>
      <c r="N48" s="23">
        <f t="shared" si="19"/>
        <v>5.5579798604705104</v>
      </c>
      <c r="O48" s="24">
        <f t="shared" si="20"/>
        <v>11.309842739329529</v>
      </c>
      <c r="P48" s="24">
        <f t="shared" si="21"/>
        <v>83.132177400199964</v>
      </c>
      <c r="Q48" t="s">
        <v>163</v>
      </c>
      <c r="R48" t="s">
        <v>164</v>
      </c>
      <c r="S48" t="s">
        <v>383</v>
      </c>
      <c r="T48" s="35">
        <v>100</v>
      </c>
      <c r="U48" s="35">
        <f t="shared" si="22"/>
        <v>69.418960244648318</v>
      </c>
      <c r="V48" s="35">
        <f t="shared" si="23"/>
        <v>69.418960244648318</v>
      </c>
      <c r="W48" s="35">
        <f t="shared" si="24"/>
        <v>58.50622406639004</v>
      </c>
      <c r="X48" s="35">
        <f t="shared" si="25"/>
        <v>72.074815688961635</v>
      </c>
      <c r="Y48" s="35">
        <f t="shared" si="26"/>
        <v>72.074815688961635</v>
      </c>
      <c r="Z48" s="35">
        <f t="shared" si="27"/>
        <v>61.162079510703357</v>
      </c>
      <c r="AA48" s="35">
        <f t="shared" si="28"/>
        <v>-2.6558554443133175</v>
      </c>
      <c r="AB48" s="35">
        <f t="shared" si="29"/>
        <v>-2.6558554443133175</v>
      </c>
      <c r="AC48" s="35">
        <f t="shared" si="30"/>
        <v>-2.6558554443133175</v>
      </c>
      <c r="AF48">
        <v>1.45</v>
      </c>
      <c r="AG48">
        <v>2.85</v>
      </c>
      <c r="AJ48" t="s">
        <v>389</v>
      </c>
    </row>
    <row r="49" spans="1:36" ht="15" x14ac:dyDescent="0.25">
      <c r="A49">
        <v>3.27</v>
      </c>
      <c r="B49">
        <v>3.27</v>
      </c>
      <c r="C49">
        <v>2.41</v>
      </c>
      <c r="D49" s="20">
        <f t="shared" si="3"/>
        <v>2.6558554443133264E-2</v>
      </c>
      <c r="E49" s="17">
        <f>IF(OR($A49="",$B49="",$C49=""),"",A49*'MPTO_working_3-way'!$I48)</f>
        <v>3.3568464730290457</v>
      </c>
      <c r="F49" s="21">
        <f>IF(OR($A49="",$B49="",$C49=""),"",B49*'MPTO_working_3-way'!$I48)</f>
        <v>3.3568464730290457</v>
      </c>
      <c r="G49" s="22">
        <f>IF(OR($A49="",$B49="",$C49=""),"",C49*'MPTO_working_3-way'!$I48)</f>
        <v>2.4740061162079514</v>
      </c>
      <c r="H49" s="17">
        <f>IF(OR($A49="",$B49="",$C49=""),"",'MPTO_working_3-way'!E48)</f>
        <v>3.3674847237454957</v>
      </c>
      <c r="I49" s="21">
        <f>IF(OR($A49="",$B49="",$C49=""),"",'MPTO_working_3-way'!F48)</f>
        <v>3.3674847237454957</v>
      </c>
      <c r="J49" s="22">
        <f>IF(OR($A49="",$B49="",$C49=""),"",'MPTO_working_3-way'!G48)</f>
        <v>2.4625391898507405</v>
      </c>
      <c r="K49" s="17">
        <f>IF(OR($A49="",$B49="",$C49=""),"",'OddsRatio_working_3-way'!H48)</f>
        <v>3.3627555277138148</v>
      </c>
      <c r="L49" s="21">
        <f>IF(OR($A49="",$B49="",$C49=""),"",'OddsRatio_working_3-way'!I48)</f>
        <v>3.3627555277138148</v>
      </c>
      <c r="M49" s="22">
        <f>IF(OR($A49="",$B49="",$C49=""),"",'OddsRatio_working_3-way'!J48)</f>
        <v>2.4676146669940429</v>
      </c>
      <c r="N49" s="23">
        <f t="shared" si="19"/>
        <v>29.789864029666251</v>
      </c>
      <c r="O49" s="24">
        <f t="shared" si="20"/>
        <v>29.789864029666251</v>
      </c>
      <c r="P49" s="24">
        <f t="shared" si="21"/>
        <v>40.420271940667483</v>
      </c>
      <c r="Q49" t="s">
        <v>165</v>
      </c>
      <c r="R49" t="s">
        <v>166</v>
      </c>
      <c r="S49" t="s">
        <v>383</v>
      </c>
      <c r="T49" s="35">
        <v>100</v>
      </c>
      <c r="U49" s="35">
        <f t="shared" si="22"/>
        <v>57.446808510638299</v>
      </c>
      <c r="V49" s="35">
        <f t="shared" si="23"/>
        <v>71.671388101982998</v>
      </c>
      <c r="W49" s="35">
        <f t="shared" si="24"/>
        <v>68.152866242038215</v>
      </c>
      <c r="X49" s="35">
        <f t="shared" si="25"/>
        <v>60.175745655978787</v>
      </c>
      <c r="Y49" s="35">
        <f t="shared" si="26"/>
        <v>74.40032524732348</v>
      </c>
      <c r="Z49" s="35">
        <f t="shared" si="27"/>
        <v>70.88180338737871</v>
      </c>
      <c r="AA49" s="35">
        <f t="shared" si="28"/>
        <v>-2.7289371453404883</v>
      </c>
      <c r="AB49" s="35">
        <f t="shared" si="29"/>
        <v>-2.7289371453404812</v>
      </c>
      <c r="AC49" s="35">
        <f t="shared" si="30"/>
        <v>-2.7289371453404954</v>
      </c>
      <c r="AF49">
        <v>2.1800000000000002</v>
      </c>
      <c r="AG49">
        <v>1.74</v>
      </c>
      <c r="AJ49" t="s">
        <v>390</v>
      </c>
    </row>
    <row r="50" spans="1:36" ht="15" x14ac:dyDescent="0.25">
      <c r="A50">
        <v>2.35</v>
      </c>
      <c r="B50">
        <v>3.53</v>
      </c>
      <c r="C50">
        <v>3.14</v>
      </c>
      <c r="D50" s="20">
        <f t="shared" si="3"/>
        <v>2.728937145340482E-2</v>
      </c>
      <c r="E50" s="17">
        <f>IF(OR($A50="",$B50="",$C50=""),"",A50*'MPTO_working_3-way'!$I49)</f>
        <v>2.4141300229155016</v>
      </c>
      <c r="F50" s="21">
        <f>IF(OR($A50="",$B50="",$C50=""),"",B50*'MPTO_working_3-way'!$I49)</f>
        <v>3.626331481230519</v>
      </c>
      <c r="G50" s="22">
        <f>IF(OR($A50="",$B50="",$C50=""),"",C50*'MPTO_working_3-way'!$I49)</f>
        <v>3.2256886263636915</v>
      </c>
      <c r="H50" s="17">
        <f>IF(OR($A50="",$B50="",$C50=""),"",'MPTO_working_3-way'!E49)</f>
        <v>2.4013325028110031</v>
      </c>
      <c r="I50" s="21">
        <f>IF(OR($A50="",$B50="",$C50=""),"",'MPTO_working_3-way'!F49)</f>
        <v>3.6471105195188875</v>
      </c>
      <c r="J50" s="22">
        <f>IF(OR($A50="",$B50="",$C50=""),"",'MPTO_working_3-way'!G49)</f>
        <v>3.2323244815965806</v>
      </c>
      <c r="K50" s="17">
        <f>IF(OR($A50="",$B50="",$C50=""),"",'OddsRatio_working_3-way'!H49)</f>
        <v>2.4069650236499145</v>
      </c>
      <c r="L50" s="21">
        <f>IF(OR($A50="",$B50="",$C50=""),"",'OddsRatio_working_3-way'!I49)</f>
        <v>3.6367566739513211</v>
      </c>
      <c r="M50" s="22">
        <f>IF(OR($A50="",$B50="",$C50=""),"",'OddsRatio_working_3-way'!J49)</f>
        <v>3.230300111563567</v>
      </c>
      <c r="N50" s="23">
        <f t="shared" si="19"/>
        <v>41.422789597401959</v>
      </c>
      <c r="O50" s="24">
        <f t="shared" si="20"/>
        <v>27.576078060593378</v>
      </c>
      <c r="P50" s="24">
        <f t="shared" si="21"/>
        <v>31.001132342004656</v>
      </c>
      <c r="Q50" t="s">
        <v>167</v>
      </c>
      <c r="R50" t="s">
        <v>168</v>
      </c>
      <c r="S50" t="s">
        <v>383</v>
      </c>
      <c r="T50" s="35">
        <v>100</v>
      </c>
      <c r="U50" s="35">
        <f t="shared" si="22"/>
        <v>74.025974025974023</v>
      </c>
      <c r="V50" s="35">
        <f t="shared" si="23"/>
        <v>69.879518072289159</v>
      </c>
      <c r="W50" s="35">
        <f t="shared" si="24"/>
        <v>49.494949494949495</v>
      </c>
      <c r="X50" s="35">
        <f t="shared" si="25"/>
        <v>80.625532432761361</v>
      </c>
      <c r="Y50" s="35">
        <f t="shared" si="26"/>
        <v>76.479076479076483</v>
      </c>
      <c r="Z50" s="35">
        <f t="shared" si="27"/>
        <v>56.094507901736826</v>
      </c>
      <c r="AA50" s="35">
        <f t="shared" si="28"/>
        <v>-6.5995584067873381</v>
      </c>
      <c r="AB50" s="35">
        <f t="shared" si="29"/>
        <v>-6.5995584067873239</v>
      </c>
      <c r="AC50" s="35">
        <f t="shared" si="30"/>
        <v>-6.599558406787331</v>
      </c>
      <c r="AF50">
        <v>1.97</v>
      </c>
      <c r="AG50">
        <v>1.92</v>
      </c>
      <c r="AJ50" t="s">
        <v>390</v>
      </c>
    </row>
    <row r="51" spans="1:36" ht="15" x14ac:dyDescent="0.25">
      <c r="A51">
        <v>3.85</v>
      </c>
      <c r="B51">
        <v>3.32</v>
      </c>
      <c r="C51">
        <v>1.98</v>
      </c>
      <c r="D51" s="20">
        <f t="shared" si="3"/>
        <v>6.5995584067873203E-2</v>
      </c>
      <c r="E51" s="17">
        <f>IF(OR($A51="",$B51="",$C51=""),"",A51*'MPTO_working_3-way'!$I50)</f>
        <v>4.1040829986613119</v>
      </c>
      <c r="F51" s="21">
        <f>IF(OR($A51="",$B51="",$C51=""),"",B51*'MPTO_working_3-way'!$I50)</f>
        <v>3.5391053391053386</v>
      </c>
      <c r="G51" s="22">
        <f>IF(OR($A51="",$B51="",$C51=""),"",C51*'MPTO_working_3-way'!$I50)</f>
        <v>2.1106712564543888</v>
      </c>
      <c r="H51" s="17">
        <f>IF(OR($A51="",$B51="",$C51=""),"",'MPTO_working_3-way'!E50)</f>
        <v>4.2062451248049921</v>
      </c>
      <c r="I51" s="21">
        <f>IF(OR($A51="",$B51="",$C51=""),"",'MPTO_working_3-way'!F50)</f>
        <v>3.5815811868241347</v>
      </c>
      <c r="J51" s="22">
        <f>IF(OR($A51="",$B51="",$C51=""),"",'MPTO_working_3-way'!G50)</f>
        <v>2.0701705976917721</v>
      </c>
      <c r="K51" s="17">
        <f>IF(OR($A51="",$B51="",$C51=""),"",'OddsRatio_working_3-way'!H50)</f>
        <v>4.1578153426274458</v>
      </c>
      <c r="L51" s="21">
        <f>IF(OR($A51="",$B51="",$C51=""),"",'OddsRatio_working_3-way'!I50)</f>
        <v>3.5705724894370778</v>
      </c>
      <c r="M51" s="22">
        <f>IF(OR($A51="",$B51="",$C51=""),"",'OddsRatio_working_3-way'!J50)</f>
        <v>2.0858452757104899</v>
      </c>
      <c r="N51" s="23">
        <f t="shared" si="19"/>
        <v>24.365978961102503</v>
      </c>
      <c r="O51" s="24">
        <f t="shared" si="20"/>
        <v>28.255728614531524</v>
      </c>
      <c r="P51" s="24">
        <f t="shared" si="21"/>
        <v>47.378292424365981</v>
      </c>
      <c r="Q51" t="s">
        <v>169</v>
      </c>
      <c r="R51" t="s">
        <v>170</v>
      </c>
      <c r="S51" t="s">
        <v>383</v>
      </c>
      <c r="T51" s="35">
        <v>100</v>
      </c>
      <c r="U51" s="35">
        <f t="shared" si="22"/>
        <v>49.748743718592962</v>
      </c>
      <c r="V51" s="35">
        <f t="shared" si="23"/>
        <v>71.590909090909093</v>
      </c>
      <c r="W51" s="35">
        <f t="shared" si="24"/>
        <v>76.359338061465735</v>
      </c>
      <c r="X51" s="35">
        <f t="shared" si="25"/>
        <v>52.049752847625186</v>
      </c>
      <c r="Y51" s="35">
        <f t="shared" si="26"/>
        <v>73.891918219941317</v>
      </c>
      <c r="Z51" s="35">
        <f t="shared" si="27"/>
        <v>78.660347190497944</v>
      </c>
      <c r="AA51" s="35">
        <f t="shared" si="28"/>
        <v>-2.3010091290322237</v>
      </c>
      <c r="AB51" s="35">
        <f t="shared" si="29"/>
        <v>-2.3010091290322237</v>
      </c>
      <c r="AC51" s="35">
        <f t="shared" si="30"/>
        <v>-2.3010091290322094</v>
      </c>
      <c r="AF51">
        <v>2.12</v>
      </c>
      <c r="AG51">
        <v>1.71</v>
      </c>
      <c r="AJ51" t="s">
        <v>391</v>
      </c>
    </row>
    <row r="52" spans="1:36" ht="15" x14ac:dyDescent="0.25">
      <c r="A52">
        <v>1.99</v>
      </c>
      <c r="B52">
        <v>3.52</v>
      </c>
      <c r="C52">
        <v>4.2300000000000004</v>
      </c>
      <c r="D52" s="20">
        <f t="shared" si="3"/>
        <v>2.3010091290322165E-2</v>
      </c>
      <c r="E52" s="17">
        <f>IF(OR($A52="",$B52="",$C52=""),"",A52*'MPTO_working_3-way'!$I51)</f>
        <v>2.035790081667741</v>
      </c>
      <c r="F52" s="21">
        <f>IF(OR($A52="",$B52="",$C52=""),"",B52*'MPTO_working_3-way'!$I51)</f>
        <v>3.6009955213419342</v>
      </c>
      <c r="G52" s="22">
        <f>IF(OR($A52="",$B52="",$C52=""),"",C52*'MPTO_working_3-way'!$I51)</f>
        <v>4.327332686158063</v>
      </c>
      <c r="H52" s="17">
        <f>IF(OR($A52="",$B52="",$C52=""),"",'MPTO_working_3-way'!E51)</f>
        <v>2.0208448840934925</v>
      </c>
      <c r="I52" s="21">
        <f>IF(OR($A52="",$B52="",$C52=""),"",'MPTO_working_3-way'!F51)</f>
        <v>3.6176717361032202</v>
      </c>
      <c r="J52" s="22">
        <f>IF(OR($A52="",$B52="",$C52=""),"",'MPTO_working_3-way'!G51)</f>
        <v>4.3718410096414599</v>
      </c>
      <c r="K52" s="17">
        <f>IF(OR($A52="",$B52="",$C52=""),"",'OddsRatio_working_3-way'!H51)</f>
        <v>2.0267951030602229</v>
      </c>
      <c r="L52" s="21">
        <f>IF(OR($A52="",$B52="",$C52=""),"",'OddsRatio_working_3-way'!I51)</f>
        <v>3.6136602623351126</v>
      </c>
      <c r="M52" s="22">
        <f>IF(OR($A52="",$B52="",$C52=""),"",'OddsRatio_working_3-way'!J51)</f>
        <v>4.3500486695803238</v>
      </c>
      <c r="N52" s="23">
        <f t="shared" si="19"/>
        <v>49.120978091257292</v>
      </c>
      <c r="O52" s="24">
        <f t="shared" si="20"/>
        <v>27.770098409546023</v>
      </c>
      <c r="P52" s="24">
        <f t="shared" si="21"/>
        <v>23.108923499196692</v>
      </c>
      <c r="Q52" t="s">
        <v>171</v>
      </c>
      <c r="R52" t="s">
        <v>172</v>
      </c>
      <c r="S52" t="s">
        <v>383</v>
      </c>
      <c r="T52" s="35">
        <v>100</v>
      </c>
      <c r="U52" s="35">
        <f t="shared" si="22"/>
        <v>34.640522875816991</v>
      </c>
      <c r="V52" s="35">
        <f t="shared" si="23"/>
        <v>74.811083123425689</v>
      </c>
      <c r="W52" s="35">
        <f t="shared" si="24"/>
        <v>87.608426270136306</v>
      </c>
      <c r="X52" s="35">
        <f t="shared" si="25"/>
        <v>37.580490606437998</v>
      </c>
      <c r="Y52" s="35">
        <f t="shared" si="26"/>
        <v>77.751050854046696</v>
      </c>
      <c r="Z52" s="35">
        <f t="shared" si="27"/>
        <v>90.548394000757312</v>
      </c>
      <c r="AA52" s="35">
        <f t="shared" si="28"/>
        <v>-2.9399677306210066</v>
      </c>
      <c r="AB52" s="35">
        <f t="shared" si="29"/>
        <v>-2.9399677306210066</v>
      </c>
      <c r="AC52" s="35">
        <f t="shared" si="30"/>
        <v>-2.9399677306210066</v>
      </c>
      <c r="AF52">
        <v>2.16</v>
      </c>
      <c r="AG52">
        <v>1.76</v>
      </c>
      <c r="AJ52" t="s">
        <v>392</v>
      </c>
    </row>
    <row r="53" spans="1:36" ht="15" x14ac:dyDescent="0.25">
      <c r="A53">
        <v>1.53</v>
      </c>
      <c r="B53">
        <v>3.97</v>
      </c>
      <c r="C53">
        <v>8.07</v>
      </c>
      <c r="D53" s="20">
        <f t="shared" si="3"/>
        <v>2.9399677306209959E-2</v>
      </c>
      <c r="E53" s="17">
        <f>IF(OR($A53="",$B53="",$C53=""),"",A53*'MPTO_working_3-way'!$I52)</f>
        <v>1.5749815062785013</v>
      </c>
      <c r="F53" s="21">
        <f>IF(OR($A53="",$B53="",$C53=""),"",B53*'MPTO_working_3-way'!$I52)</f>
        <v>4.0867167189056541</v>
      </c>
      <c r="G53" s="22">
        <f>IF(OR($A53="",$B53="",$C53=""),"",C53*'MPTO_working_3-way'!$I52)</f>
        <v>8.3072553958611142</v>
      </c>
      <c r="H53" s="17">
        <f>IF(OR($A53="",$B53="",$C53=""),"",'MPTO_working_3-way'!E52)</f>
        <v>1.553289771198499</v>
      </c>
      <c r="I53" s="21">
        <f>IF(OR($A53="",$B53="",$C53=""),"",'MPTO_working_3-way'!F52)</f>
        <v>4.1307075437553173</v>
      </c>
      <c r="J53" s="22">
        <f>IF(OR($A53="",$B53="",$C53=""),"",'MPTO_working_3-way'!G52)</f>
        <v>8.7630249874457604</v>
      </c>
      <c r="K53" s="17">
        <f>IF(OR($A53="",$B53="",$C53=""),"",'OddsRatio_working_3-way'!H52)</f>
        <v>1.5608045059329332</v>
      </c>
      <c r="L53" s="21">
        <f>IF(OR($A53="",$B53="",$C53=""),"",'OddsRatio_working_3-way'!I52)</f>
        <v>4.1426214766430407</v>
      </c>
      <c r="M53" s="22">
        <f>IF(OR($A53="",$B53="",$C53=""),"",'OddsRatio_working_3-way'!J52)</f>
        <v>8.4809204848034678</v>
      </c>
      <c r="N53" s="23">
        <f t="shared" si="19"/>
        <v>63.492809027509409</v>
      </c>
      <c r="O53" s="24">
        <f t="shared" si="20"/>
        <v>24.469520859468361</v>
      </c>
      <c r="P53" s="24">
        <f t="shared" si="21"/>
        <v>12.03767011302223</v>
      </c>
      <c r="Q53" t="s">
        <v>173</v>
      </c>
      <c r="R53" t="s">
        <v>174</v>
      </c>
      <c r="S53" t="s">
        <v>383</v>
      </c>
      <c r="T53" s="35">
        <v>100</v>
      </c>
      <c r="U53" s="35">
        <f t="shared" si="22"/>
        <v>48.186528497409334</v>
      </c>
      <c r="V53" s="35">
        <f t="shared" si="23"/>
        <v>72.899728997289984</v>
      </c>
      <c r="W53" s="35">
        <f t="shared" si="24"/>
        <v>75.786924939467312</v>
      </c>
      <c r="X53" s="35">
        <f t="shared" si="25"/>
        <v>51.313346063242719</v>
      </c>
      <c r="Y53" s="35">
        <f t="shared" si="26"/>
        <v>76.026546563123361</v>
      </c>
      <c r="Z53" s="35">
        <f t="shared" si="27"/>
        <v>78.913742505300704</v>
      </c>
      <c r="AA53" s="35">
        <f t="shared" si="28"/>
        <v>-3.1268175658333845</v>
      </c>
      <c r="AB53" s="35">
        <f t="shared" si="29"/>
        <v>-3.1268175658333774</v>
      </c>
      <c r="AC53" s="35">
        <f t="shared" si="30"/>
        <v>-3.1268175658333917</v>
      </c>
      <c r="AF53">
        <v>2.15</v>
      </c>
      <c r="AG53">
        <v>1.76</v>
      </c>
      <c r="AJ53" t="s">
        <v>393</v>
      </c>
    </row>
    <row r="54" spans="1:36" ht="15" x14ac:dyDescent="0.25">
      <c r="A54">
        <v>1.93</v>
      </c>
      <c r="B54">
        <v>3.69</v>
      </c>
      <c r="C54">
        <v>4.13</v>
      </c>
      <c r="D54" s="20">
        <f t="shared" si="3"/>
        <v>3.1268175658333952E-2</v>
      </c>
      <c r="E54" s="17">
        <f>IF(OR($A54="",$B54="",$C54=""),"",A54*'MPTO_working_3-way'!$I53)</f>
        <v>1.9903475790205845</v>
      </c>
      <c r="F54" s="21">
        <f>IF(OR($A54="",$B54="",$C54=""),"",B54*'MPTO_working_3-way'!$I53)</f>
        <v>3.8053795681792524</v>
      </c>
      <c r="G54" s="22">
        <f>IF(OR($A54="",$B54="",$C54=""),"",C54*'MPTO_working_3-way'!$I53)</f>
        <v>4.2591375654689188</v>
      </c>
      <c r="H54" s="17">
        <f>IF(OR($A54="",$B54="",$C54=""),"",'MPTO_working_3-way'!E53)</f>
        <v>1.9696206118378183</v>
      </c>
      <c r="I54" s="21">
        <f>IF(OR($A54="",$B54="",$C54=""),"",'MPTO_working_3-way'!F53)</f>
        <v>3.8375932853712444</v>
      </c>
      <c r="J54" s="22">
        <f>IF(OR($A54="",$B54="",$C54=""),"",'MPTO_working_3-way'!G53)</f>
        <v>4.3157762806645072</v>
      </c>
      <c r="K54" s="17">
        <f>IF(OR($A54="",$B54="",$C54=""),"",'OddsRatio_working_3-way'!H53)</f>
        <v>1.9776116703293498</v>
      </c>
      <c r="L54" s="21">
        <f>IF(OR($A54="",$B54="",$C54=""),"",'OddsRatio_working_3-way'!I53)</f>
        <v>3.827715476544034</v>
      </c>
      <c r="M54" s="22">
        <f>IF(OR($A54="",$B54="",$C54=""),"",'OddsRatio_working_3-way'!J53)</f>
        <v>4.2902414280977066</v>
      </c>
      <c r="N54" s="23">
        <f t="shared" si="19"/>
        <v>50.242480787807054</v>
      </c>
      <c r="O54" s="24">
        <f t="shared" si="20"/>
        <v>26.278587512321845</v>
      </c>
      <c r="P54" s="24">
        <f t="shared" si="21"/>
        <v>23.478931699871094</v>
      </c>
      <c r="Q54" t="s">
        <v>175</v>
      </c>
      <c r="R54" t="s">
        <v>176</v>
      </c>
      <c r="S54" t="s">
        <v>383</v>
      </c>
      <c r="T54" s="35">
        <v>100</v>
      </c>
      <c r="U54" s="35">
        <f t="shared" si="22"/>
        <v>57.081545064377686</v>
      </c>
      <c r="V54" s="35">
        <f t="shared" si="23"/>
        <v>73.118279569892465</v>
      </c>
      <c r="W54" s="35">
        <f t="shared" si="24"/>
        <v>65.277777777777771</v>
      </c>
      <c r="X54" s="35">
        <f t="shared" si="25"/>
        <v>61.603942652329749</v>
      </c>
      <c r="Y54" s="35">
        <f t="shared" si="26"/>
        <v>77.640677157844536</v>
      </c>
      <c r="Z54" s="35">
        <f t="shared" si="27"/>
        <v>69.800175365729842</v>
      </c>
      <c r="AA54" s="35">
        <f t="shared" si="28"/>
        <v>-4.5223975879520637</v>
      </c>
      <c r="AB54" s="35">
        <f t="shared" si="29"/>
        <v>-4.5223975879520708</v>
      </c>
      <c r="AC54" s="35">
        <f t="shared" si="30"/>
        <v>-4.5223975879520708</v>
      </c>
      <c r="AF54">
        <v>1.87</v>
      </c>
      <c r="AG54">
        <v>2.0299999999999998</v>
      </c>
      <c r="AJ54" t="s">
        <v>394</v>
      </c>
    </row>
    <row r="55" spans="1:36" ht="15" x14ac:dyDescent="0.25">
      <c r="A55">
        <v>2.33</v>
      </c>
      <c r="B55">
        <v>3.72</v>
      </c>
      <c r="C55">
        <v>2.88</v>
      </c>
      <c r="D55" s="20">
        <f t="shared" si="3"/>
        <v>4.5223975879520761E-2</v>
      </c>
      <c r="E55" s="17">
        <f>IF(OR($A55="",$B55="",$C55=""),"",A55*'MPTO_working_3-way'!$I54)</f>
        <v>2.4353718637992836</v>
      </c>
      <c r="F55" s="21">
        <f>IF(OR($A55="",$B55="",$C55=""),"",B55*'MPTO_working_3-way'!$I54)</f>
        <v>3.8882331902718175</v>
      </c>
      <c r="G55" s="22">
        <f>IF(OR($A55="",$B55="",$C55=""),"",C55*'MPTO_working_3-way'!$I54)</f>
        <v>3.0102450505330198</v>
      </c>
      <c r="H55" s="17">
        <f>IF(OR($A55="",$B55="",$C55=""),"",'MPTO_working_3-way'!E54)</f>
        <v>2.4148179562624503</v>
      </c>
      <c r="I55" s="21">
        <f>IF(OR($A55="",$B55="",$C55=""),"",'MPTO_working_3-way'!F54)</f>
        <v>3.9410024729653612</v>
      </c>
      <c r="J55" s="22">
        <f>IF(OR($A55="",$B55="",$C55=""),"",'MPTO_working_3-way'!G54)</f>
        <v>3.0107100265145528</v>
      </c>
      <c r="K55" s="17">
        <f>IF(OR($A55="",$B55="",$C55=""),"",'OddsRatio_working_3-way'!H54)</f>
        <v>2.4241272179312912</v>
      </c>
      <c r="L55" s="21">
        <f>IF(OR($A55="",$B55="",$C55=""),"",'OddsRatio_working_3-way'!I54)</f>
        <v>3.9125007765211381</v>
      </c>
      <c r="M55" s="22">
        <f>IF(OR($A55="",$B55="",$C55=""),"",'OddsRatio_working_3-way'!J54)</f>
        <v>3.0130520073013742</v>
      </c>
      <c r="N55" s="23">
        <f t="shared" si="19"/>
        <v>41.061491054592274</v>
      </c>
      <c r="O55" s="24">
        <f t="shared" si="20"/>
        <v>25.718622085268816</v>
      </c>
      <c r="P55" s="24">
        <f t="shared" si="21"/>
        <v>33.219886860138892</v>
      </c>
      <c r="Q55" t="s">
        <v>79</v>
      </c>
      <c r="R55" t="s">
        <v>72</v>
      </c>
      <c r="S55" t="s">
        <v>384</v>
      </c>
      <c r="T55" s="35">
        <v>100</v>
      </c>
      <c r="U55" s="35">
        <f t="shared" si="22"/>
        <v>37.5</v>
      </c>
      <c r="V55" s="35">
        <f t="shared" si="23"/>
        <v>77.116704805491992</v>
      </c>
      <c r="W55" s="35">
        <f t="shared" si="24"/>
        <v>80.657640232108321</v>
      </c>
      <c r="X55" s="35">
        <f t="shared" si="25"/>
        <v>42.225654962399695</v>
      </c>
      <c r="Y55" s="35">
        <f t="shared" si="26"/>
        <v>81.842359767891679</v>
      </c>
      <c r="Z55" s="35">
        <f t="shared" si="27"/>
        <v>85.383295194508008</v>
      </c>
      <c r="AA55" s="35">
        <f t="shared" si="28"/>
        <v>-4.7256549623996946</v>
      </c>
      <c r="AB55" s="35">
        <f t="shared" si="29"/>
        <v>-4.7256549623996875</v>
      </c>
      <c r="AC55" s="35">
        <f t="shared" si="30"/>
        <v>-4.7256549623996875</v>
      </c>
      <c r="AF55">
        <v>1.69</v>
      </c>
      <c r="AG55">
        <v>2.2000000000000002</v>
      </c>
      <c r="AJ55" t="s">
        <v>146</v>
      </c>
    </row>
    <row r="56" spans="1:36" ht="15" x14ac:dyDescent="0.25">
      <c r="A56">
        <v>1.6</v>
      </c>
      <c r="B56">
        <v>4.37</v>
      </c>
      <c r="C56">
        <v>5.17</v>
      </c>
      <c r="D56" s="20">
        <f t="shared" si="3"/>
        <v>4.7256549623996946E-2</v>
      </c>
      <c r="E56" s="17">
        <f>IF(OR($A56="",$B56="",$C56=""),"",A56*'MPTO_working_3-way'!$I55)</f>
        <v>1.6756104793983952</v>
      </c>
      <c r="F56" s="21">
        <f>IF(OR($A56="",$B56="",$C56=""),"",B56*'MPTO_working_3-way'!$I55)</f>
        <v>4.5765111218568668</v>
      </c>
      <c r="G56" s="22">
        <f>IF(OR($A56="",$B56="",$C56=""),"",C56*'MPTO_working_3-way'!$I55)</f>
        <v>5.4143163615560645</v>
      </c>
      <c r="H56" s="17">
        <f>IF(OR($A56="",$B56="",$C56=""),"",'MPTO_working_3-way'!E55)</f>
        <v>1.6413682124714171</v>
      </c>
      <c r="I56" s="21">
        <f>IF(OR($A56="",$B56="",$C56=""),"",'MPTO_working_3-way'!F55)</f>
        <v>4.6930560928935501</v>
      </c>
      <c r="J56" s="22">
        <f>IF(OR($A56="",$B56="",$C56=""),"",'MPTO_working_3-way'!G55)</f>
        <v>5.6283674162096853</v>
      </c>
      <c r="K56" s="17">
        <f>IF(OR($A56="",$B56="",$C56=""),"",'OddsRatio_working_3-way'!H55)</f>
        <v>1.6527165602459253</v>
      </c>
      <c r="L56" s="21">
        <f>IF(OR($A56="",$B56="",$C56=""),"",'OddsRatio_working_3-way'!I55)</f>
        <v>4.6660913467146132</v>
      </c>
      <c r="M56" s="22">
        <f>IF(OR($A56="",$B56="",$C56=""),"",'OddsRatio_working_3-way'!J55)</f>
        <v>5.5363800937091794</v>
      </c>
      <c r="N56" s="23">
        <f t="shared" si="19"/>
        <v>59.6797413417369</v>
      </c>
      <c r="O56" s="24">
        <f t="shared" si="20"/>
        <v>21.850706212077586</v>
      </c>
      <c r="P56" s="24">
        <f t="shared" si="21"/>
        <v>18.469552446185503</v>
      </c>
      <c r="Q56" t="s">
        <v>122</v>
      </c>
      <c r="R56" t="s">
        <v>81</v>
      </c>
      <c r="S56" t="s">
        <v>384</v>
      </c>
      <c r="T56" s="35">
        <v>100</v>
      </c>
      <c r="U56" s="35">
        <f t="shared" si="22"/>
        <v>71.014492753623188</v>
      </c>
      <c r="V56" s="35">
        <f t="shared" si="23"/>
        <v>75.369458128078819</v>
      </c>
      <c r="W56" s="35">
        <f t="shared" si="24"/>
        <v>48.979591836734699</v>
      </c>
      <c r="X56" s="35">
        <f t="shared" si="25"/>
        <v>75.650950035186497</v>
      </c>
      <c r="Y56" s="35">
        <f t="shared" si="26"/>
        <v>80.005915409642128</v>
      </c>
      <c r="Z56" s="35">
        <f t="shared" si="27"/>
        <v>53.616049118298001</v>
      </c>
      <c r="AA56" s="35">
        <f t="shared" si="28"/>
        <v>-4.6364572815633096</v>
      </c>
      <c r="AB56" s="35">
        <f t="shared" si="29"/>
        <v>-4.6364572815633096</v>
      </c>
      <c r="AC56" s="35">
        <f t="shared" si="30"/>
        <v>-4.6364572815633025</v>
      </c>
      <c r="AF56">
        <v>1.61</v>
      </c>
      <c r="AG56">
        <v>2.35</v>
      </c>
      <c r="AJ56" t="s">
        <v>146</v>
      </c>
    </row>
    <row r="57" spans="1:36" ht="15" x14ac:dyDescent="0.25">
      <c r="A57">
        <v>3.45</v>
      </c>
      <c r="B57">
        <v>4.0599999999999996</v>
      </c>
      <c r="C57">
        <v>1.96</v>
      </c>
      <c r="D57" s="20">
        <f t="shared" si="3"/>
        <v>4.636457281563322E-2</v>
      </c>
      <c r="E57" s="17">
        <f>IF(OR($A57="",$B57="",$C57=""),"",A57*'MPTO_working_3-way'!$I56)</f>
        <v>3.609957776213935</v>
      </c>
      <c r="F57" s="21">
        <f>IF(OR($A57="",$B57="",$C57=""),"",B57*'MPTO_working_3-way'!$I56)</f>
        <v>4.2482401656314703</v>
      </c>
      <c r="G57" s="22">
        <f>IF(OR($A57="",$B57="",$C57=""),"",C57*'MPTO_working_3-way'!$I56)</f>
        <v>2.0508745627186409</v>
      </c>
      <c r="H57" s="17">
        <f>IF(OR($A57="",$B57="",$C57=""),"",'MPTO_working_3-way'!E56)</f>
        <v>3.6443120152637727</v>
      </c>
      <c r="I57" s="21">
        <f>IF(OR($A57="",$B57="",$C57=""),"",'MPTO_working_3-way'!F56)</f>
        <v>4.3318066682375127</v>
      </c>
      <c r="J57" s="22">
        <f>IF(OR($A57="",$B57="",$C57=""),"",'MPTO_working_3-way'!G56)</f>
        <v>2.0212260099361639</v>
      </c>
      <c r="K57" s="17">
        <f>IF(OR($A57="",$B57="",$C57=""),"",'OddsRatio_working_3-way'!H56)</f>
        <v>3.6356425575094153</v>
      </c>
      <c r="L57" s="21">
        <f>IF(OR($A57="",$B57="",$C57=""),"",'OddsRatio_working_3-way'!I56)</f>
        <v>4.2918637657056369</v>
      </c>
      <c r="M57" s="22">
        <f>IF(OR($A57="",$B57="",$C57=""),"",'OddsRatio_working_3-way'!J56)</f>
        <v>2.0327415735547101</v>
      </c>
      <c r="N57" s="23">
        <f t="shared" si="19"/>
        <v>27.701155027048092</v>
      </c>
      <c r="O57" s="24">
        <f t="shared" si="20"/>
        <v>23.539158828402943</v>
      </c>
      <c r="P57" s="24">
        <f t="shared" si="21"/>
        <v>48.759686144548944</v>
      </c>
      <c r="Q57" t="s">
        <v>127</v>
      </c>
      <c r="R57" t="s">
        <v>123</v>
      </c>
      <c r="S57" t="s">
        <v>384</v>
      </c>
      <c r="T57" s="35">
        <v>100</v>
      </c>
      <c r="U57" s="35">
        <f t="shared" si="22"/>
        <v>25.925925925925924</v>
      </c>
      <c r="V57" s="35">
        <f t="shared" si="23"/>
        <v>79.466119096509232</v>
      </c>
      <c r="W57" s="35">
        <f t="shared" si="24"/>
        <v>89.339019189765466</v>
      </c>
      <c r="X57" s="35">
        <f t="shared" si="25"/>
        <v>31.194861713725295</v>
      </c>
      <c r="Y57" s="35">
        <f t="shared" si="26"/>
        <v>84.73505488430861</v>
      </c>
      <c r="Z57" s="35">
        <f t="shared" si="27"/>
        <v>94.607954977564816</v>
      </c>
      <c r="AA57" s="35">
        <f t="shared" si="28"/>
        <v>-5.2689357877993714</v>
      </c>
      <c r="AB57" s="35">
        <f t="shared" si="29"/>
        <v>-5.2689357877993785</v>
      </c>
      <c r="AC57" s="35">
        <f t="shared" si="30"/>
        <v>-5.2689357877993501</v>
      </c>
      <c r="AF57">
        <v>1.48</v>
      </c>
      <c r="AG57">
        <v>2.65</v>
      </c>
      <c r="AJ57" t="s">
        <v>146</v>
      </c>
    </row>
    <row r="58" spans="1:36" ht="15" x14ac:dyDescent="0.25">
      <c r="A58">
        <v>1.35</v>
      </c>
      <c r="B58">
        <v>4.87</v>
      </c>
      <c r="C58">
        <v>9.3800000000000008</v>
      </c>
      <c r="D58" s="20">
        <f t="shared" si="3"/>
        <v>5.268935787799367E-2</v>
      </c>
      <c r="E58" s="17">
        <f>IF(OR($A58="",$B58="",$C58=""),"",A58*'MPTO_working_3-way'!$I57)</f>
        <v>1.4211306331352915</v>
      </c>
      <c r="F58" s="21">
        <f>IF(OR($A58="",$B58="",$C58=""),"",B58*'MPTO_working_3-way'!$I57)</f>
        <v>5.1265971728658295</v>
      </c>
      <c r="G58" s="22">
        <f>IF(OR($A58="",$B58="",$C58=""),"",C58*'MPTO_working_3-way'!$I57)</f>
        <v>9.874226176895581</v>
      </c>
      <c r="H58" s="17">
        <f>IF(OR($A58="",$B58="",$C58=""),"",'MPTO_working_3-way'!E57)</f>
        <v>1.3827861514818731</v>
      </c>
      <c r="I58" s="21">
        <f>IF(OR($A58="",$B58="",$C58=""),"",'MPTO_working_3-way'!F57)</f>
        <v>5.3255030050625054</v>
      </c>
      <c r="J58" s="22">
        <f>IF(OR($A58="",$B58="",$C58=""),"",'MPTO_working_3-way'!G57)</f>
        <v>11.230063839176504</v>
      </c>
      <c r="K58" s="17">
        <f>IF(OR($A58="",$B58="",$C58=""),"",'OddsRatio_working_3-way'!H57)</f>
        <v>1.3939053030342534</v>
      </c>
      <c r="L58" s="21">
        <f>IF(OR($A58="",$B58="",$C58=""),"",'OddsRatio_working_3-way'!I57)</f>
        <v>5.3554672078358863</v>
      </c>
      <c r="M58" s="22">
        <f>IF(OR($A58="",$B58="",$C58=""),"",'OddsRatio_working_3-way'!J57)</f>
        <v>10.431218398362979</v>
      </c>
      <c r="N58" s="23">
        <f t="shared" si="19"/>
        <v>70.366507953868023</v>
      </c>
      <c r="O58" s="24">
        <f t="shared" si="20"/>
        <v>19.506116167910029</v>
      </c>
      <c r="P58" s="24">
        <f t="shared" si="21"/>
        <v>10.127375878221944</v>
      </c>
      <c r="Q58" t="s">
        <v>124</v>
      </c>
      <c r="R58" t="s">
        <v>80</v>
      </c>
      <c r="S58" t="s">
        <v>384</v>
      </c>
      <c r="T58" s="35">
        <v>100</v>
      </c>
      <c r="U58" s="35">
        <f t="shared" si="22"/>
        <v>68.253968253968253</v>
      </c>
      <c r="V58" s="35">
        <f t="shared" si="23"/>
        <v>70.238095238095241</v>
      </c>
      <c r="W58" s="35">
        <f t="shared" si="24"/>
        <v>59.349593495934961</v>
      </c>
      <c r="X58" s="35">
        <f t="shared" si="25"/>
        <v>70.412311265969805</v>
      </c>
      <c r="Y58" s="35">
        <f t="shared" si="26"/>
        <v>72.396438250096779</v>
      </c>
      <c r="Z58" s="35">
        <f t="shared" si="27"/>
        <v>61.507936507936513</v>
      </c>
      <c r="AA58" s="35">
        <f t="shared" si="28"/>
        <v>-2.1583430120015521</v>
      </c>
      <c r="AB58" s="35">
        <f t="shared" si="29"/>
        <v>-2.1583430120015379</v>
      </c>
      <c r="AC58" s="35">
        <f t="shared" si="30"/>
        <v>-2.1583430120015521</v>
      </c>
      <c r="AF58">
        <v>1.83</v>
      </c>
      <c r="AG58">
        <v>2.02</v>
      </c>
      <c r="AJ58" t="s">
        <v>146</v>
      </c>
    </row>
    <row r="59" spans="1:36" ht="15" x14ac:dyDescent="0.25">
      <c r="A59">
        <v>3.15</v>
      </c>
      <c r="B59">
        <v>3.36</v>
      </c>
      <c r="C59">
        <v>2.46</v>
      </c>
      <c r="D59" s="20">
        <f t="shared" si="3"/>
        <v>2.1583430120015512E-2</v>
      </c>
      <c r="E59" s="17">
        <f>IF(OR($A59="",$B59="",$C59=""),"",A59*'MPTO_working_3-way'!$I58)</f>
        <v>3.2179878048780486</v>
      </c>
      <c r="F59" s="21">
        <f>IF(OR($A59="",$B59="",$C59=""),"",B59*'MPTO_working_3-way'!$I58)</f>
        <v>3.4325203252032521</v>
      </c>
      <c r="G59" s="22">
        <f>IF(OR($A59="",$B59="",$C59=""),"",C59*'MPTO_working_3-way'!$I58)</f>
        <v>2.513095238095238</v>
      </c>
      <c r="H59" s="17">
        <f>IF(OR($A59="",$B59="",$C59=""),"",'MPTO_working_3-way'!E58)</f>
        <v>3.2230425288551521</v>
      </c>
      <c r="I59" s="21">
        <f>IF(OR($A59="",$B59="",$C59=""),"",'MPTO_working_3-way'!F58)</f>
        <v>3.4432348367029553</v>
      </c>
      <c r="J59" s="22">
        <f>IF(OR($A59="",$B59="",$C59=""),"",'MPTO_working_3-way'!G58)</f>
        <v>2.5043225337319219</v>
      </c>
      <c r="K59" s="17">
        <f>IF(OR($A59="",$B59="",$C59=""),"",'OddsRatio_working_3-way'!H58)</f>
        <v>3.2210839620661127</v>
      </c>
      <c r="L59" s="21">
        <f>IF(OR($A59="",$B59="",$C59=""),"",'OddsRatio_working_3-way'!I58)</f>
        <v>3.4380270467330361</v>
      </c>
      <c r="M59" s="22">
        <f>IF(OR($A59="",$B59="",$C59=""),"",'OddsRatio_working_3-way'!J58)</f>
        <v>2.5082709695890815</v>
      </c>
      <c r="N59" s="23">
        <f t="shared" si="19"/>
        <v>31.075319753671248</v>
      </c>
      <c r="O59" s="24">
        <f t="shared" si="20"/>
        <v>29.133112269066793</v>
      </c>
      <c r="P59" s="24">
        <f t="shared" si="21"/>
        <v>39.791567977261963</v>
      </c>
      <c r="Q59" t="s">
        <v>86</v>
      </c>
      <c r="R59" t="s">
        <v>129</v>
      </c>
      <c r="S59" t="s">
        <v>384</v>
      </c>
      <c r="T59" s="35">
        <v>100</v>
      </c>
      <c r="U59" s="35">
        <f t="shared" si="22"/>
        <v>59.349593495934961</v>
      </c>
      <c r="V59" s="35">
        <f t="shared" si="23"/>
        <v>71.264367816091948</v>
      </c>
      <c r="W59" s="35">
        <f t="shared" si="24"/>
        <v>67.21311475409837</v>
      </c>
      <c r="X59" s="35">
        <f t="shared" si="25"/>
        <v>61.522517429809689</v>
      </c>
      <c r="Y59" s="35">
        <f t="shared" si="26"/>
        <v>73.437291749966676</v>
      </c>
      <c r="Z59" s="35">
        <f t="shared" si="27"/>
        <v>69.386038687973084</v>
      </c>
      <c r="AA59" s="35">
        <f t="shared" si="28"/>
        <v>-2.1729239338747277</v>
      </c>
      <c r="AB59" s="35">
        <f t="shared" si="29"/>
        <v>-2.1729239338747277</v>
      </c>
      <c r="AC59" s="35">
        <f t="shared" si="30"/>
        <v>-2.1729239338747135</v>
      </c>
      <c r="AF59">
        <v>2.09</v>
      </c>
      <c r="AG59">
        <v>1.83</v>
      </c>
      <c r="AJ59" t="s">
        <v>147</v>
      </c>
    </row>
    <row r="60" spans="1:36" ht="15" x14ac:dyDescent="0.25">
      <c r="A60">
        <v>2.46</v>
      </c>
      <c r="B60">
        <v>3.48</v>
      </c>
      <c r="C60">
        <v>3.05</v>
      </c>
      <c r="D60" s="20">
        <f t="shared" si="3"/>
        <v>2.1729239338747153E-2</v>
      </c>
      <c r="E60" s="17">
        <f>IF(OR($A60="",$B60="",$C60=""),"",A60*'MPTO_working_3-way'!$I59)</f>
        <v>2.513453928773318</v>
      </c>
      <c r="F60" s="21">
        <f>IF(OR($A60="",$B60="",$C60=""),"",B60*'MPTO_working_3-way'!$I59)</f>
        <v>3.55561775289884</v>
      </c>
      <c r="G60" s="22">
        <f>IF(OR($A60="",$B60="",$C60=""),"",C60*'MPTO_working_3-way'!$I59)</f>
        <v>3.1162741799831788</v>
      </c>
      <c r="H60" s="17">
        <f>IF(OR($A60="",$B60="",$C60=""),"",'MPTO_working_3-way'!E59)</f>
        <v>2.504627391394433</v>
      </c>
      <c r="I60" s="21">
        <f>IF(OR($A60="",$B60="",$C60=""),"",'MPTO_working_3-way'!F59)</f>
        <v>3.5699847413411203</v>
      </c>
      <c r="J60" s="22">
        <f>IF(OR($A60="",$B60="",$C60=""),"",'MPTO_working_3-way'!G59)</f>
        <v>3.1189008657760442</v>
      </c>
      <c r="K60" s="17">
        <f>IF(OR($A60="",$B60="",$C60=""),"",'OddsRatio_working_3-way'!H59)</f>
        <v>2.5086457864384242</v>
      </c>
      <c r="L60" s="21">
        <f>IF(OR($A60="",$B60="",$C60=""),"",'OddsRatio_working_3-way'!I59)</f>
        <v>3.5626311988817077</v>
      </c>
      <c r="M60" s="22">
        <f>IF(OR($A60="",$B60="",$C60=""),"",'OddsRatio_working_3-way'!J59)</f>
        <v>3.118304015204636</v>
      </c>
      <c r="N60" s="23">
        <f t="shared" si="19"/>
        <v>39.785889391179182</v>
      </c>
      <c r="O60" s="24">
        <f t="shared" si="20"/>
        <v>28.124508017902528</v>
      </c>
      <c r="P60" s="24">
        <f t="shared" si="21"/>
        <v>32.08960259091829</v>
      </c>
      <c r="Q60" t="s">
        <v>130</v>
      </c>
      <c r="R60" t="s">
        <v>85</v>
      </c>
      <c r="S60" t="s">
        <v>384</v>
      </c>
      <c r="T60" s="35">
        <v>100</v>
      </c>
      <c r="U60" s="35">
        <f t="shared" si="22"/>
        <v>67.426710097719877</v>
      </c>
      <c r="V60" s="35">
        <f t="shared" si="23"/>
        <v>71.264367816091948</v>
      </c>
      <c r="W60" s="35">
        <f t="shared" si="24"/>
        <v>59.183673469387763</v>
      </c>
      <c r="X60" s="35">
        <f t="shared" si="25"/>
        <v>69.551958714520296</v>
      </c>
      <c r="Y60" s="35">
        <f t="shared" si="26"/>
        <v>73.389616432892367</v>
      </c>
      <c r="Z60" s="35">
        <f t="shared" si="27"/>
        <v>61.308922086188176</v>
      </c>
      <c r="AA60" s="35">
        <f t="shared" si="28"/>
        <v>-2.1252486168004197</v>
      </c>
      <c r="AB60" s="35">
        <f t="shared" si="29"/>
        <v>-2.1252486168004197</v>
      </c>
      <c r="AC60" s="35">
        <f t="shared" si="30"/>
        <v>-2.1252486168004125</v>
      </c>
      <c r="AF60">
        <v>1.81</v>
      </c>
      <c r="AG60">
        <v>2.09</v>
      </c>
      <c r="AJ60" t="s">
        <v>147</v>
      </c>
    </row>
    <row r="61" spans="1:36" ht="15" x14ac:dyDescent="0.25">
      <c r="A61">
        <v>3.07</v>
      </c>
      <c r="B61">
        <v>3.48</v>
      </c>
      <c r="C61">
        <v>2.4500000000000002</v>
      </c>
      <c r="D61" s="20">
        <f t="shared" si="3"/>
        <v>2.1252486168004125E-2</v>
      </c>
      <c r="E61" s="17">
        <f>IF(OR($A61="",$B61="",$C61=""),"",A61*'MPTO_working_3-way'!$I60)</f>
        <v>3.1352451325357724</v>
      </c>
      <c r="F61" s="21">
        <f>IF(OR($A61="",$B61="",$C61=""),"",B61*'MPTO_working_3-way'!$I60)</f>
        <v>3.5539586518646544</v>
      </c>
      <c r="G61" s="22">
        <f>IF(OR($A61="",$B61="",$C61=""),"",C61*'MPTO_working_3-way'!$I60)</f>
        <v>2.5020685911116103</v>
      </c>
      <c r="H61" s="17">
        <f>IF(OR($A61="",$B61="",$C61=""),"",'MPTO_working_3-way'!E60)</f>
        <v>3.1382518867607816</v>
      </c>
      <c r="I61" s="21">
        <f>IF(OR($A61="",$B61="",$C61=""),"",'MPTO_working_3-way'!F60)</f>
        <v>3.5679605165706265</v>
      </c>
      <c r="J61" s="22">
        <f>IF(OR($A61="",$B61="",$C61=""),"",'MPTO_working_3-way'!G60)</f>
        <v>2.4932737504810363</v>
      </c>
      <c r="K61" s="17">
        <f>IF(OR($A61="",$B61="",$C61=""),"",'OddsRatio_working_3-way'!H60)</f>
        <v>3.1374696369410207</v>
      </c>
      <c r="L61" s="21">
        <f>IF(OR($A61="",$B61="",$C61=""),"",'OddsRatio_working_3-way'!I60)</f>
        <v>3.5608331882191941</v>
      </c>
      <c r="M61" s="22">
        <f>IF(OR($A61="",$B61="",$C61=""),"",'OddsRatio_working_3-way'!J60)</f>
        <v>2.4972613398862231</v>
      </c>
      <c r="N61" s="23">
        <f t="shared" si="19"/>
        <v>31.895432660833269</v>
      </c>
      <c r="O61" s="24">
        <f t="shared" si="20"/>
        <v>28.137637433551184</v>
      </c>
      <c r="P61" s="24">
        <f t="shared" si="21"/>
        <v>39.966929905615558</v>
      </c>
      <c r="Q61" t="s">
        <v>128</v>
      </c>
      <c r="R61" t="s">
        <v>74</v>
      </c>
      <c r="S61" t="s">
        <v>384</v>
      </c>
      <c r="T61" s="35">
        <v>100</v>
      </c>
      <c r="U61" s="35">
        <f t="shared" si="22"/>
        <v>51.219512195121943</v>
      </c>
      <c r="V61" s="35">
        <f t="shared" si="23"/>
        <v>75.490196078431367</v>
      </c>
      <c r="W61" s="35">
        <f t="shared" si="24"/>
        <v>71.098265895953759</v>
      </c>
      <c r="X61" s="35">
        <f t="shared" si="25"/>
        <v>53.411538025614867</v>
      </c>
      <c r="Y61" s="35">
        <f t="shared" si="26"/>
        <v>77.682221908924305</v>
      </c>
      <c r="Z61" s="35">
        <f t="shared" si="27"/>
        <v>73.290291726446682</v>
      </c>
      <c r="AA61" s="35">
        <f t="shared" si="28"/>
        <v>-2.1920258304929234</v>
      </c>
      <c r="AB61" s="35">
        <f t="shared" si="29"/>
        <v>-2.1920258304929376</v>
      </c>
      <c r="AC61" s="35">
        <f t="shared" si="30"/>
        <v>-2.1920258304929234</v>
      </c>
      <c r="AF61">
        <v>1.97</v>
      </c>
      <c r="AG61">
        <v>1.93</v>
      </c>
      <c r="AJ61" t="s">
        <v>147</v>
      </c>
    </row>
    <row r="62" spans="1:36" ht="15" x14ac:dyDescent="0.25">
      <c r="A62">
        <v>2.0499999999999998</v>
      </c>
      <c r="B62">
        <v>4.08</v>
      </c>
      <c r="C62">
        <v>3.46</v>
      </c>
      <c r="D62" s="20">
        <f t="shared" si="3"/>
        <v>2.1920258304929163E-2</v>
      </c>
      <c r="E62" s="17">
        <f>IF(OR($A62="",$B62="",$C62=""),"",A62*'MPTO_working_3-way'!$I61)</f>
        <v>2.0949365295251048</v>
      </c>
      <c r="F62" s="21">
        <f>IF(OR($A62="",$B62="",$C62=""),"",B62*'MPTO_working_3-way'!$I61)</f>
        <v>4.1694346538841112</v>
      </c>
      <c r="G62" s="22">
        <f>IF(OR($A62="",$B62="",$C62=""),"",C62*'MPTO_working_3-way'!$I61)</f>
        <v>3.5358440937350548</v>
      </c>
      <c r="H62" s="17">
        <f>IF(OR($A62="",$B62="",$C62=""),"",'MPTO_working_3-way'!E61)</f>
        <v>2.081173572563455</v>
      </c>
      <c r="I62" s="21">
        <f>IF(OR($A62="",$B62="",$C62=""),"",'MPTO_working_3-way'!F61)</f>
        <v>4.2053685605561544</v>
      </c>
      <c r="J62" s="22">
        <f>IF(OR($A62="",$B62="",$C62=""),"",'MPTO_working_3-way'!G61)</f>
        <v>3.5497423300040389</v>
      </c>
      <c r="K62" s="17">
        <f>IF(OR($A62="",$B62="",$C62=""),"",'OddsRatio_working_3-way'!H61)</f>
        <v>2.0867549645038412</v>
      </c>
      <c r="L62" s="21">
        <f>IF(OR($A62="",$B62="",$C62=""),"",'OddsRatio_working_3-way'!I61)</f>
        <v>4.1878145625446024</v>
      </c>
      <c r="M62" s="22">
        <f>IF(OR($A62="",$B62="",$C62=""),"",'OddsRatio_working_3-way'!J61)</f>
        <v>3.546111631123285</v>
      </c>
      <c r="N62" s="23">
        <f t="shared" si="19"/>
        <v>47.734143059059029</v>
      </c>
      <c r="O62" s="24">
        <f t="shared" si="20"/>
        <v>23.984066978203682</v>
      </c>
      <c r="P62" s="24">
        <f t="shared" si="21"/>
        <v>28.281789962737292</v>
      </c>
      <c r="Q62" t="s">
        <v>89</v>
      </c>
      <c r="R62" t="s">
        <v>93</v>
      </c>
      <c r="S62" t="s">
        <v>384</v>
      </c>
      <c r="T62" s="35">
        <v>100</v>
      </c>
      <c r="U62" s="35">
        <f t="shared" si="22"/>
        <v>17.355371900826448</v>
      </c>
      <c r="V62" s="35">
        <f t="shared" si="23"/>
        <v>85.52821997105643</v>
      </c>
      <c r="W62" s="35">
        <f t="shared" si="24"/>
        <v>93.757802746566796</v>
      </c>
      <c r="X62" s="35">
        <f t="shared" si="25"/>
        <v>20.713977282376767</v>
      </c>
      <c r="Y62" s="35">
        <f t="shared" si="26"/>
        <v>88.886825352606763</v>
      </c>
      <c r="Z62" s="35">
        <f t="shared" si="27"/>
        <v>97.116408128117115</v>
      </c>
      <c r="AA62" s="35">
        <f t="shared" si="28"/>
        <v>-3.3586053815503192</v>
      </c>
      <c r="AB62" s="35">
        <f t="shared" si="29"/>
        <v>-3.3586053815503334</v>
      </c>
      <c r="AC62" s="35">
        <f t="shared" si="30"/>
        <v>-3.3586053815503192</v>
      </c>
      <c r="AF62">
        <v>1.52</v>
      </c>
      <c r="AG62">
        <v>2.68</v>
      </c>
      <c r="AJ62" t="s">
        <v>147</v>
      </c>
    </row>
    <row r="63" spans="1:36" ht="15" x14ac:dyDescent="0.25">
      <c r="A63">
        <v>1.21</v>
      </c>
      <c r="B63">
        <v>6.91</v>
      </c>
      <c r="C63">
        <v>16.02</v>
      </c>
      <c r="D63" s="20">
        <f t="shared" si="3"/>
        <v>3.3586053815503281E-2</v>
      </c>
      <c r="E63" s="17">
        <f>IF(OR($A63="",$B63="",$C63=""),"",A63*'MPTO_working_3-way'!$I62)</f>
        <v>1.250639125116759</v>
      </c>
      <c r="F63" s="21">
        <f>IF(OR($A63="",$B63="",$C63=""),"",B63*'MPTO_working_3-way'!$I62)</f>
        <v>7.1420796318651281</v>
      </c>
      <c r="G63" s="22">
        <f>IF(OR($A63="",$B63="",$C63=""),"",C63*'MPTO_working_3-way'!$I62)</f>
        <v>16.558048582124361</v>
      </c>
      <c r="H63" s="17">
        <f>IF(OR($A63="",$B63="",$C63=""),"",'MPTO_working_3-way'!E62)</f>
        <v>1.226616203116228</v>
      </c>
      <c r="I63" s="21">
        <f>IF(OR($A63="",$B63="",$C63=""),"",'MPTO_working_3-way'!F62)</f>
        <v>7.4893773096401048</v>
      </c>
      <c r="J63" s="22">
        <f>IF(OR($A63="",$B63="",$C63=""),"",'MPTO_working_3-way'!G62)</f>
        <v>19.521100071694306</v>
      </c>
      <c r="K63" s="17">
        <f>IF(OR($A63="",$B63="",$C63=""),"",'OddsRatio_working_3-way'!H62)</f>
        <v>1.2329721776380091</v>
      </c>
      <c r="L63" s="21">
        <f>IF(OR($A63="",$B63="",$C63=""),"",'OddsRatio_working_3-way'!I62)</f>
        <v>7.5565027135268332</v>
      </c>
      <c r="M63" s="22">
        <f>IF(OR($A63="",$B63="",$C63=""),"",'OddsRatio_working_3-way'!J62)</f>
        <v>17.663057657728093</v>
      </c>
      <c r="N63" s="23">
        <f t="shared" si="19"/>
        <v>79.959116896062284</v>
      </c>
      <c r="O63" s="24">
        <f t="shared" si="20"/>
        <v>14.001524087443611</v>
      </c>
      <c r="P63" s="24">
        <f t="shared" si="21"/>
        <v>6.0393590164940933</v>
      </c>
      <c r="Q63" t="s">
        <v>92</v>
      </c>
      <c r="R63" t="s">
        <v>91</v>
      </c>
      <c r="S63" t="s">
        <v>384</v>
      </c>
      <c r="T63" s="35">
        <v>100</v>
      </c>
      <c r="U63" s="35">
        <f t="shared" si="22"/>
        <v>81.949458483754512</v>
      </c>
      <c r="V63" s="35">
        <f t="shared" si="23"/>
        <v>77.578475336322867</v>
      </c>
      <c r="W63" s="35">
        <f t="shared" si="24"/>
        <v>37.888198757763973</v>
      </c>
      <c r="X63" s="35">
        <f t="shared" si="25"/>
        <v>84.533325905913145</v>
      </c>
      <c r="Y63" s="35">
        <f t="shared" si="26"/>
        <v>80.162342758481515</v>
      </c>
      <c r="Z63" s="35">
        <f t="shared" si="27"/>
        <v>40.472066179922614</v>
      </c>
      <c r="AA63" s="35">
        <f t="shared" si="28"/>
        <v>-2.5838674221586331</v>
      </c>
      <c r="AB63" s="35">
        <f t="shared" si="29"/>
        <v>-2.5838674221586473</v>
      </c>
      <c r="AC63" s="35">
        <f t="shared" si="30"/>
        <v>-2.5838674221586402</v>
      </c>
      <c r="AF63">
        <v>1.57</v>
      </c>
      <c r="AG63">
        <v>2.5099999999999998</v>
      </c>
      <c r="AJ63" t="s">
        <v>147</v>
      </c>
    </row>
    <row r="64" spans="1:36" ht="15" x14ac:dyDescent="0.25">
      <c r="A64">
        <v>5.54</v>
      </c>
      <c r="B64">
        <v>4.46</v>
      </c>
      <c r="C64">
        <v>1.61</v>
      </c>
      <c r="D64" s="20">
        <f t="shared" si="3"/>
        <v>2.5838674221586366E-2</v>
      </c>
      <c r="E64" s="17">
        <f>IF(OR($A64="",$B64="",$C64=""),"",A64*'MPTO_working_3-way'!$I63)</f>
        <v>5.6831462551875882</v>
      </c>
      <c r="F64" s="21">
        <f>IF(OR($A64="",$B64="",$C64=""),"",B64*'MPTO_working_3-way'!$I63)</f>
        <v>4.5752404870282755</v>
      </c>
      <c r="G64" s="22">
        <f>IF(OR($A64="",$B64="",$C64=""),"",C64*'MPTO_working_3-way'!$I63)</f>
        <v>1.6516002654967541</v>
      </c>
      <c r="H64" s="17">
        <f>IF(OR($A64="",$B64="",$C64=""),"",'MPTO_working_3-way'!E63)</f>
        <v>5.8175886778170769</v>
      </c>
      <c r="I64" s="21">
        <f>IF(OR($A64="",$B64="",$C64=""),"",'MPTO_working_3-way'!F63)</f>
        <v>4.6381682562567024</v>
      </c>
      <c r="J64" s="22">
        <f>IF(OR($A64="",$B64="",$C64=""),"",'MPTO_working_3-way'!G63)</f>
        <v>1.6326394109858249</v>
      </c>
      <c r="K64" s="17">
        <f>IF(OR($A64="",$B64="",$C64=""),"",'OddsRatio_working_3-way'!H63)</f>
        <v>5.7567409744059468</v>
      </c>
      <c r="L64" s="21">
        <f>IF(OR($A64="",$B64="",$C64=""),"",'OddsRatio_working_3-way'!I63)</f>
        <v>4.6251814474547528</v>
      </c>
      <c r="M64" s="22">
        <f>IF(OR($A64="",$B64="",$C64=""),"",'OddsRatio_working_3-way'!J63)</f>
        <v>1.6391215846668783</v>
      </c>
      <c r="N64" s="23">
        <f t="shared" si="19"/>
        <v>17.595887121278956</v>
      </c>
      <c r="O64" s="24">
        <f t="shared" si="20"/>
        <v>21.856774585624528</v>
      </c>
      <c r="P64" s="24">
        <f t="shared" si="21"/>
        <v>60.547338293096523</v>
      </c>
      <c r="Q64" t="s">
        <v>90</v>
      </c>
      <c r="R64" t="s">
        <v>87</v>
      </c>
      <c r="S64" t="s">
        <v>384</v>
      </c>
      <c r="T64" s="35">
        <v>100</v>
      </c>
      <c r="U64" s="35">
        <f t="shared" si="22"/>
        <v>70.760233918128648</v>
      </c>
      <c r="V64" s="35">
        <f t="shared" si="23"/>
        <v>71.988795518207283</v>
      </c>
      <c r="W64" s="35">
        <f t="shared" si="24"/>
        <v>54.545454545454554</v>
      </c>
      <c r="X64" s="35">
        <f t="shared" si="25"/>
        <v>73.46574993633817</v>
      </c>
      <c r="Y64" s="35">
        <f t="shared" si="26"/>
        <v>74.694311536416791</v>
      </c>
      <c r="Z64" s="35">
        <f t="shared" si="27"/>
        <v>57.250970563664062</v>
      </c>
      <c r="AA64" s="35">
        <f t="shared" si="28"/>
        <v>-2.7055160182095221</v>
      </c>
      <c r="AB64" s="35">
        <f t="shared" si="29"/>
        <v>-2.7055160182095079</v>
      </c>
      <c r="AC64" s="35">
        <f t="shared" si="30"/>
        <v>-2.7055160182095079</v>
      </c>
      <c r="AF64">
        <v>1.63</v>
      </c>
      <c r="AG64">
        <v>2.4</v>
      </c>
      <c r="AJ64" t="s">
        <v>147</v>
      </c>
    </row>
    <row r="65" spans="1:36" ht="15" x14ac:dyDescent="0.25">
      <c r="A65">
        <v>3.42</v>
      </c>
      <c r="B65">
        <v>3.57</v>
      </c>
      <c r="C65">
        <v>2.2000000000000002</v>
      </c>
      <c r="D65" s="20">
        <f t="shared" si="3"/>
        <v>2.7055160182095195E-2</v>
      </c>
      <c r="E65" s="17">
        <f>IF(OR($A65="",$B65="",$C65=""),"",A65*'MPTO_working_3-way'!$I64)</f>
        <v>3.5125286478227653</v>
      </c>
      <c r="F65" s="21">
        <f>IF(OR($A65="",$B65="",$C65=""),"",B65*'MPTO_working_3-way'!$I64)</f>
        <v>3.6665869218500795</v>
      </c>
      <c r="G65" s="22">
        <f>IF(OR($A65="",$B65="",$C65=""),"",C65*'MPTO_working_3-way'!$I64)</f>
        <v>2.2595213524006095</v>
      </c>
      <c r="H65" s="17">
        <f>IF(OR($A65="",$B65="",$C65=""),"",'MPTO_working_3-way'!E64)</f>
        <v>3.5288395850631127</v>
      </c>
      <c r="I65" s="21">
        <f>IF(OR($A65="",$B65="",$C65=""),"",'MPTO_working_3-way'!F64)</f>
        <v>3.6887620575245541</v>
      </c>
      <c r="J65" s="22">
        <f>IF(OR($A65="",$B65="",$C65=""),"",'MPTO_working_3-way'!G64)</f>
        <v>2.2445325373772893</v>
      </c>
      <c r="K65" s="17">
        <f>IF(OR($A65="",$B65="",$C65=""),"",'OddsRatio_working_3-way'!H64)</f>
        <v>3.5224780887146698</v>
      </c>
      <c r="L65" s="21">
        <f>IF(OR($A65="",$B65="",$C65=""),"",'OddsRatio_working_3-way'!I64)</f>
        <v>3.6788300363622723</v>
      </c>
      <c r="M65" s="22">
        <f>IF(OR($A65="",$B65="",$C65=""),"",'OddsRatio_working_3-way'!J64)</f>
        <v>2.2508155811808281</v>
      </c>
      <c r="N65" s="23">
        <f t="shared" si="19"/>
        <v>28.469518693316516</v>
      </c>
      <c r="O65" s="24">
        <f t="shared" si="20"/>
        <v>27.273320428891452</v>
      </c>
      <c r="P65" s="24">
        <f t="shared" si="21"/>
        <v>44.257160877792032</v>
      </c>
      <c r="Q65" t="s">
        <v>177</v>
      </c>
      <c r="R65" t="s">
        <v>178</v>
      </c>
      <c r="S65" t="s">
        <v>384</v>
      </c>
      <c r="T65" s="35">
        <v>100</v>
      </c>
      <c r="U65" s="35">
        <f t="shared" si="22"/>
        <v>66.21621621621621</v>
      </c>
      <c r="V65" s="35">
        <f t="shared" si="23"/>
        <v>69.418960244648318</v>
      </c>
      <c r="W65" s="35">
        <f t="shared" si="24"/>
        <v>61.538461538461533</v>
      </c>
      <c r="X65" s="35">
        <f t="shared" si="25"/>
        <v>69.042578216890135</v>
      </c>
      <c r="Y65" s="35">
        <f t="shared" si="26"/>
        <v>72.245322245322242</v>
      </c>
      <c r="Z65" s="35">
        <f t="shared" si="27"/>
        <v>64.364823539135458</v>
      </c>
      <c r="AA65" s="35">
        <f t="shared" si="28"/>
        <v>-2.8263620006739245</v>
      </c>
      <c r="AB65" s="35">
        <f t="shared" si="29"/>
        <v>-2.8263620006739245</v>
      </c>
      <c r="AC65" s="35">
        <f t="shared" si="30"/>
        <v>-2.8263620006739245</v>
      </c>
      <c r="AF65">
        <v>1.93</v>
      </c>
      <c r="AG65">
        <v>1.95</v>
      </c>
      <c r="AJ65" t="s">
        <v>387</v>
      </c>
    </row>
    <row r="66" spans="1:36" ht="15" x14ac:dyDescent="0.25">
      <c r="A66">
        <v>2.96</v>
      </c>
      <c r="B66">
        <v>3.27</v>
      </c>
      <c r="C66">
        <v>2.6</v>
      </c>
      <c r="D66" s="20">
        <f t="shared" si="3"/>
        <v>2.826362000673921E-2</v>
      </c>
      <c r="E66" s="17">
        <f>IF(OR($A66="",$B66="",$C66=""),"",A66*'MPTO_working_3-way'!$I65)</f>
        <v>3.043660315219948</v>
      </c>
      <c r="F66" s="21">
        <f>IF(OR($A66="",$B66="",$C66=""),"",B66*'MPTO_working_3-way'!$I65)</f>
        <v>3.362422037422037</v>
      </c>
      <c r="G66" s="22">
        <f>IF(OR($A66="",$B66="",$C66=""),"",C66*'MPTO_working_3-way'!$I65)</f>
        <v>2.6734854120175222</v>
      </c>
      <c r="H66" s="17">
        <f>IF(OR($A66="",$B66="",$C66=""),"",'MPTO_working_3-way'!E65)</f>
        <v>3.0449127878838715</v>
      </c>
      <c r="I66" s="21">
        <f>IF(OR($A66="",$B66="",$C66=""),"",'MPTO_working_3-way'!F65)</f>
        <v>3.373942204219385</v>
      </c>
      <c r="J66" s="22">
        <f>IF(OR($A66="",$B66="",$C66=""),"",'MPTO_working_3-way'!G65)</f>
        <v>2.6652865603438785</v>
      </c>
      <c r="K66" s="17">
        <f>IF(OR($A66="",$B66="",$C66=""),"",'OddsRatio_working_3-way'!H65)</f>
        <v>3.0446855360826861</v>
      </c>
      <c r="L66" s="21">
        <f>IF(OR($A66="",$B66="",$C66=""),"",'OddsRatio_working_3-way'!I65)</f>
        <v>3.3680796769937236</v>
      </c>
      <c r="M66" s="22">
        <f>IF(OR($A66="",$B66="",$C66=""),"",'OddsRatio_working_3-way'!J65)</f>
        <v>2.6691310498634175</v>
      </c>
      <c r="N66" s="23">
        <f t="shared" si="19"/>
        <v>32.855177530799317</v>
      </c>
      <c r="O66" s="24">
        <f t="shared" si="20"/>
        <v>29.740466511059932</v>
      </c>
      <c r="P66" s="24">
        <f t="shared" si="21"/>
        <v>37.404355958140755</v>
      </c>
      <c r="Q66" t="s">
        <v>179</v>
      </c>
      <c r="R66" t="s">
        <v>180</v>
      </c>
      <c r="S66" t="s">
        <v>384</v>
      </c>
      <c r="T66" s="35">
        <v>100</v>
      </c>
      <c r="U66" s="35">
        <f t="shared" si="22"/>
        <v>60.9375</v>
      </c>
      <c r="V66" s="35">
        <f t="shared" si="23"/>
        <v>70.930232558139537</v>
      </c>
      <c r="W66" s="35">
        <f t="shared" si="24"/>
        <v>65.277777777777771</v>
      </c>
      <c r="X66" s="35">
        <f t="shared" si="25"/>
        <v>63.791989664082685</v>
      </c>
      <c r="Y66" s="35">
        <f t="shared" si="26"/>
        <v>73.784722222222214</v>
      </c>
      <c r="Z66" s="35">
        <f t="shared" si="27"/>
        <v>68.132267441860478</v>
      </c>
      <c r="AA66" s="35">
        <f t="shared" si="28"/>
        <v>-2.8544896640826849</v>
      </c>
      <c r="AB66" s="35">
        <f t="shared" si="29"/>
        <v>-2.8544896640826778</v>
      </c>
      <c r="AC66" s="35">
        <f t="shared" si="30"/>
        <v>-2.8544896640827062</v>
      </c>
      <c r="AF66">
        <v>2.12</v>
      </c>
      <c r="AG66">
        <v>1.78</v>
      </c>
      <c r="AJ66" t="s">
        <v>387</v>
      </c>
    </row>
    <row r="67" spans="1:36" ht="15" x14ac:dyDescent="0.25">
      <c r="A67">
        <v>2.56</v>
      </c>
      <c r="B67">
        <v>3.44</v>
      </c>
      <c r="C67">
        <v>2.88</v>
      </c>
      <c r="D67" s="20">
        <f t="shared" si="3"/>
        <v>2.8544896640827044E-2</v>
      </c>
      <c r="E67" s="17">
        <f>IF(OR($A67="",$B67="",$C67=""),"",A67*'MPTO_working_3-way'!$I66)</f>
        <v>2.6330749354005172</v>
      </c>
      <c r="F67" s="21">
        <f>IF(OR($A67="",$B67="",$C67=""),"",B67*'MPTO_working_3-way'!$I66)</f>
        <v>3.5381944444444451</v>
      </c>
      <c r="G67" s="22">
        <f>IF(OR($A67="",$B67="",$C67=""),"",C67*'MPTO_working_3-way'!$I66)</f>
        <v>2.962209302325582</v>
      </c>
      <c r="H67" s="17">
        <f>IF(OR($A67="",$B67="",$C67=""),"",'MPTO_working_3-way'!E66)</f>
        <v>2.6239141182286887</v>
      </c>
      <c r="I67" s="21">
        <f>IF(OR($A67="",$B67="",$C67=""),"",'MPTO_working_3-way'!F66)</f>
        <v>3.5564064519216974</v>
      </c>
      <c r="J67" s="22">
        <f>IF(OR($A67="",$B67="",$C67=""),"",'MPTO_working_3-way'!G66)</f>
        <v>2.9611445423026352</v>
      </c>
      <c r="K67" s="17">
        <f>IF(OR($A67="",$B67="",$C67=""),"",'OddsRatio_working_3-way'!H66)</f>
        <v>2.6282765768681813</v>
      </c>
      <c r="L67" s="21">
        <f>IF(OR($A67="",$B67="",$C67=""),"",'OddsRatio_working_3-way'!I66)</f>
        <v>3.5467915689476675</v>
      </c>
      <c r="M67" s="22">
        <f>IF(OR($A67="",$B67="",$C67=""),"",'OddsRatio_working_3-way'!J66)</f>
        <v>2.962282028533449</v>
      </c>
      <c r="N67" s="23">
        <f t="shared" si="19"/>
        <v>37.978410206084391</v>
      </c>
      <c r="O67" s="24">
        <f t="shared" si="20"/>
        <v>28.263002944062805</v>
      </c>
      <c r="P67" s="24">
        <f t="shared" si="21"/>
        <v>33.75858684985279</v>
      </c>
      <c r="Q67" t="s">
        <v>181</v>
      </c>
      <c r="R67" t="s">
        <v>182</v>
      </c>
      <c r="S67" t="s">
        <v>384</v>
      </c>
      <c r="T67" s="35">
        <v>100</v>
      </c>
      <c r="U67" s="35">
        <f t="shared" si="22"/>
        <v>49.238578680203041</v>
      </c>
      <c r="V67" s="35">
        <f t="shared" si="23"/>
        <v>74.489795918367349</v>
      </c>
      <c r="W67" s="35">
        <f t="shared" si="24"/>
        <v>73.40425531914893</v>
      </c>
      <c r="X67" s="35">
        <f t="shared" si="25"/>
        <v>52.105948762483713</v>
      </c>
      <c r="Y67" s="35">
        <f t="shared" si="26"/>
        <v>77.357166000648022</v>
      </c>
      <c r="Z67" s="35">
        <f t="shared" si="27"/>
        <v>76.271625401429603</v>
      </c>
      <c r="AA67" s="35">
        <f t="shared" si="28"/>
        <v>-2.8673700822806722</v>
      </c>
      <c r="AB67" s="35">
        <f t="shared" si="29"/>
        <v>-2.8673700822806722</v>
      </c>
      <c r="AC67" s="35">
        <f t="shared" si="30"/>
        <v>-2.8673700822806722</v>
      </c>
      <c r="AF67">
        <v>1.8</v>
      </c>
      <c r="AG67">
        <v>2.09</v>
      </c>
      <c r="AJ67" t="s">
        <v>387</v>
      </c>
    </row>
    <row r="68" spans="1:36" ht="15" x14ac:dyDescent="0.25">
      <c r="A68">
        <v>1.97</v>
      </c>
      <c r="B68">
        <v>3.92</v>
      </c>
      <c r="C68">
        <v>3.76</v>
      </c>
      <c r="D68" s="20">
        <f t="shared" ref="D68:D131" si="31">IF(OR($A68="",$B68="",$C68=""),"",(1/A68)+(1/B68)+(1/C68)-1)</f>
        <v>2.8673700822806625E-2</v>
      </c>
      <c r="E68" s="17">
        <f>IF(OR($A68="",$B68="",$C68=""),"",A68*'MPTO_working_3-way'!$I67)</f>
        <v>2.0264871906209292</v>
      </c>
      <c r="F68" s="21">
        <f>IF(OR($A68="",$B68="",$C68=""),"",B68*'MPTO_working_3-way'!$I67)</f>
        <v>4.0324009072254015</v>
      </c>
      <c r="G68" s="22">
        <f>IF(OR($A68="",$B68="",$C68=""),"",C68*'MPTO_working_3-way'!$I67)</f>
        <v>3.8678131150937527</v>
      </c>
      <c r="H68" s="17">
        <f>IF(OR($A68="",$B68="",$C68=""),"",'MPTO_working_3-way'!E67)</f>
        <v>2.0078050896088011</v>
      </c>
      <c r="I68" s="21">
        <f>IF(OR($A68="",$B68="",$C68=""),"",'MPTO_working_3-way'!F67)</f>
        <v>4.0725875103043503</v>
      </c>
      <c r="J68" s="22">
        <f>IF(OR($A68="",$B68="",$C68=""),"",'MPTO_working_3-way'!G67)</f>
        <v>3.9001629040184418</v>
      </c>
      <c r="K68" s="17">
        <f>IF(OR($A68="",$B68="",$C68=""),"",'OddsRatio_working_3-way'!H67)</f>
        <v>2.0150935170617603</v>
      </c>
      <c r="L68" s="21">
        <f>IF(OR($A68="",$B68="",$C68=""),"",'OddsRatio_working_3-way'!I67)</f>
        <v>4.055745432804474</v>
      </c>
      <c r="M68" s="22">
        <f>IF(OR($A68="",$B68="",$C68=""),"",'OddsRatio_working_3-way'!J67)</f>
        <v>3.8883073268973805</v>
      </c>
      <c r="N68" s="23">
        <f t="shared" si="19"/>
        <v>49.346475251767728</v>
      </c>
      <c r="O68" s="24">
        <f t="shared" si="20"/>
        <v>24.799121491322055</v>
      </c>
      <c r="P68" s="24">
        <f t="shared" si="21"/>
        <v>25.854403256910224</v>
      </c>
      <c r="Q68" t="s">
        <v>183</v>
      </c>
      <c r="R68" t="s">
        <v>184</v>
      </c>
      <c r="S68" t="s">
        <v>384</v>
      </c>
      <c r="T68" s="35">
        <v>100</v>
      </c>
      <c r="U68" s="35">
        <f t="shared" si="22"/>
        <v>41.176470588235297</v>
      </c>
      <c r="V68" s="35">
        <f t="shared" si="23"/>
        <v>75.490196078431367</v>
      </c>
      <c r="W68" s="35">
        <f t="shared" si="24"/>
        <v>79.466119096509232</v>
      </c>
      <c r="X68" s="35">
        <f t="shared" si="25"/>
        <v>45.04368482505938</v>
      </c>
      <c r="Y68" s="35">
        <f t="shared" si="26"/>
        <v>79.357410315255478</v>
      </c>
      <c r="Z68" s="35">
        <f t="shared" si="27"/>
        <v>83.333333333333343</v>
      </c>
      <c r="AA68" s="35">
        <f t="shared" si="28"/>
        <v>-3.8672142368240827</v>
      </c>
      <c r="AB68" s="35">
        <f t="shared" si="29"/>
        <v>-3.8672142368241111</v>
      </c>
      <c r="AC68" s="35">
        <f t="shared" si="30"/>
        <v>-3.8672142368241111</v>
      </c>
      <c r="AF68">
        <v>1.62</v>
      </c>
      <c r="AG68">
        <v>2.41</v>
      </c>
      <c r="AJ68" t="s">
        <v>387</v>
      </c>
    </row>
    <row r="69" spans="1:36" ht="15" x14ac:dyDescent="0.25">
      <c r="A69">
        <v>1.7</v>
      </c>
      <c r="B69">
        <v>4.08</v>
      </c>
      <c r="C69">
        <v>4.87</v>
      </c>
      <c r="D69" s="20">
        <f t="shared" si="31"/>
        <v>3.8672142368241014E-2</v>
      </c>
      <c r="E69" s="17">
        <f>IF(OR($A69="",$B69="",$C69=""),"",A69*'MPTO_working_3-way'!$I68)</f>
        <v>1.7657426420260096</v>
      </c>
      <c r="F69" s="21">
        <f>IF(OR($A69="",$B69="",$C69=""),"",B69*'MPTO_working_3-way'!$I68)</f>
        <v>4.2377823408624238</v>
      </c>
      <c r="G69" s="22">
        <f>IF(OR($A69="",$B69="",$C69=""),"",C69*'MPTO_working_3-way'!$I68)</f>
        <v>5.0583333333333336</v>
      </c>
      <c r="H69" s="17">
        <f>IF(OR($A69="",$B69="",$C69=""),"",'MPTO_working_3-way'!E68)</f>
        <v>1.738088851047948</v>
      </c>
      <c r="I69" s="21">
        <f>IF(OR($A69="",$B69="",$C69=""),"",'MPTO_working_3-way'!F68)</f>
        <v>4.306496358802451</v>
      </c>
      <c r="J69" s="22">
        <f>IF(OR($A69="",$B69="",$C69=""),"",'MPTO_working_3-way'!G68)</f>
        <v>5.1962062833432139</v>
      </c>
      <c r="K69" s="17">
        <f>IF(OR($A69="",$B69="",$C69=""),"",'OddsRatio_working_3-way'!H68)</f>
        <v>1.7478006548146263</v>
      </c>
      <c r="L69" s="21">
        <f>IF(OR($A69="",$B69="",$C69=""),"",'OddsRatio_working_3-way'!I68)</f>
        <v>4.2903228811843546</v>
      </c>
      <c r="M69" s="22">
        <f>IF(OR($A69="",$B69="",$C69=""),"",'OddsRatio_working_3-way'!J68)</f>
        <v>5.1342693344751469</v>
      </c>
      <c r="N69" s="23">
        <f t="shared" si="19"/>
        <v>56.633394708789609</v>
      </c>
      <c r="O69" s="24">
        <f t="shared" si="20"/>
        <v>23.597247795329</v>
      </c>
      <c r="P69" s="24">
        <f t="shared" si="21"/>
        <v>19.769357495881383</v>
      </c>
      <c r="Q69" t="s">
        <v>103</v>
      </c>
      <c r="R69" t="s">
        <v>132</v>
      </c>
      <c r="S69" t="s">
        <v>384</v>
      </c>
      <c r="T69" s="35">
        <v>100</v>
      </c>
      <c r="U69" s="35">
        <f t="shared" si="22"/>
        <v>74.293059125964007</v>
      </c>
      <c r="V69" s="35">
        <f t="shared" si="23"/>
        <v>73.958333333333343</v>
      </c>
      <c r="W69" s="35">
        <f t="shared" si="24"/>
        <v>48.186528497409334</v>
      </c>
      <c r="X69" s="35">
        <f t="shared" si="25"/>
        <v>77.855138169257359</v>
      </c>
      <c r="Y69" s="35">
        <f t="shared" si="26"/>
        <v>77.520412376626666</v>
      </c>
      <c r="Z69" s="35">
        <f t="shared" si="27"/>
        <v>51.74860754070265</v>
      </c>
      <c r="AA69" s="35">
        <f t="shared" si="28"/>
        <v>-3.5620790432933518</v>
      </c>
      <c r="AB69" s="35">
        <f t="shared" si="29"/>
        <v>-3.5620790432933234</v>
      </c>
      <c r="AC69" s="35">
        <f t="shared" si="30"/>
        <v>-3.5620790432933163</v>
      </c>
      <c r="AF69">
        <v>1.98</v>
      </c>
      <c r="AG69">
        <v>1.89</v>
      </c>
      <c r="AJ69" t="s">
        <v>148</v>
      </c>
    </row>
    <row r="70" spans="1:36" ht="15" x14ac:dyDescent="0.25">
      <c r="A70">
        <v>3.89</v>
      </c>
      <c r="B70">
        <v>3.84</v>
      </c>
      <c r="C70">
        <v>1.93</v>
      </c>
      <c r="D70" s="20">
        <f t="shared" si="31"/>
        <v>3.5620790432933314E-2</v>
      </c>
      <c r="E70" s="17">
        <f>IF(OR($A70="",$B70="",$C70=""),"",A70*'MPTO_working_3-way'!$I69)</f>
        <v>4.0285648747841103</v>
      </c>
      <c r="F70" s="21">
        <f>IF(OR($A70="",$B70="",$C70=""),"",B70*'MPTO_working_3-way'!$I69)</f>
        <v>3.9767838352624638</v>
      </c>
      <c r="G70" s="22">
        <f>IF(OR($A70="",$B70="",$C70=""),"",C70*'MPTO_working_3-way'!$I69)</f>
        <v>1.9987481255355612</v>
      </c>
      <c r="H70" s="17">
        <f>IF(OR($A70="",$B70="",$C70=""),"",'MPTO_working_3-way'!E69)</f>
        <v>4.0783730852956248</v>
      </c>
      <c r="I70" s="21">
        <f>IF(OR($A70="",$B70="",$C70=""),"",'MPTO_working_3-way'!F69)</f>
        <v>4.0234475279500979</v>
      </c>
      <c r="J70" s="22">
        <f>IF(OR($A70="",$B70="",$C70=""),"",'MPTO_working_3-way'!G69)</f>
        <v>1.9752652613852488</v>
      </c>
      <c r="K70" s="17">
        <f>IF(OR($A70="",$B70="",$C70=""),"",'OddsRatio_working_3-way'!H69)</f>
        <v>4.0586151522835232</v>
      </c>
      <c r="L70" s="21">
        <f>IF(OR($A70="",$B70="",$C70=""),"",'OddsRatio_working_3-way'!I69)</f>
        <v>4.0056979351159887</v>
      </c>
      <c r="M70" s="22">
        <f>IF(OR($A70="",$B70="",$C70=""),"",'OddsRatio_working_3-way'!J69)</f>
        <v>1.9842602393161513</v>
      </c>
      <c r="N70" s="23">
        <f t="shared" si="19"/>
        <v>24.82273541774823</v>
      </c>
      <c r="O70" s="24">
        <f t="shared" si="20"/>
        <v>25.145948118500161</v>
      </c>
      <c r="P70" s="24">
        <f t="shared" si="21"/>
        <v>50.031316463751608</v>
      </c>
      <c r="Q70" t="s">
        <v>101</v>
      </c>
      <c r="R70" t="s">
        <v>98</v>
      </c>
      <c r="S70" t="s">
        <v>384</v>
      </c>
      <c r="T70" s="35">
        <v>100</v>
      </c>
      <c r="U70" s="35">
        <f t="shared" si="22"/>
        <v>62.962962962962962</v>
      </c>
      <c r="V70" s="35">
        <f t="shared" si="23"/>
        <v>69.696969696969703</v>
      </c>
      <c r="W70" s="35">
        <f t="shared" si="24"/>
        <v>64.539007092198588</v>
      </c>
      <c r="X70" s="35">
        <f t="shared" si="25"/>
        <v>65.764023210831724</v>
      </c>
      <c r="Y70" s="35">
        <f t="shared" si="26"/>
        <v>72.49802994483845</v>
      </c>
      <c r="Z70" s="35">
        <f t="shared" si="27"/>
        <v>67.34006734006735</v>
      </c>
      <c r="AA70" s="35">
        <f t="shared" si="28"/>
        <v>-2.8010602478687616</v>
      </c>
      <c r="AB70" s="35">
        <f t="shared" si="29"/>
        <v>-2.8010602478687474</v>
      </c>
      <c r="AC70" s="35">
        <f t="shared" si="30"/>
        <v>-2.8010602478687616</v>
      </c>
      <c r="AF70">
        <v>1.78</v>
      </c>
      <c r="AG70">
        <v>2.11</v>
      </c>
      <c r="AJ70" t="s">
        <v>148</v>
      </c>
    </row>
    <row r="71" spans="1:36" ht="15" x14ac:dyDescent="0.25">
      <c r="A71">
        <v>2.7</v>
      </c>
      <c r="B71">
        <v>3.3</v>
      </c>
      <c r="C71">
        <v>2.82</v>
      </c>
      <c r="D71" s="20">
        <f t="shared" si="31"/>
        <v>2.8010602478687696E-2</v>
      </c>
      <c r="E71" s="17">
        <f>IF(OR($A71="",$B71="",$C71=""),"",A71*'MPTO_working_3-way'!$I70)</f>
        <v>2.7756286266924568</v>
      </c>
      <c r="F71" s="21">
        <f>IF(OR($A71="",$B71="",$C71=""),"",B71*'MPTO_working_3-way'!$I70)</f>
        <v>3.3924349881796694</v>
      </c>
      <c r="G71" s="22">
        <f>IF(OR($A71="",$B71="",$C71=""),"",C71*'MPTO_working_3-way'!$I70)</f>
        <v>2.8989898989898992</v>
      </c>
      <c r="H71" s="17">
        <f>IF(OR($A71="",$B71="",$C71=""),"",'MPTO_working_3-way'!E70)</f>
        <v>2.7698260466962106</v>
      </c>
      <c r="I71" s="21">
        <f>IF(OR($A71="",$B71="",$C71=""),"",'MPTO_working_3-way'!F70)</f>
        <v>3.4049109683714125</v>
      </c>
      <c r="J71" s="22">
        <f>IF(OR($A71="",$B71="",$C71=""),"",'MPTO_working_3-way'!G70)</f>
        <v>2.8962583857804827</v>
      </c>
      <c r="K71" s="17">
        <f>IF(OR($A71="",$B71="",$C71=""),"",'OddsRatio_working_3-way'!H70)</f>
        <v>2.772712186700776</v>
      </c>
      <c r="L71" s="21">
        <f>IF(OR($A71="",$B71="",$C71=""),"",'OddsRatio_working_3-way'!I70)</f>
        <v>3.3983753114186972</v>
      </c>
      <c r="M71" s="22">
        <f>IF(OR($A71="",$B71="",$C71=""),"",'OddsRatio_working_3-way'!J70)</f>
        <v>2.8978448116443598</v>
      </c>
      <c r="N71" s="23">
        <f t="shared" si="19"/>
        <v>36.027874564459928</v>
      </c>
      <c r="O71" s="24">
        <f t="shared" si="20"/>
        <v>29.477351916376303</v>
      </c>
      <c r="P71" s="24">
        <f t="shared" si="21"/>
        <v>34.494773519163765</v>
      </c>
      <c r="Q71" t="s">
        <v>185</v>
      </c>
      <c r="R71" t="s">
        <v>186</v>
      </c>
      <c r="S71" t="s">
        <v>384</v>
      </c>
      <c r="T71" s="35">
        <v>100</v>
      </c>
      <c r="U71" s="35">
        <f t="shared" si="22"/>
        <v>48.186528497409334</v>
      </c>
      <c r="V71" s="35">
        <f t="shared" si="23"/>
        <v>72.972972972972968</v>
      </c>
      <c r="W71" s="35">
        <f t="shared" si="24"/>
        <v>75.786924939467312</v>
      </c>
      <c r="X71" s="35">
        <f t="shared" si="25"/>
        <v>51.240102087559713</v>
      </c>
      <c r="Y71" s="35">
        <f t="shared" si="26"/>
        <v>76.026546563123361</v>
      </c>
      <c r="Z71" s="35">
        <f t="shared" si="27"/>
        <v>78.84049852961769</v>
      </c>
      <c r="AA71" s="35">
        <f t="shared" si="28"/>
        <v>-3.0535735901503784</v>
      </c>
      <c r="AB71" s="35">
        <f t="shared" si="29"/>
        <v>-3.0535735901503926</v>
      </c>
      <c r="AC71" s="35">
        <f t="shared" si="30"/>
        <v>-3.0535735901503784</v>
      </c>
      <c r="AF71">
        <v>2.1800000000000002</v>
      </c>
      <c r="AG71">
        <v>1.74</v>
      </c>
      <c r="AJ71" t="s">
        <v>388</v>
      </c>
    </row>
    <row r="72" spans="1:36" ht="15" x14ac:dyDescent="0.25">
      <c r="A72">
        <v>1.93</v>
      </c>
      <c r="B72">
        <v>3.7</v>
      </c>
      <c r="C72">
        <v>4.13</v>
      </c>
      <c r="D72" s="20">
        <f t="shared" si="31"/>
        <v>3.0535735901503935E-2</v>
      </c>
      <c r="E72" s="17">
        <f>IF(OR($A72="",$B72="",$C72=""),"",A72*'MPTO_working_3-way'!$I71)</f>
        <v>1.9889339702899025</v>
      </c>
      <c r="F72" s="21">
        <f>IF(OR($A72="",$B72="",$C72=""),"",B72*'MPTO_working_3-way'!$I71)</f>
        <v>3.8129822228355645</v>
      </c>
      <c r="G72" s="22">
        <f>IF(OR($A72="",$B72="",$C72=""),"",C72*'MPTO_working_3-way'!$I71)</f>
        <v>4.2561125892732115</v>
      </c>
      <c r="H72" s="17">
        <f>IF(OR($A72="",$B72="",$C72=""),"",'MPTO_working_3-way'!E71)</f>
        <v>1.968673923506139</v>
      </c>
      <c r="I72" s="21">
        <f>IF(OR($A72="",$B72="",$C72=""),"",'MPTO_working_3-way'!F71)</f>
        <v>3.844797939173819</v>
      </c>
      <c r="J72" s="22">
        <f>IF(OR($A72="",$B72="",$C72=""),"",'MPTO_working_3-way'!G71)</f>
        <v>4.3112336112244023</v>
      </c>
      <c r="K72" s="17">
        <f>IF(OR($A72="",$B72="",$C72=""),"",'OddsRatio_working_3-way'!H71)</f>
        <v>1.9764868171686749</v>
      </c>
      <c r="L72" s="21">
        <f>IF(OR($A72="",$B72="",$C72=""),"",'OddsRatio_working_3-way'!I71)</f>
        <v>3.8349617272638952</v>
      </c>
      <c r="M72" s="22">
        <f>IF(OR($A72="",$B72="",$C72=""),"",'OddsRatio_working_3-way'!J71)</f>
        <v>4.2864556319762928</v>
      </c>
      <c r="N72" s="23">
        <f t="shared" si="19"/>
        <v>50.278189972000042</v>
      </c>
      <c r="O72" s="24">
        <f t="shared" si="20"/>
        <v>26.226190985394616</v>
      </c>
      <c r="P72" s="24">
        <f t="shared" si="21"/>
        <v>23.495619042605341</v>
      </c>
      <c r="Q72" t="s">
        <v>187</v>
      </c>
      <c r="R72" t="s">
        <v>188</v>
      </c>
      <c r="S72" t="s">
        <v>384</v>
      </c>
      <c r="T72" s="35">
        <v>100</v>
      </c>
      <c r="U72" s="35">
        <f t="shared" si="22"/>
        <v>52.153110047846894</v>
      </c>
      <c r="V72" s="35">
        <f t="shared" si="23"/>
        <v>70.326409495548958</v>
      </c>
      <c r="W72" s="35">
        <f t="shared" si="24"/>
        <v>74.619289340101517</v>
      </c>
      <c r="X72" s="35">
        <f t="shared" si="25"/>
        <v>55.054301164349503</v>
      </c>
      <c r="Y72" s="35">
        <f t="shared" si="26"/>
        <v>73.227600612051589</v>
      </c>
      <c r="Z72" s="35">
        <f t="shared" si="27"/>
        <v>77.520480456604162</v>
      </c>
      <c r="AA72" s="35">
        <f t="shared" si="28"/>
        <v>-2.9011911165026092</v>
      </c>
      <c r="AB72" s="35">
        <f t="shared" si="29"/>
        <v>-2.9011911165026305</v>
      </c>
      <c r="AC72" s="35">
        <f t="shared" si="30"/>
        <v>-2.9011911165026447</v>
      </c>
      <c r="AF72">
        <v>2.23</v>
      </c>
      <c r="AG72">
        <v>1.71</v>
      </c>
      <c r="AJ72" t="s">
        <v>388</v>
      </c>
    </row>
    <row r="73" spans="1:36" ht="15" x14ac:dyDescent="0.25">
      <c r="A73">
        <v>2.09</v>
      </c>
      <c r="B73">
        <v>3.37</v>
      </c>
      <c r="C73">
        <v>3.94</v>
      </c>
      <c r="D73" s="20">
        <f t="shared" si="31"/>
        <v>2.9011911165026216E-2</v>
      </c>
      <c r="E73" s="17">
        <f>IF(OR($A73="",$B73="",$C73=""),"",A73*'MPTO_working_3-way'!$I72)</f>
        <v>2.1506348943349045</v>
      </c>
      <c r="F73" s="21">
        <f>IF(OR($A73="",$B73="",$C73=""),"",B73*'MPTO_working_3-way'!$I72)</f>
        <v>3.4677701406261385</v>
      </c>
      <c r="G73" s="22">
        <f>IF(OR($A73="",$B73="",$C73=""),"",C73*'MPTO_working_3-way'!$I72)</f>
        <v>4.0543069299902035</v>
      </c>
      <c r="H73" s="17">
        <f>IF(OR($A73="",$B73="",$C73=""),"",'MPTO_working_3-way'!E72)</f>
        <v>2.1331137080982923</v>
      </c>
      <c r="I73" s="21">
        <f>IF(OR($A73="",$B73="",$C73=""),"",'MPTO_working_3-way'!F72)</f>
        <v>3.4835283522929403</v>
      </c>
      <c r="J73" s="22">
        <f>IF(OR($A73="",$B73="",$C73=""),"",'MPTO_working_3-way'!G72)</f>
        <v>4.0960697181699475</v>
      </c>
      <c r="K73" s="17">
        <f>IF(OR($A73="",$B73="",$C73=""),"",'OddsRatio_working_3-way'!H72)</f>
        <v>2.1402840899821984</v>
      </c>
      <c r="L73" s="21">
        <f>IF(OR($A73="",$B73="",$C73=""),"",'OddsRatio_working_3-way'!I72)</f>
        <v>3.4793332965668</v>
      </c>
      <c r="M73" s="22">
        <f>IF(OR($A73="",$B73="",$C73=""),"",'OddsRatio_working_3-way'!J72)</f>
        <v>4.0756286463740032</v>
      </c>
      <c r="N73" s="23">
        <f t="shared" si="19"/>
        <v>46.497897092349341</v>
      </c>
      <c r="O73" s="24">
        <f t="shared" si="20"/>
        <v>28.836974754602409</v>
      </c>
      <c r="P73" s="24">
        <f t="shared" si="21"/>
        <v>24.665128153048251</v>
      </c>
      <c r="Q73" t="s">
        <v>189</v>
      </c>
      <c r="R73" t="s">
        <v>190</v>
      </c>
      <c r="S73" t="s">
        <v>384</v>
      </c>
      <c r="T73" s="35">
        <v>100</v>
      </c>
      <c r="U73" s="35">
        <f t="shared" si="22"/>
        <v>62.406015037593981</v>
      </c>
      <c r="V73" s="35">
        <f t="shared" si="23"/>
        <v>69.879518072289159</v>
      </c>
      <c r="W73" s="35">
        <f t="shared" si="24"/>
        <v>64.912280701754383</v>
      </c>
      <c r="X73" s="35">
        <f t="shared" si="25"/>
        <v>65.208201225956458</v>
      </c>
      <c r="Y73" s="35">
        <f t="shared" si="26"/>
        <v>72.681704260651628</v>
      </c>
      <c r="Z73" s="35">
        <f t="shared" si="27"/>
        <v>67.714466890116867</v>
      </c>
      <c r="AA73" s="35">
        <f t="shared" si="28"/>
        <v>-2.8021861883624766</v>
      </c>
      <c r="AB73" s="35">
        <f t="shared" si="29"/>
        <v>-2.8021861883624695</v>
      </c>
      <c r="AC73" s="35">
        <f t="shared" si="30"/>
        <v>-2.8021861883624837</v>
      </c>
      <c r="AF73">
        <v>2.15</v>
      </c>
      <c r="AG73">
        <v>1.76</v>
      </c>
      <c r="AJ73" t="s">
        <v>388</v>
      </c>
    </row>
    <row r="74" spans="1:36" ht="15" x14ac:dyDescent="0.25">
      <c r="A74">
        <v>2.66</v>
      </c>
      <c r="B74">
        <v>3.32</v>
      </c>
      <c r="C74">
        <v>2.85</v>
      </c>
      <c r="D74" s="20">
        <f t="shared" si="31"/>
        <v>2.8021861883624766E-2</v>
      </c>
      <c r="E74" s="17">
        <f>IF(OR($A74="",$B74="",$C74=""),"",A74*'MPTO_working_3-way'!$I73)</f>
        <v>2.7345381526104422</v>
      </c>
      <c r="F74" s="21">
        <f>IF(OR($A74="",$B74="",$C74=""),"",B74*'MPTO_working_3-way'!$I73)</f>
        <v>3.413032581453634</v>
      </c>
      <c r="G74" s="22">
        <f>IF(OR($A74="",$B74="",$C74=""),"",C74*'MPTO_working_3-way'!$I73)</f>
        <v>2.9298623063683307</v>
      </c>
      <c r="H74" s="17">
        <f>IF(OR($A74="",$B74="",$C74=""),"",'MPTO_working_3-way'!E73)</f>
        <v>2.7277744220526059</v>
      </c>
      <c r="I74" s="21">
        <f>IF(OR($A74="",$B74="",$C74=""),"",'MPTO_working_3-way'!F73)</f>
        <v>3.4262509914818771</v>
      </c>
      <c r="J74" s="22">
        <f>IF(OR($A74="",$B74="",$C74=""),"",'MPTO_working_3-way'!G73)</f>
        <v>2.9279441235412005</v>
      </c>
      <c r="K74" s="17">
        <f>IF(OR($A74="",$B74="",$C74=""),"",'OddsRatio_working_3-way'!H73)</f>
        <v>2.7310744361038237</v>
      </c>
      <c r="L74" s="21">
        <f>IF(OR($A74="",$B74="",$C74=""),"",'OddsRatio_working_3-way'!I73)</f>
        <v>3.4193329468438978</v>
      </c>
      <c r="M74" s="22">
        <f>IF(OR($A74="",$B74="",$C74=""),"",'OddsRatio_working_3-way'!J73)</f>
        <v>2.9292094619229356</v>
      </c>
      <c r="N74" s="23">
        <f t="shared" si="19"/>
        <v>36.569246585401672</v>
      </c>
      <c r="O74" s="24">
        <f t="shared" si="20"/>
        <v>29.299456601556763</v>
      </c>
      <c r="P74" s="24">
        <f t="shared" si="21"/>
        <v>34.131296813041558</v>
      </c>
      <c r="Q74" t="s">
        <v>191</v>
      </c>
      <c r="R74" t="s">
        <v>192</v>
      </c>
      <c r="S74" t="s">
        <v>384</v>
      </c>
      <c r="T74" s="35">
        <v>100</v>
      </c>
      <c r="U74" s="35">
        <f t="shared" si="22"/>
        <v>47.089947089947096</v>
      </c>
      <c r="V74" s="35">
        <f t="shared" si="23"/>
        <v>72.14484679665739</v>
      </c>
      <c r="W74" s="35">
        <f t="shared" si="24"/>
        <v>77.678571428571431</v>
      </c>
      <c r="X74" s="35">
        <f t="shared" si="25"/>
        <v>50.176581774771186</v>
      </c>
      <c r="Y74" s="35">
        <f t="shared" si="26"/>
        <v>75.231481481481495</v>
      </c>
      <c r="Z74" s="35">
        <f t="shared" si="27"/>
        <v>80.765206113395536</v>
      </c>
      <c r="AA74" s="35">
        <f t="shared" si="28"/>
        <v>-3.0866346848240909</v>
      </c>
      <c r="AB74" s="35">
        <f t="shared" si="29"/>
        <v>-3.0866346848241051</v>
      </c>
      <c r="AC74" s="35">
        <f t="shared" si="30"/>
        <v>-3.0866346848241051</v>
      </c>
      <c r="AF74">
        <v>2.1800000000000002</v>
      </c>
      <c r="AG74">
        <v>1.74</v>
      </c>
      <c r="AJ74" t="s">
        <v>388</v>
      </c>
    </row>
    <row r="75" spans="1:36" ht="15" x14ac:dyDescent="0.25">
      <c r="A75">
        <v>1.89</v>
      </c>
      <c r="B75">
        <v>3.59</v>
      </c>
      <c r="C75">
        <v>4.4800000000000004</v>
      </c>
      <c r="D75" s="20">
        <f t="shared" si="31"/>
        <v>3.0866346848241077E-2</v>
      </c>
      <c r="E75" s="17">
        <f>IF(OR($A75="",$B75="",$C75=""),"",A75*'MPTO_working_3-way'!$I74)</f>
        <v>1.9483373955431755</v>
      </c>
      <c r="F75" s="21">
        <f>IF(OR($A75="",$B75="",$C75=""),"",B75*'MPTO_working_3-way'!$I74)</f>
        <v>3.7008101851851851</v>
      </c>
      <c r="G75" s="22">
        <f>IF(OR($A75="",$B75="",$C75=""),"",C75*'MPTO_working_3-way'!$I74)</f>
        <v>4.6182812338801202</v>
      </c>
      <c r="H75" s="17">
        <f>IF(OR($A75="",$B75="",$C75=""),"",'MPTO_working_3-way'!E74)</f>
        <v>1.9274814152410118</v>
      </c>
      <c r="I75" s="21">
        <f>IF(OR($A75="",$B75="",$C75=""),"",'MPTO_working_3-way'!F74)</f>
        <v>3.7276886221787793</v>
      </c>
      <c r="J75" s="22">
        <f>IF(OR($A75="",$B75="",$C75=""),"",'MPTO_working_3-way'!G74)</f>
        <v>4.6964782700233325</v>
      </c>
      <c r="K75" s="17">
        <f>IF(OR($A75="",$B75="",$C75=""),"",'OddsRatio_working_3-way'!H74)</f>
        <v>1.9354909825670039</v>
      </c>
      <c r="L75" s="21">
        <f>IF(OR($A75="",$B75="",$C75=""),"",'OddsRatio_working_3-way'!I74)</f>
        <v>3.7223838706163384</v>
      </c>
      <c r="M75" s="22">
        <f>IF(OR($A75="",$B75="",$C75=""),"",'OddsRatio_working_3-way'!J74)</f>
        <v>4.6578748531833432</v>
      </c>
      <c r="N75" s="23">
        <f t="shared" si="19"/>
        <v>51.3258125767899</v>
      </c>
      <c r="O75" s="24">
        <f t="shared" si="20"/>
        <v>27.021110242376857</v>
      </c>
      <c r="P75" s="24">
        <f t="shared" si="21"/>
        <v>21.65307718083324</v>
      </c>
      <c r="Q75" t="s">
        <v>193</v>
      </c>
      <c r="R75" t="s">
        <v>194</v>
      </c>
      <c r="S75" t="s">
        <v>384</v>
      </c>
      <c r="T75" s="35">
        <v>100</v>
      </c>
      <c r="U75" s="35">
        <f t="shared" si="22"/>
        <v>64.02877697841727</v>
      </c>
      <c r="V75" s="35">
        <f t="shared" si="23"/>
        <v>71.671388101982998</v>
      </c>
      <c r="W75" s="35">
        <f t="shared" si="24"/>
        <v>59.839357429718881</v>
      </c>
      <c r="X75" s="35">
        <f t="shared" si="25"/>
        <v>68.489254468298128</v>
      </c>
      <c r="Y75" s="35">
        <f t="shared" si="26"/>
        <v>76.131865591863857</v>
      </c>
      <c r="Z75" s="35">
        <f t="shared" si="27"/>
        <v>64.299834919599746</v>
      </c>
      <c r="AA75" s="35">
        <f t="shared" si="28"/>
        <v>-4.4604774898808586</v>
      </c>
      <c r="AB75" s="35">
        <f t="shared" si="29"/>
        <v>-4.4604774898808586</v>
      </c>
      <c r="AC75" s="35">
        <f t="shared" si="30"/>
        <v>-4.4604774898808657</v>
      </c>
      <c r="AF75">
        <v>2.27</v>
      </c>
      <c r="AG75">
        <v>1.69</v>
      </c>
      <c r="AJ75" t="s">
        <v>388</v>
      </c>
    </row>
    <row r="76" spans="1:36" ht="15" x14ac:dyDescent="0.25">
      <c r="A76">
        <v>2.78</v>
      </c>
      <c r="B76">
        <v>3.53</v>
      </c>
      <c r="C76">
        <v>2.4900000000000002</v>
      </c>
      <c r="D76" s="20">
        <f t="shared" si="31"/>
        <v>4.4604774898808541E-2</v>
      </c>
      <c r="E76" s="17">
        <f>IF(OR($A76="",$B76="",$C76=""),"",A76*'MPTO_working_3-way'!$I75)</f>
        <v>2.9040012742186874</v>
      </c>
      <c r="F76" s="21">
        <f>IF(OR($A76="",$B76="",$C76=""),"",B76*'MPTO_working_3-way'!$I75)</f>
        <v>3.6874548553927942</v>
      </c>
      <c r="G76" s="22">
        <f>IF(OR($A76="",$B76="",$C76=""),"",C76*'MPTO_working_3-way'!$I75)</f>
        <v>2.6010658894980336</v>
      </c>
      <c r="H76" s="17">
        <f>IF(OR($A76="",$B76="",$C76=""),"",'MPTO_working_3-way'!E75)</f>
        <v>2.899862202732479</v>
      </c>
      <c r="I76" s="21">
        <f>IF(OR($A76="",$B76="",$C76=""),"",'MPTO_working_3-way'!F75)</f>
        <v>3.7255344985781638</v>
      </c>
      <c r="J76" s="22">
        <f>IF(OR($A76="",$B76="",$C76=""),"",'MPTO_working_3-way'!G75)</f>
        <v>2.5857287547143302</v>
      </c>
      <c r="K76" s="17">
        <f>IF(OR($A76="",$B76="",$C76=""),"",'OddsRatio_working_3-way'!H75)</f>
        <v>2.9031413028416315</v>
      </c>
      <c r="L76" s="21">
        <f>IF(OR($A76="",$B76="",$C76=""),"",'OddsRatio_working_3-way'!I75)</f>
        <v>3.7050266832524326</v>
      </c>
      <c r="M76" s="22">
        <f>IF(OR($A76="",$B76="",$C76=""),"",'OddsRatio_working_3-way'!J75)</f>
        <v>2.5930789557494567</v>
      </c>
      <c r="N76" s="23">
        <f t="shared" si="19"/>
        <v>34.435246598472894</v>
      </c>
      <c r="O76" s="24">
        <f t="shared" si="20"/>
        <v>27.118976074718027</v>
      </c>
      <c r="P76" s="24">
        <f t="shared" si="21"/>
        <v>38.445777326809086</v>
      </c>
      <c r="Q76" t="s">
        <v>195</v>
      </c>
      <c r="R76" t="s">
        <v>196</v>
      </c>
      <c r="S76" t="s">
        <v>384</v>
      </c>
      <c r="T76" s="35">
        <v>100</v>
      </c>
      <c r="U76" s="35">
        <f t="shared" si="22"/>
        <v>82.078853046594986</v>
      </c>
      <c r="V76" s="35">
        <f t="shared" si="23"/>
        <v>75.308641975308646</v>
      </c>
      <c r="W76" s="35">
        <f t="shared" si="24"/>
        <v>37.5</v>
      </c>
      <c r="X76" s="35">
        <f t="shared" si="25"/>
        <v>87.191358024691354</v>
      </c>
      <c r="Y76" s="35">
        <f t="shared" si="26"/>
        <v>80.421146953405014</v>
      </c>
      <c r="Z76" s="35">
        <f t="shared" si="27"/>
        <v>42.612504978096375</v>
      </c>
      <c r="AA76" s="35">
        <f t="shared" si="28"/>
        <v>-5.1125049780963678</v>
      </c>
      <c r="AB76" s="35">
        <f t="shared" si="29"/>
        <v>-5.1125049780963678</v>
      </c>
      <c r="AC76" s="35">
        <f t="shared" si="30"/>
        <v>-5.1125049780963749</v>
      </c>
      <c r="AF76">
        <v>1.99</v>
      </c>
      <c r="AG76">
        <v>1.85</v>
      </c>
      <c r="AJ76" t="s">
        <v>395</v>
      </c>
    </row>
    <row r="77" spans="1:36" ht="15" x14ac:dyDescent="0.25">
      <c r="A77">
        <v>5.58</v>
      </c>
      <c r="B77">
        <v>4.05</v>
      </c>
      <c r="C77">
        <v>1.6</v>
      </c>
      <c r="D77" s="20">
        <f t="shared" si="31"/>
        <v>5.1125049780963661E-2</v>
      </c>
      <c r="E77" s="17">
        <f>IF(OR($A77="",$B77="",$C77=""),"",A77*'MPTO_working_3-way'!$I76)</f>
        <v>5.8652777777777771</v>
      </c>
      <c r="F77" s="21">
        <f>IF(OR($A77="",$B77="",$C77=""),"",B77*'MPTO_working_3-way'!$I76)</f>
        <v>4.257056451612903</v>
      </c>
      <c r="G77" s="22">
        <f>IF(OR($A77="",$B77="",$C77=""),"",C77*'MPTO_working_3-way'!$I76)</f>
        <v>1.681800079649542</v>
      </c>
      <c r="H77" s="17">
        <f>IF(OR($A77="",$B77="",$C77=""),"",'MPTO_working_3-way'!E76)</f>
        <v>6.1663767522766797</v>
      </c>
      <c r="I77" s="21">
        <f>IF(OR($A77="",$B77="",$C77=""),"",'MPTO_working_3-way'!F76)</f>
        <v>4.3502490435284766</v>
      </c>
      <c r="J77" s="22">
        <f>IF(OR($A77="",$B77="",$C77=""),"",'MPTO_working_3-way'!G76)</f>
        <v>1.6448496096948526</v>
      </c>
      <c r="K77" s="17">
        <f>IF(OR($A77="",$B77="",$C77=""),"",'OddsRatio_working_3-way'!H76)</f>
        <v>6.0166954289682941</v>
      </c>
      <c r="L77" s="21">
        <f>IF(OR($A77="",$B77="",$C77=""),"",'OddsRatio_working_3-way'!I76)</f>
        <v>4.3408124581557423</v>
      </c>
      <c r="M77" s="22">
        <f>IF(OR($A77="",$B77="",$C77=""),"",'OddsRatio_working_3-way'!J76)</f>
        <v>1.6572090081617854</v>
      </c>
      <c r="N77" s="23">
        <f t="shared" si="19"/>
        <v>17.04949088325835</v>
      </c>
      <c r="O77" s="24">
        <f t="shared" si="20"/>
        <v>23.490409661378166</v>
      </c>
      <c r="P77" s="24">
        <f t="shared" si="21"/>
        <v>59.460099455363476</v>
      </c>
      <c r="Q77" t="s">
        <v>197</v>
      </c>
      <c r="R77" t="s">
        <v>198</v>
      </c>
      <c r="S77" t="s">
        <v>384</v>
      </c>
      <c r="T77" s="35">
        <v>100</v>
      </c>
      <c r="U77" s="35">
        <f t="shared" si="22"/>
        <v>64.157706093189958</v>
      </c>
      <c r="V77" s="35">
        <f t="shared" si="23"/>
        <v>70.674486803519059</v>
      </c>
      <c r="W77" s="35">
        <f t="shared" si="24"/>
        <v>60.784313725490193</v>
      </c>
      <c r="X77" s="35">
        <f t="shared" si="25"/>
        <v>68.541199470990747</v>
      </c>
      <c r="Y77" s="35">
        <f t="shared" si="26"/>
        <v>75.057980181319834</v>
      </c>
      <c r="Z77" s="35">
        <f t="shared" si="27"/>
        <v>65.167807103290983</v>
      </c>
      <c r="AA77" s="35">
        <f t="shared" si="28"/>
        <v>-4.3834933778007894</v>
      </c>
      <c r="AB77" s="35">
        <f t="shared" si="29"/>
        <v>-4.3834933778007752</v>
      </c>
      <c r="AC77" s="35">
        <f t="shared" si="30"/>
        <v>-4.3834933778007894</v>
      </c>
      <c r="AF77">
        <v>1.79</v>
      </c>
      <c r="AG77">
        <v>2.0499999999999998</v>
      </c>
      <c r="AJ77" t="s">
        <v>395</v>
      </c>
    </row>
    <row r="78" spans="1:36" ht="15" x14ac:dyDescent="0.25">
      <c r="A78">
        <v>2.79</v>
      </c>
      <c r="B78">
        <v>3.41</v>
      </c>
      <c r="C78">
        <v>2.5499999999999998</v>
      </c>
      <c r="D78" s="20">
        <f t="shared" si="31"/>
        <v>4.3834933778007734E-2</v>
      </c>
      <c r="E78" s="17">
        <f>IF(OR($A78="",$B78="",$C78=""),"",A78*'MPTO_working_3-way'!$I77)</f>
        <v>2.9122994652406415</v>
      </c>
      <c r="F78" s="21">
        <f>IF(OR($A78="",$B78="",$C78=""),"",B78*'MPTO_working_3-way'!$I77)</f>
        <v>3.5594771241830063</v>
      </c>
      <c r="G78" s="22">
        <f>IF(OR($A78="",$B78="",$C78=""),"",C78*'MPTO_working_3-way'!$I77)</f>
        <v>2.6617790811339197</v>
      </c>
      <c r="H78" s="17">
        <f>IF(OR($A78="",$B78="",$C78=""),"",'MPTO_working_3-way'!E77)</f>
        <v>2.9085722780740713</v>
      </c>
      <c r="I78" s="21">
        <f>IF(OR($A78="",$B78="",$C78=""),"",'MPTO_working_3-way'!F77)</f>
        <v>3.588815261504597</v>
      </c>
      <c r="J78" s="22">
        <f>IF(OR($A78="",$B78="",$C78=""),"",'MPTO_working_3-way'!G77)</f>
        <v>2.6486893540690097</v>
      </c>
      <c r="K78" s="17">
        <f>IF(OR($A78="",$B78="",$C78=""),"",'OddsRatio_working_3-way'!H77)</f>
        <v>2.9112539816537959</v>
      </c>
      <c r="L78" s="21">
        <f>IF(OR($A78="",$B78="",$C78=""),"",'OddsRatio_working_3-way'!I77)</f>
        <v>3.5732525674780162</v>
      </c>
      <c r="M78" s="22">
        <f>IF(OR($A78="",$B78="",$C78=""),"",'OddsRatio_working_3-way'!J77)</f>
        <v>2.6549964645605488</v>
      </c>
      <c r="N78" s="23">
        <f t="shared" si="19"/>
        <v>34.33712816746236</v>
      </c>
      <c r="O78" s="24">
        <f t="shared" si="20"/>
        <v>28.094013955196477</v>
      </c>
      <c r="P78" s="24">
        <f t="shared" si="21"/>
        <v>37.568857877341173</v>
      </c>
      <c r="Q78" t="s">
        <v>199</v>
      </c>
      <c r="R78" t="s">
        <v>200</v>
      </c>
      <c r="S78" t="s">
        <v>384</v>
      </c>
      <c r="T78" s="35">
        <v>100</v>
      </c>
      <c r="U78" s="35">
        <f t="shared" si="22"/>
        <v>63.099630996309962</v>
      </c>
      <c r="V78" s="35">
        <f t="shared" si="23"/>
        <v>70.930232558139537</v>
      </c>
      <c r="W78" s="35">
        <f t="shared" si="24"/>
        <v>61.538461538461533</v>
      </c>
      <c r="X78" s="35">
        <f t="shared" si="25"/>
        <v>67.53130590339893</v>
      </c>
      <c r="Y78" s="35">
        <f t="shared" si="26"/>
        <v>75.361907465228498</v>
      </c>
      <c r="Z78" s="35">
        <f t="shared" si="27"/>
        <v>65.970136445550494</v>
      </c>
      <c r="AA78" s="35">
        <f t="shared" si="28"/>
        <v>-4.4316749070889685</v>
      </c>
      <c r="AB78" s="35">
        <f t="shared" si="29"/>
        <v>-4.4316749070889614</v>
      </c>
      <c r="AC78" s="35">
        <f t="shared" si="30"/>
        <v>-4.4316749070889614</v>
      </c>
      <c r="AF78">
        <v>1.98</v>
      </c>
      <c r="AG78">
        <v>1.85</v>
      </c>
      <c r="AJ78" t="s">
        <v>395</v>
      </c>
    </row>
    <row r="79" spans="1:36" ht="15" x14ac:dyDescent="0.25">
      <c r="A79">
        <v>2.71</v>
      </c>
      <c r="B79">
        <v>3.44</v>
      </c>
      <c r="C79">
        <v>2.6</v>
      </c>
      <c r="D79" s="20">
        <f t="shared" si="31"/>
        <v>4.4316749070889561E-2</v>
      </c>
      <c r="E79" s="17">
        <f>IF(OR($A79="",$B79="",$C79=""),"",A79*'MPTO_working_3-way'!$I78)</f>
        <v>2.8300983899821106</v>
      </c>
      <c r="F79" s="21">
        <f>IF(OR($A79="",$B79="",$C79=""),"",B79*'MPTO_working_3-way'!$I78)</f>
        <v>3.5924496168038602</v>
      </c>
      <c r="G79" s="22">
        <f>IF(OR($A79="",$B79="",$C79=""),"",C79*'MPTO_working_3-way'!$I78)</f>
        <v>2.7152235475843129</v>
      </c>
      <c r="H79" s="17">
        <f>IF(OR($A79="",$B79="",$C79=""),"",'MPTO_working_3-way'!E78)</f>
        <v>2.8230131097949203</v>
      </c>
      <c r="I79" s="21">
        <f>IF(OR($A79="",$B79="",$C79=""),"",'MPTO_working_3-way'!F78)</f>
        <v>3.6241676568393686</v>
      </c>
      <c r="J79" s="22">
        <f>IF(OR($A79="",$B79="",$C79=""),"",'MPTO_working_3-way'!G78)</f>
        <v>2.7038490256214991</v>
      </c>
      <c r="K79" s="17">
        <f>IF(OR($A79="",$B79="",$C79=""),"",'OddsRatio_working_3-way'!H78)</f>
        <v>2.8271379979801221</v>
      </c>
      <c r="L79" s="21">
        <f>IF(OR($A79="",$B79="",$C79=""),"",'OddsRatio_working_3-way'!I78)</f>
        <v>3.6071442778195886</v>
      </c>
      <c r="M79" s="22">
        <f>IF(OR($A79="",$B79="",$C79=""),"",'OddsRatio_working_3-way'!J78)</f>
        <v>2.7096028051275991</v>
      </c>
      <c r="N79" s="23">
        <f t="shared" si="19"/>
        <v>35.334460580585016</v>
      </c>
      <c r="O79" s="24">
        <f t="shared" si="20"/>
        <v>27.836159352728306</v>
      </c>
      <c r="P79" s="24">
        <f t="shared" si="21"/>
        <v>36.829380066686682</v>
      </c>
      <c r="Q79" t="s">
        <v>201</v>
      </c>
      <c r="R79" t="s">
        <v>202</v>
      </c>
      <c r="S79" t="s">
        <v>384</v>
      </c>
      <c r="T79" s="35">
        <v>100</v>
      </c>
      <c r="U79" s="35">
        <f t="shared" si="22"/>
        <v>59.514170040485837</v>
      </c>
      <c r="V79" s="35">
        <f t="shared" si="23"/>
        <v>69.418960244648318</v>
      </c>
      <c r="W79" s="35">
        <f t="shared" si="24"/>
        <v>66.555183946488299</v>
      </c>
      <c r="X79" s="35">
        <f t="shared" si="25"/>
        <v>64.025855808863383</v>
      </c>
      <c r="Y79" s="35">
        <f t="shared" si="26"/>
        <v>73.930646013025878</v>
      </c>
      <c r="Z79" s="35">
        <f t="shared" si="27"/>
        <v>71.066869714865845</v>
      </c>
      <c r="AA79" s="35">
        <f t="shared" si="28"/>
        <v>-4.5116857683775464</v>
      </c>
      <c r="AB79" s="35">
        <f t="shared" si="29"/>
        <v>-4.5116857683775606</v>
      </c>
      <c r="AC79" s="35">
        <f t="shared" si="30"/>
        <v>-4.5116857683775464</v>
      </c>
      <c r="AF79">
        <v>1.79</v>
      </c>
      <c r="AG79">
        <v>2.04</v>
      </c>
      <c r="AJ79" t="s">
        <v>395</v>
      </c>
    </row>
    <row r="80" spans="1:36" ht="15" x14ac:dyDescent="0.25">
      <c r="A80">
        <v>2.4700000000000002</v>
      </c>
      <c r="B80">
        <v>3.27</v>
      </c>
      <c r="C80">
        <v>2.99</v>
      </c>
      <c r="D80" s="20">
        <f t="shared" si="31"/>
        <v>4.5116857683775491E-2</v>
      </c>
      <c r="E80" s="17">
        <f>IF(OR($A80="",$B80="",$C80=""),"",A80*'MPTO_working_3-way'!$I79)</f>
        <v>2.5814386384789256</v>
      </c>
      <c r="F80" s="21">
        <f>IF(OR($A80="",$B80="",$C80=""),"",B80*'MPTO_working_3-way'!$I79)</f>
        <v>3.417532124625946</v>
      </c>
      <c r="G80" s="22">
        <f>IF(OR($A80="",$B80="",$C80=""),"",C80*'MPTO_working_3-way'!$I79)</f>
        <v>3.1248994044744891</v>
      </c>
      <c r="H80" s="17">
        <f>IF(OR($A80="",$B80="",$C80=""),"",'MPTO_working_3-way'!E79)</f>
        <v>2.5652908394848852</v>
      </c>
      <c r="I80" s="21">
        <f>IF(OR($A80="",$B80="",$C80=""),"",'MPTO_working_3-way'!F79)</f>
        <v>3.4391272500180503</v>
      </c>
      <c r="J80" s="22">
        <f>IF(OR($A80="",$B80="",$C80=""),"",'MPTO_working_3-way'!G79)</f>
        <v>3.1307801247916536</v>
      </c>
      <c r="K80" s="17">
        <f>IF(OR($A80="",$B80="",$C80=""),"",'OddsRatio_working_3-way'!H79)</f>
        <v>2.5725802680139553</v>
      </c>
      <c r="L80" s="21">
        <f>IF(OR($A80="",$B80="",$C80=""),"",'OddsRatio_working_3-way'!I79)</f>
        <v>3.4284062642120259</v>
      </c>
      <c r="M80" s="22">
        <f>IF(OR($A80="",$B80="",$C80=""),"",'OddsRatio_working_3-way'!J79)</f>
        <v>3.1288671655427009</v>
      </c>
      <c r="N80" s="23">
        <f t="shared" si="19"/>
        <v>38.738089106361059</v>
      </c>
      <c r="O80" s="24">
        <f t="shared" si="20"/>
        <v>29.260880762297191</v>
      </c>
      <c r="P80" s="24">
        <f t="shared" si="21"/>
        <v>32.001030131341743</v>
      </c>
      <c r="Q80" t="s">
        <v>203</v>
      </c>
      <c r="R80" t="s">
        <v>204</v>
      </c>
      <c r="S80" t="s">
        <v>384</v>
      </c>
      <c r="T80" s="35">
        <v>100</v>
      </c>
      <c r="U80" s="35">
        <f t="shared" si="22"/>
        <v>59.839357429718881</v>
      </c>
      <c r="V80" s="35">
        <f t="shared" si="23"/>
        <v>72.67759562841529</v>
      </c>
      <c r="W80" s="35">
        <f t="shared" si="24"/>
        <v>63.099630996309962</v>
      </c>
      <c r="X80" s="35">
        <f t="shared" si="25"/>
        <v>64.222773375274727</v>
      </c>
      <c r="Y80" s="35">
        <f t="shared" si="26"/>
        <v>77.061011573971157</v>
      </c>
      <c r="Z80" s="35">
        <f t="shared" si="27"/>
        <v>67.483046941865823</v>
      </c>
      <c r="AA80" s="35">
        <f t="shared" si="28"/>
        <v>-4.3834159455558463</v>
      </c>
      <c r="AB80" s="35">
        <f t="shared" si="29"/>
        <v>-4.3834159455558677</v>
      </c>
      <c r="AC80" s="35">
        <f t="shared" si="30"/>
        <v>-4.3834159455558606</v>
      </c>
      <c r="AF80">
        <v>1.9</v>
      </c>
      <c r="AG80">
        <v>1.93</v>
      </c>
      <c r="AJ80" t="s">
        <v>395</v>
      </c>
    </row>
    <row r="81" spans="1:36" ht="15" x14ac:dyDescent="0.25">
      <c r="A81">
        <v>2.4900000000000002</v>
      </c>
      <c r="B81">
        <v>3.66</v>
      </c>
      <c r="C81">
        <v>2.71</v>
      </c>
      <c r="D81" s="20">
        <f t="shared" si="31"/>
        <v>4.3834159455558463E-2</v>
      </c>
      <c r="E81" s="17">
        <f>IF(OR($A81="",$B81="",$C81=""),"",A81*'MPTO_working_3-way'!$I80)</f>
        <v>2.5991470570443407</v>
      </c>
      <c r="F81" s="21">
        <f>IF(OR($A81="",$B81="",$C81=""),"",B81*'MPTO_working_3-way'!$I80)</f>
        <v>3.820433023607344</v>
      </c>
      <c r="G81" s="22">
        <f>IF(OR($A81="",$B81="",$C81=""),"",C81*'MPTO_working_3-way'!$I80)</f>
        <v>2.8287905721245634</v>
      </c>
      <c r="H81" s="17">
        <f>IF(OR($A81="",$B81="",$C81=""),"",'MPTO_working_3-way'!E80)</f>
        <v>2.5840124514817209</v>
      </c>
      <c r="I81" s="21">
        <f>IF(OR($A81="",$B81="",$C81=""),"",'MPTO_working_3-way'!F80)</f>
        <v>3.8667867640681011</v>
      </c>
      <c r="J81" s="22">
        <f>IF(OR($A81="",$B81="",$C81=""),"",'MPTO_working_3-way'!G80)</f>
        <v>2.8217317079914412</v>
      </c>
      <c r="K81" s="17">
        <f>IF(OR($A81="",$B81="",$C81=""),"",'OddsRatio_working_3-way'!H80)</f>
        <v>2.5915199537358249</v>
      </c>
      <c r="L81" s="21">
        <f>IF(OR($A81="",$B81="",$C81=""),"",'OddsRatio_working_3-way'!I80)</f>
        <v>3.8412369643874462</v>
      </c>
      <c r="M81" s="22">
        <f>IF(OR($A81="",$B81="",$C81=""),"",'OddsRatio_working_3-way'!J80)</f>
        <v>2.8265094771062147</v>
      </c>
      <c r="N81" s="23">
        <f t="shared" si="19"/>
        <v>38.474160101474411</v>
      </c>
      <c r="O81" s="24">
        <f t="shared" si="20"/>
        <v>26.17504334772439</v>
      </c>
      <c r="P81" s="24">
        <f t="shared" si="21"/>
        <v>35.350796550801213</v>
      </c>
      <c r="Q81" t="s">
        <v>205</v>
      </c>
      <c r="R81" t="s">
        <v>206</v>
      </c>
      <c r="S81" t="s">
        <v>384</v>
      </c>
      <c r="T81" s="35">
        <v>100</v>
      </c>
      <c r="U81" s="35">
        <f t="shared" si="22"/>
        <v>58.50622406639004</v>
      </c>
      <c r="V81" s="35">
        <f t="shared" si="23"/>
        <v>70.760233918128648</v>
      </c>
      <c r="W81" s="35">
        <f t="shared" si="24"/>
        <v>66.21621621621621</v>
      </c>
      <c r="X81" s="35">
        <f t="shared" si="25"/>
        <v>63.023549865655127</v>
      </c>
      <c r="Y81" s="35">
        <f t="shared" si="26"/>
        <v>75.277559717393743</v>
      </c>
      <c r="Z81" s="35">
        <f t="shared" si="27"/>
        <v>70.733542015481305</v>
      </c>
      <c r="AA81" s="35">
        <f t="shared" si="28"/>
        <v>-4.5173257992650875</v>
      </c>
      <c r="AB81" s="35">
        <f t="shared" si="29"/>
        <v>-4.5173257992650946</v>
      </c>
      <c r="AC81" s="35">
        <f t="shared" si="30"/>
        <v>-4.5173257992650946</v>
      </c>
      <c r="AF81">
        <v>1.78</v>
      </c>
      <c r="AG81">
        <v>2.06</v>
      </c>
      <c r="AJ81" t="s">
        <v>395</v>
      </c>
    </row>
    <row r="82" spans="1:36" ht="15" x14ac:dyDescent="0.25">
      <c r="A82">
        <v>2.41</v>
      </c>
      <c r="B82">
        <v>3.42</v>
      </c>
      <c r="C82">
        <v>2.96</v>
      </c>
      <c r="D82" s="20">
        <f t="shared" si="31"/>
        <v>4.5173257992650928E-2</v>
      </c>
      <c r="E82" s="17">
        <f>IF(OR($A82="",$B82="",$C82=""),"",A82*'MPTO_working_3-way'!$I81)</f>
        <v>2.5188675517622889</v>
      </c>
      <c r="F82" s="21">
        <f>IF(OR($A82="",$B82="",$C82=""),"",B82*'MPTO_working_3-way'!$I81)</f>
        <v>3.5744925423348661</v>
      </c>
      <c r="G82" s="22">
        <f>IF(OR($A82="",$B82="",$C82=""),"",C82*'MPTO_working_3-way'!$I81)</f>
        <v>3.0937128436582468</v>
      </c>
      <c r="H82" s="17">
        <f>IF(OR($A82="",$B82="",$C82=""),"",'MPTO_working_3-way'!E81)</f>
        <v>2.5007501833432242</v>
      </c>
      <c r="I82" s="21">
        <f>IF(OR($A82="",$B82="",$C82=""),"",'MPTO_working_3-way'!F81)</f>
        <v>3.605683749786686</v>
      </c>
      <c r="J82" s="22">
        <f>IF(OR($A82="",$B82="",$C82=""),"",'MPTO_working_3-way'!G81)</f>
        <v>3.0980845657256326</v>
      </c>
      <c r="K82" s="17">
        <f>IF(OR($A82="",$B82="",$C82=""),"",'OddsRatio_working_3-way'!H81)</f>
        <v>2.5088903826008231</v>
      </c>
      <c r="L82" s="21">
        <f>IF(OR($A82="",$B82="",$C82=""),"",'OddsRatio_working_3-way'!I81)</f>
        <v>3.589726755953186</v>
      </c>
      <c r="M82" s="22">
        <f>IF(OR($A82="",$B82="",$C82=""),"",'OddsRatio_working_3-way'!J81)</f>
        <v>3.0974646453174559</v>
      </c>
      <c r="N82" s="23">
        <f t="shared" si="19"/>
        <v>39.700380407074782</v>
      </c>
      <c r="O82" s="24">
        <f t="shared" si="20"/>
        <v>27.975999058786616</v>
      </c>
      <c r="P82" s="24">
        <f t="shared" si="21"/>
        <v>32.323620534138591</v>
      </c>
      <c r="Q82" t="s">
        <v>207</v>
      </c>
      <c r="R82" t="s">
        <v>208</v>
      </c>
      <c r="S82" t="s">
        <v>384</v>
      </c>
      <c r="T82" s="35">
        <v>100</v>
      </c>
      <c r="U82" s="35">
        <f t="shared" si="22"/>
        <v>60.474308300395251</v>
      </c>
      <c r="V82" s="35">
        <f t="shared" si="23"/>
        <v>71.098265895953759</v>
      </c>
      <c r="W82" s="35">
        <f t="shared" si="24"/>
        <v>64.02877697841727</v>
      </c>
      <c r="X82" s="35">
        <f t="shared" si="25"/>
        <v>64.872957125628986</v>
      </c>
      <c r="Y82" s="35">
        <f t="shared" si="26"/>
        <v>75.496914721187494</v>
      </c>
      <c r="Z82" s="35">
        <f t="shared" si="27"/>
        <v>68.427425803651005</v>
      </c>
      <c r="AA82" s="35">
        <f t="shared" si="28"/>
        <v>-4.3986488252337352</v>
      </c>
      <c r="AB82" s="35">
        <f t="shared" si="29"/>
        <v>-4.3986488252337352</v>
      </c>
      <c r="AC82" s="35">
        <f t="shared" si="30"/>
        <v>-4.3986488252337352</v>
      </c>
      <c r="AF82">
        <v>2.14</v>
      </c>
      <c r="AG82">
        <v>1.72</v>
      </c>
      <c r="AJ82" t="s">
        <v>395</v>
      </c>
    </row>
    <row r="83" spans="1:36" ht="15" x14ac:dyDescent="0.25">
      <c r="A83">
        <v>2.5299999999999998</v>
      </c>
      <c r="B83">
        <v>3.46</v>
      </c>
      <c r="C83">
        <v>2.78</v>
      </c>
      <c r="D83" s="20">
        <f t="shared" si="31"/>
        <v>4.3986488252337308E-2</v>
      </c>
      <c r="E83" s="17">
        <f>IF(OR($A83="",$B83="",$C83=""),"",A83*'MPTO_working_3-way'!$I82)</f>
        <v>2.6412858152784131</v>
      </c>
      <c r="F83" s="21">
        <f>IF(OR($A83="",$B83="",$C83=""),"",B83*'MPTO_working_3-way'!$I82)</f>
        <v>3.6121932493530871</v>
      </c>
      <c r="G83" s="22">
        <f>IF(OR($A83="",$B83="",$C83=""),"",C83*'MPTO_working_3-way'!$I82)</f>
        <v>2.9022824373414977</v>
      </c>
      <c r="H83" s="17">
        <f>IF(OR($A83="",$B83="",$C83=""),"",'MPTO_working_3-way'!E82)</f>
        <v>2.6274665870869192</v>
      </c>
      <c r="I83" s="21">
        <f>IF(OR($A83="",$B83="",$C83=""),"",'MPTO_working_3-way'!F82)</f>
        <v>3.6449102445740249</v>
      </c>
      <c r="J83" s="22">
        <f>IF(OR($A83="",$B83="",$C83=""),"",'MPTO_working_3-way'!G82)</f>
        <v>2.898130139045096</v>
      </c>
      <c r="K83" s="17">
        <f>IF(OR($A83="",$B83="",$C83=""),"",'OddsRatio_working_3-way'!H82)</f>
        <v>2.6341329284479871</v>
      </c>
      <c r="L83" s="21">
        <f>IF(OR($A83="",$B83="",$C83=""),"",'OddsRatio_working_3-way'!I82)</f>
        <v>3.6274294143673518</v>
      </c>
      <c r="M83" s="22">
        <f>IF(OR($A83="",$B83="",$C83=""),"",'OddsRatio_working_3-way'!J82)</f>
        <v>2.901148112834913</v>
      </c>
      <c r="N83" s="23">
        <f t="shared" si="19"/>
        <v>37.860347949303311</v>
      </c>
      <c r="O83" s="24">
        <f t="shared" si="20"/>
        <v>27.684011650791152</v>
      </c>
      <c r="P83" s="24">
        <f t="shared" si="21"/>
        <v>34.455640399905526</v>
      </c>
      <c r="Q83" t="s">
        <v>209</v>
      </c>
      <c r="R83" t="s">
        <v>210</v>
      </c>
      <c r="S83" t="s">
        <v>384</v>
      </c>
      <c r="T83" s="35">
        <v>100</v>
      </c>
      <c r="U83" s="35">
        <f t="shared" si="22"/>
        <v>50.73891625615763</v>
      </c>
      <c r="V83" s="35">
        <f t="shared" si="23"/>
        <v>70.588235294117652</v>
      </c>
      <c r="W83" s="35">
        <f t="shared" si="24"/>
        <v>74.093264248704671</v>
      </c>
      <c r="X83" s="35">
        <f t="shared" si="25"/>
        <v>55.318500457177699</v>
      </c>
      <c r="Y83" s="35">
        <f t="shared" si="26"/>
        <v>75.167819495137707</v>
      </c>
      <c r="Z83" s="35">
        <f t="shared" si="27"/>
        <v>78.672848449724725</v>
      </c>
      <c r="AA83" s="35">
        <f t="shared" si="28"/>
        <v>-4.5795842010200687</v>
      </c>
      <c r="AB83" s="35">
        <f t="shared" si="29"/>
        <v>-4.5795842010200545</v>
      </c>
      <c r="AC83" s="35">
        <f t="shared" si="30"/>
        <v>-4.5795842010200545</v>
      </c>
      <c r="AF83">
        <v>2</v>
      </c>
      <c r="AG83">
        <v>1.84</v>
      </c>
      <c r="AJ83" t="s">
        <v>396</v>
      </c>
    </row>
    <row r="84" spans="1:36" ht="15" x14ac:dyDescent="0.25">
      <c r="A84">
        <v>2.0299999999999998</v>
      </c>
      <c r="B84">
        <v>3.4</v>
      </c>
      <c r="C84">
        <v>3.86</v>
      </c>
      <c r="D84" s="20">
        <f t="shared" si="31"/>
        <v>4.5795842010200705E-2</v>
      </c>
      <c r="E84" s="17">
        <f>IF(OR($A84="",$B84="",$C84=""),"",A84*'MPTO_working_3-way'!$I83)</f>
        <v>2.1229655592807073</v>
      </c>
      <c r="F84" s="21">
        <f>IF(OR($A84="",$B84="",$C84=""),"",B84*'MPTO_working_3-way'!$I83)</f>
        <v>3.5557058628346825</v>
      </c>
      <c r="G84" s="22">
        <f>IF(OR($A84="",$B84="",$C84=""),"",C84*'MPTO_working_3-way'!$I83)</f>
        <v>4.0367719501593742</v>
      </c>
      <c r="H84" s="17">
        <f>IF(OR($A84="",$B84="",$C84=""),"",'MPTO_working_3-way'!E83)</f>
        <v>2.0949184208815703</v>
      </c>
      <c r="I84" s="21">
        <f>IF(OR($A84="",$B84="",$C84=""),"",'MPTO_working_3-way'!F83)</f>
        <v>3.5861269995674676</v>
      </c>
      <c r="J84" s="22">
        <f>IF(OR($A84="",$B84="",$C84=""),"",'MPTO_working_3-way'!G83)</f>
        <v>4.1016877827682769</v>
      </c>
      <c r="K84" s="17">
        <f>IF(OR($A84="",$B84="",$C84=""),"",'OddsRatio_working_3-way'!H83)</f>
        <v>2.1060504162174047</v>
      </c>
      <c r="L84" s="21">
        <f>IF(OR($A84="",$B84="",$C84=""),"",'OddsRatio_working_3-way'!I83)</f>
        <v>3.577204853322109</v>
      </c>
      <c r="M84" s="22">
        <f>IF(OR($A84="",$B84="",$C84=""),"",'OddsRatio_working_3-way'!J83)</f>
        <v>4.0711691168755122</v>
      </c>
      <c r="N84" s="23">
        <f t="shared" si="19"/>
        <v>47.103920062594661</v>
      </c>
      <c r="O84" s="24">
        <f t="shared" si="20"/>
        <v>28.123811096196221</v>
      </c>
      <c r="P84" s="24">
        <f t="shared" si="21"/>
        <v>24.772268841209112</v>
      </c>
      <c r="Q84" t="s">
        <v>211</v>
      </c>
      <c r="R84" t="s">
        <v>212</v>
      </c>
      <c r="S84" t="s">
        <v>384</v>
      </c>
      <c r="T84" s="35">
        <v>100</v>
      </c>
      <c r="U84" s="35">
        <f t="shared" si="22"/>
        <v>68.55345911949685</v>
      </c>
      <c r="V84" s="35">
        <f t="shared" si="23"/>
        <v>70.238095238095241</v>
      </c>
      <c r="W84" s="35">
        <f t="shared" si="24"/>
        <v>56.709956709956707</v>
      </c>
      <c r="X84" s="35">
        <f t="shared" si="25"/>
        <v>73.05194805194806</v>
      </c>
      <c r="Y84" s="35">
        <f t="shared" si="26"/>
        <v>74.736584170546422</v>
      </c>
      <c r="Z84" s="35">
        <f t="shared" si="27"/>
        <v>61.208445642407902</v>
      </c>
      <c r="AA84" s="35">
        <f t="shared" si="28"/>
        <v>-4.4984889324512096</v>
      </c>
      <c r="AB84" s="35">
        <f t="shared" si="29"/>
        <v>-4.4984889324511812</v>
      </c>
      <c r="AC84" s="35">
        <f t="shared" si="30"/>
        <v>-4.4984889324511954</v>
      </c>
      <c r="AF84">
        <v>2.2400000000000002</v>
      </c>
      <c r="AG84">
        <v>1.66</v>
      </c>
      <c r="AJ84" t="s">
        <v>396</v>
      </c>
    </row>
    <row r="85" spans="1:36" ht="15" x14ac:dyDescent="0.25">
      <c r="A85">
        <v>3.18</v>
      </c>
      <c r="B85">
        <v>3.36</v>
      </c>
      <c r="C85">
        <v>2.31</v>
      </c>
      <c r="D85" s="20">
        <f t="shared" si="31"/>
        <v>4.4984889324511945E-2</v>
      </c>
      <c r="E85" s="17">
        <f>IF(OR($A85="",$B85="",$C85=""),"",A85*'MPTO_working_3-way'!$I84)</f>
        <v>3.323051948051948</v>
      </c>
      <c r="F85" s="21">
        <f>IF(OR($A85="",$B85="",$C85=""),"",B85*'MPTO_working_3-way'!$I84)</f>
        <v>3.51114922813036</v>
      </c>
      <c r="G85" s="22">
        <f>IF(OR($A85="",$B85="",$C85=""),"",C85*'MPTO_working_3-way'!$I84)</f>
        <v>2.4139150943396226</v>
      </c>
      <c r="H85" s="17">
        <f>IF(OR($A85="",$B85="",$C85=""),"",'MPTO_working_3-way'!E84)</f>
        <v>3.3392276746141785</v>
      </c>
      <c r="I85" s="21">
        <f>IF(OR($A85="",$B85="",$C85=""),"",'MPTO_working_3-way'!F84)</f>
        <v>3.538268869514956</v>
      </c>
      <c r="J85" s="22">
        <f>IF(OR($A85="",$B85="",$C85=""),"",'MPTO_working_3-way'!G84)</f>
        <v>2.3928856458784629</v>
      </c>
      <c r="K85" s="17">
        <f>IF(OR($A85="",$B85="",$C85=""),"",'OddsRatio_working_3-way'!H84)</f>
        <v>3.3329896171177298</v>
      </c>
      <c r="L85" s="21">
        <f>IF(OR($A85="",$B85="",$C85=""),"",'OddsRatio_working_3-way'!I84)</f>
        <v>3.5256217873384603</v>
      </c>
      <c r="M85" s="22">
        <f>IF(OR($A85="",$B85="",$C85=""),"",'OddsRatio_working_3-way'!J84)</f>
        <v>2.401934127717535</v>
      </c>
      <c r="N85" s="23">
        <f t="shared" si="19"/>
        <v>30.092818759159744</v>
      </c>
      <c r="O85" s="24">
        <f t="shared" si="20"/>
        <v>28.480703468490475</v>
      </c>
      <c r="P85" s="24">
        <f t="shared" si="21"/>
        <v>41.426477772349777</v>
      </c>
      <c r="Q85" t="s">
        <v>213</v>
      </c>
      <c r="R85" t="s">
        <v>214</v>
      </c>
      <c r="S85" t="s">
        <v>384</v>
      </c>
      <c r="T85" s="35">
        <v>100</v>
      </c>
      <c r="U85" s="35">
        <f t="shared" si="22"/>
        <v>56.709956709956707</v>
      </c>
      <c r="V85" s="35">
        <f t="shared" si="23"/>
        <v>71.988795518207283</v>
      </c>
      <c r="W85" s="35">
        <f t="shared" si="24"/>
        <v>66.88741721854305</v>
      </c>
      <c r="X85" s="35">
        <f t="shared" si="25"/>
        <v>61.123787263249675</v>
      </c>
      <c r="Y85" s="35">
        <f t="shared" si="26"/>
        <v>76.402626071500251</v>
      </c>
      <c r="Z85" s="35">
        <f t="shared" si="27"/>
        <v>71.301247771836003</v>
      </c>
      <c r="AA85" s="35">
        <f t="shared" si="28"/>
        <v>-4.4138305532929678</v>
      </c>
      <c r="AB85" s="35">
        <f t="shared" si="29"/>
        <v>-4.4138305532929678</v>
      </c>
      <c r="AC85" s="35">
        <f t="shared" si="30"/>
        <v>-4.4138305532929536</v>
      </c>
      <c r="AF85">
        <v>2.13</v>
      </c>
      <c r="AG85">
        <v>1.74</v>
      </c>
      <c r="AJ85" t="s">
        <v>396</v>
      </c>
    </row>
    <row r="86" spans="1:36" ht="15" x14ac:dyDescent="0.25">
      <c r="A86">
        <v>2.31</v>
      </c>
      <c r="B86">
        <v>3.57</v>
      </c>
      <c r="C86">
        <v>3.02</v>
      </c>
      <c r="D86" s="20">
        <f t="shared" si="31"/>
        <v>4.4138305532929634E-2</v>
      </c>
      <c r="E86" s="17">
        <f>IF(OR($A86="",$B86="",$C86=""),"",A86*'MPTO_working_3-way'!$I85)</f>
        <v>2.4119594857810673</v>
      </c>
      <c r="F86" s="21">
        <f>IF(OR($A86="",$B86="",$C86=""),"",B86*'MPTO_working_3-way'!$I85)</f>
        <v>3.7275737507525588</v>
      </c>
      <c r="G86" s="22">
        <f>IF(OR($A86="",$B86="",$C86=""),"",C86*'MPTO_working_3-way'!$I85)</f>
        <v>3.1532976827094474</v>
      </c>
      <c r="H86" s="17">
        <f>IF(OR($A86="",$B86="",$C86=""),"",'MPTO_working_3-way'!E85)</f>
        <v>2.3912709177110116</v>
      </c>
      <c r="I86" s="21">
        <f>IF(OR($A86="",$B86="",$C86=""),"",'MPTO_working_3-way'!F85)</f>
        <v>3.7679077875232725</v>
      </c>
      <c r="J86" s="22">
        <f>IF(OR($A86="",$B86="",$C86=""),"",'MPTO_working_3-way'!G85)</f>
        <v>3.1604258123888522</v>
      </c>
      <c r="K86" s="17">
        <f>IF(OR($A86="",$B86="",$C86=""),"",'OddsRatio_working_3-way'!H85)</f>
        <v>2.4003332091162286</v>
      </c>
      <c r="L86" s="21">
        <f>IF(OR($A86="",$B86="",$C86=""),"",'OddsRatio_working_3-way'!I85)</f>
        <v>3.747218585823441</v>
      </c>
      <c r="M86" s="22">
        <f>IF(OR($A86="",$B86="",$C86=""),"",'OddsRatio_working_3-way'!J85)</f>
        <v>3.1592924293242608</v>
      </c>
      <c r="N86" s="23">
        <f t="shared" si="19"/>
        <v>41.460066219817492</v>
      </c>
      <c r="O86" s="24">
        <f t="shared" si="20"/>
        <v>26.827101671646613</v>
      </c>
      <c r="P86" s="24">
        <f t="shared" si="21"/>
        <v>31.712832108535892</v>
      </c>
      <c r="Q86" t="s">
        <v>215</v>
      </c>
      <c r="R86" t="s">
        <v>216</v>
      </c>
      <c r="S86" t="s">
        <v>384</v>
      </c>
      <c r="T86" s="35">
        <v>100</v>
      </c>
      <c r="U86" s="35">
        <f t="shared" si="22"/>
        <v>65.517241379310349</v>
      </c>
      <c r="V86" s="35">
        <f t="shared" si="23"/>
        <v>67.845659163987136</v>
      </c>
      <c r="W86" s="35">
        <f t="shared" si="24"/>
        <v>62.406015037593981</v>
      </c>
      <c r="X86" s="35">
        <f t="shared" si="25"/>
        <v>69.748325798418875</v>
      </c>
      <c r="Y86" s="35">
        <f t="shared" si="26"/>
        <v>72.076743583095677</v>
      </c>
      <c r="Z86" s="35">
        <f t="shared" si="27"/>
        <v>66.637099456702515</v>
      </c>
      <c r="AA86" s="35">
        <f t="shared" si="28"/>
        <v>-4.2310844191085266</v>
      </c>
      <c r="AB86" s="35">
        <f t="shared" si="29"/>
        <v>-4.2310844191085408</v>
      </c>
      <c r="AC86" s="35">
        <f t="shared" si="30"/>
        <v>-4.2310844191085337</v>
      </c>
      <c r="AF86">
        <v>1.95</v>
      </c>
      <c r="AG86">
        <v>1.88</v>
      </c>
      <c r="AJ86" t="s">
        <v>396</v>
      </c>
    </row>
    <row r="87" spans="1:36" ht="15" x14ac:dyDescent="0.25">
      <c r="A87">
        <v>2.9</v>
      </c>
      <c r="B87">
        <v>3.11</v>
      </c>
      <c r="C87">
        <v>2.66</v>
      </c>
      <c r="D87" s="20">
        <f t="shared" si="31"/>
        <v>4.2310844191085328E-2</v>
      </c>
      <c r="E87" s="17">
        <f>IF(OR($A87="",$B87="",$C87=""),"",A87*'MPTO_working_3-way'!$I86)</f>
        <v>3.0227014481541472</v>
      </c>
      <c r="F87" s="21">
        <f>IF(OR($A87="",$B87="",$C87=""),"",B87*'MPTO_working_3-way'!$I86)</f>
        <v>3.2415867254342752</v>
      </c>
      <c r="G87" s="22">
        <f>IF(OR($A87="",$B87="",$C87=""),"",C87*'MPTO_working_3-way'!$I86)</f>
        <v>2.7725468455482871</v>
      </c>
      <c r="H87" s="17">
        <f>IF(OR($A87="",$B87="",$C87=""),"",'MPTO_working_3-way'!E86)</f>
        <v>3.0236695439264549</v>
      </c>
      <c r="I87" s="21">
        <f>IF(OR($A87="",$B87="",$C87=""),"",'MPTO_working_3-way'!F86)</f>
        <v>3.2526693704597203</v>
      </c>
      <c r="J87" s="22">
        <f>IF(OR($A87="",$B87="",$C87=""),"",'MPTO_working_3-way'!G86)</f>
        <v>2.7636812004021207</v>
      </c>
      <c r="K87" s="17">
        <f>IF(OR($A87="",$B87="",$C87=""),"",'OddsRatio_working_3-way'!H86)</f>
        <v>3.0234684034798027</v>
      </c>
      <c r="L87" s="21">
        <f>IF(OR($A87="",$B87="",$C87=""),"",'OddsRatio_working_3-way'!I86)</f>
        <v>3.2471149112328335</v>
      </c>
      <c r="M87" s="22">
        <f>IF(OR($A87="",$B87="",$C87=""),"",'OddsRatio_working_3-way'!J86)</f>
        <v>2.7678723946191965</v>
      </c>
      <c r="N87" s="23">
        <f t="shared" si="19"/>
        <v>33.082989410372079</v>
      </c>
      <c r="O87" s="24">
        <f t="shared" si="20"/>
        <v>30.849089803883935</v>
      </c>
      <c r="P87" s="24">
        <f t="shared" si="21"/>
        <v>36.067920785743993</v>
      </c>
      <c r="Q87" t="s">
        <v>217</v>
      </c>
      <c r="R87" t="s">
        <v>218</v>
      </c>
      <c r="S87" t="s">
        <v>384</v>
      </c>
      <c r="T87" s="35">
        <v>100</v>
      </c>
      <c r="U87" s="35">
        <f t="shared" si="22"/>
        <v>62.825278810408925</v>
      </c>
      <c r="V87" s="35">
        <f t="shared" si="23"/>
        <v>66.88741721854305</v>
      </c>
      <c r="W87" s="35">
        <f t="shared" si="24"/>
        <v>64.912280701754383</v>
      </c>
      <c r="X87" s="35">
        <f t="shared" si="25"/>
        <v>68.200302079702567</v>
      </c>
      <c r="Y87" s="35">
        <f t="shared" si="26"/>
        <v>72.262440487836699</v>
      </c>
      <c r="Z87" s="35">
        <f t="shared" si="27"/>
        <v>70.287303971048033</v>
      </c>
      <c r="AA87" s="35">
        <f t="shared" si="28"/>
        <v>-5.3750232692936422</v>
      </c>
      <c r="AB87" s="35">
        <f t="shared" si="29"/>
        <v>-5.3750232692936493</v>
      </c>
      <c r="AC87" s="35">
        <f t="shared" si="30"/>
        <v>-5.3750232692936493</v>
      </c>
      <c r="AF87">
        <v>2.2799999999999998</v>
      </c>
      <c r="AG87">
        <v>1.65</v>
      </c>
      <c r="AJ87" t="s">
        <v>396</v>
      </c>
    </row>
    <row r="88" spans="1:36" ht="15" x14ac:dyDescent="0.25">
      <c r="A88">
        <v>2.69</v>
      </c>
      <c r="B88">
        <v>3.02</v>
      </c>
      <c r="C88">
        <v>2.85</v>
      </c>
      <c r="D88" s="20">
        <f t="shared" si="31"/>
        <v>5.3750232692936439E-2</v>
      </c>
      <c r="E88" s="17">
        <f>IF(OR($A88="",$B88="",$C88=""),"",A88*'MPTO_working_3-way'!$I87)</f>
        <v>2.8345881259439989</v>
      </c>
      <c r="F88" s="21">
        <f>IF(OR($A88="",$B88="",$C88=""),"",B88*'MPTO_working_3-way'!$I87)</f>
        <v>3.1823257027326681</v>
      </c>
      <c r="G88" s="22">
        <f>IF(OR($A88="",$B88="",$C88=""),"",C88*'MPTO_working_3-way'!$I87)</f>
        <v>3.0031881631748689</v>
      </c>
      <c r="H88" s="17">
        <f>IF(OR($A88="",$B88="",$C88=""),"",'MPTO_working_3-way'!E87)</f>
        <v>2.8262122439579551</v>
      </c>
      <c r="I88" s="21">
        <f>IF(OR($A88="",$B88="",$C88=""),"",'MPTO_working_3-way'!F87)</f>
        <v>3.1927554225390637</v>
      </c>
      <c r="J88" s="22">
        <f>IF(OR($A88="",$B88="",$C88=""),"",'MPTO_working_3-way'!G87)</f>
        <v>3.0033597195996187</v>
      </c>
      <c r="K88" s="17">
        <f>IF(OR($A88="",$B88="",$C88=""),"",'OddsRatio_working_3-way'!H87)</f>
        <v>2.8301938072868809</v>
      </c>
      <c r="L88" s="21">
        <f>IF(OR($A88="",$B88="",$C88=""),"",'OddsRatio_working_3-way'!I87)</f>
        <v>3.1875689294198217</v>
      </c>
      <c r="M88" s="22">
        <f>IF(OR($A88="",$B88="",$C88=""),"",'OddsRatio_working_3-way'!J87)</f>
        <v>3.0034665937755802</v>
      </c>
      <c r="N88" s="23">
        <f t="shared" si="19"/>
        <v>35.278493931705562</v>
      </c>
      <c r="O88" s="24">
        <f t="shared" si="20"/>
        <v>31.42355916433376</v>
      </c>
      <c r="P88" s="24">
        <f t="shared" si="21"/>
        <v>33.297946903960685</v>
      </c>
      <c r="Q88" t="s">
        <v>115</v>
      </c>
      <c r="R88" t="s">
        <v>112</v>
      </c>
      <c r="S88" t="s">
        <v>384</v>
      </c>
      <c r="T88" s="35">
        <v>100</v>
      </c>
      <c r="U88" s="35">
        <f t="shared" si="22"/>
        <v>41.860465116279073</v>
      </c>
      <c r="V88" s="35">
        <f t="shared" si="23"/>
        <v>76.851851851851848</v>
      </c>
      <c r="W88" s="35">
        <f t="shared" si="24"/>
        <v>78.723404255319153</v>
      </c>
      <c r="X88" s="35">
        <f t="shared" si="25"/>
        <v>44.424743892828999</v>
      </c>
      <c r="Y88" s="35">
        <f t="shared" si="26"/>
        <v>79.416130628401788</v>
      </c>
      <c r="Z88" s="35">
        <f t="shared" si="27"/>
        <v>81.287683031869079</v>
      </c>
      <c r="AA88" s="35">
        <f t="shared" si="28"/>
        <v>-2.5642787765499264</v>
      </c>
      <c r="AB88" s="35">
        <f t="shared" si="29"/>
        <v>-2.5642787765499406</v>
      </c>
      <c r="AC88" s="35">
        <f t="shared" si="30"/>
        <v>-2.5642787765499264</v>
      </c>
      <c r="AF88">
        <v>2.38</v>
      </c>
      <c r="AG88">
        <v>1.57</v>
      </c>
      <c r="AJ88" t="s">
        <v>149</v>
      </c>
    </row>
    <row r="89" spans="1:36" ht="15" x14ac:dyDescent="0.25">
      <c r="A89">
        <v>1.72</v>
      </c>
      <c r="B89">
        <v>4.32</v>
      </c>
      <c r="C89">
        <v>4.7</v>
      </c>
      <c r="D89" s="20">
        <f t="shared" si="31"/>
        <v>2.5642787765499442E-2</v>
      </c>
      <c r="E89" s="17">
        <f>IF(OR($A89="",$B89="",$C89=""),"",A89*'MPTO_working_3-way'!$I88)</f>
        <v>1.7641055949566591</v>
      </c>
      <c r="F89" s="21">
        <f>IF(OR($A89="",$B89="",$C89=""),"",B89*'MPTO_working_3-way'!$I88)</f>
        <v>4.4307768431469583</v>
      </c>
      <c r="G89" s="22">
        <f>IF(OR($A89="",$B89="",$C89=""),"",C89*'MPTO_working_3-way'!$I88)</f>
        <v>4.8205211024978478</v>
      </c>
      <c r="H89" s="17">
        <f>IF(OR($A89="",$B89="",$C89=""),"",'MPTO_working_3-way'!E88)</f>
        <v>1.7456645241440354</v>
      </c>
      <c r="I89" s="21">
        <f>IF(OR($A89="",$B89="",$C89=""),"",'MPTO_working_3-way'!F88)</f>
        <v>4.4856348216854611</v>
      </c>
      <c r="J89" s="22">
        <f>IF(OR($A89="",$B89="",$C89=""),"",'MPTO_working_3-way'!G88)</f>
        <v>4.8967193377354699</v>
      </c>
      <c r="K89" s="17">
        <f>IF(OR($A89="",$B89="",$C89=""),"",'OddsRatio_working_3-way'!H88)</f>
        <v>1.7522398843286051</v>
      </c>
      <c r="L89" s="21">
        <f>IF(OR($A89="",$B89="",$C89=""),"",'OddsRatio_working_3-way'!I88)</f>
        <v>4.4686616888485675</v>
      </c>
      <c r="M89" s="22">
        <f>IF(OR($A89="",$B89="",$C89=""),"",'OddsRatio_working_3-way'!J88)</f>
        <v>4.8656771833553316</v>
      </c>
      <c r="N89" s="23">
        <f t="shared" si="19"/>
        <v>56.685949121122093</v>
      </c>
      <c r="O89" s="24">
        <f t="shared" si="20"/>
        <v>22.569405668594904</v>
      </c>
      <c r="P89" s="24">
        <f t="shared" si="21"/>
        <v>20.744645210282979</v>
      </c>
      <c r="Q89" t="s">
        <v>219</v>
      </c>
      <c r="R89" t="s">
        <v>220</v>
      </c>
      <c r="S89" t="s">
        <v>384</v>
      </c>
      <c r="T89" s="35">
        <v>100</v>
      </c>
      <c r="U89" s="35">
        <f t="shared" si="22"/>
        <v>77.011494252873561</v>
      </c>
      <c r="V89" s="35">
        <f t="shared" si="23"/>
        <v>72.67759562841529</v>
      </c>
      <c r="W89" s="35">
        <f t="shared" si="24"/>
        <v>48.186528497409334</v>
      </c>
      <c r="X89" s="35">
        <f t="shared" si="25"/>
        <v>79.135875874175383</v>
      </c>
      <c r="Y89" s="35">
        <f t="shared" si="26"/>
        <v>74.801977249717126</v>
      </c>
      <c r="Z89" s="35">
        <f t="shared" si="27"/>
        <v>50.310910118711135</v>
      </c>
      <c r="AA89" s="35">
        <f t="shared" si="28"/>
        <v>-2.1243816213018221</v>
      </c>
      <c r="AB89" s="35">
        <f t="shared" si="29"/>
        <v>-2.1243816213018363</v>
      </c>
      <c r="AC89" s="35">
        <f t="shared" si="30"/>
        <v>-2.1243816213018007</v>
      </c>
      <c r="AF89">
        <v>1.59</v>
      </c>
      <c r="AG89">
        <v>2.4900000000000002</v>
      </c>
      <c r="AJ89" t="s">
        <v>389</v>
      </c>
    </row>
    <row r="90" spans="1:36" ht="15" x14ac:dyDescent="0.25">
      <c r="A90">
        <v>4.3499999999999996</v>
      </c>
      <c r="B90">
        <v>3.66</v>
      </c>
      <c r="C90">
        <v>1.93</v>
      </c>
      <c r="D90" s="20">
        <f t="shared" si="31"/>
        <v>2.1243816213018185E-2</v>
      </c>
      <c r="E90" s="17">
        <f>IF(OR($A90="",$B90="",$C90=""),"",A90*'MPTO_working_3-way'!$I89)</f>
        <v>4.4424106005266291</v>
      </c>
      <c r="F90" s="21">
        <f>IF(OR($A90="",$B90="",$C90=""),"",B90*'MPTO_working_3-way'!$I89)</f>
        <v>3.7377523673396467</v>
      </c>
      <c r="G90" s="22">
        <f>IF(OR($A90="",$B90="",$C90=""),"",C90*'MPTO_working_3-way'!$I89)</f>
        <v>1.9710005652911251</v>
      </c>
      <c r="H90" s="17">
        <f>IF(OR($A90="",$B90="",$C90=""),"",'MPTO_working_3-way'!E89)</f>
        <v>4.4882540851069423</v>
      </c>
      <c r="I90" s="21">
        <f>IF(OR($A90="",$B90="",$C90=""),"",'MPTO_working_3-way'!F89)</f>
        <v>3.7573817760283501</v>
      </c>
      <c r="J90" s="22">
        <f>IF(OR($A90="",$B90="",$C90=""),"",'MPTO_working_3-way'!G89)</f>
        <v>1.9567425164343286</v>
      </c>
      <c r="K90" s="17">
        <f>IF(OR($A90="",$B90="",$C90=""),"",'OddsRatio_working_3-way'!H89)</f>
        <v>4.4663480627838013</v>
      </c>
      <c r="L90" s="21">
        <f>IF(OR($A90="",$B90="",$C90=""),"",'OddsRatio_working_3-way'!I89)</f>
        <v>3.7523838349268415</v>
      </c>
      <c r="M90" s="22">
        <f>IF(OR($A90="",$B90="",$C90=""),"",'OddsRatio_working_3-way'!J89)</f>
        <v>1.9622996114593836</v>
      </c>
      <c r="N90" s="23">
        <f t="shared" si="19"/>
        <v>22.510301048747142</v>
      </c>
      <c r="O90" s="24">
        <f t="shared" si="20"/>
        <v>26.754046328428981</v>
      </c>
      <c r="P90" s="24">
        <f t="shared" si="21"/>
        <v>50.735652622823871</v>
      </c>
      <c r="Q90" t="s">
        <v>221</v>
      </c>
      <c r="R90" t="s">
        <v>222</v>
      </c>
      <c r="S90" t="s">
        <v>384</v>
      </c>
      <c r="T90" s="35">
        <v>100</v>
      </c>
      <c r="U90" s="35">
        <f t="shared" si="22"/>
        <v>68.152866242038215</v>
      </c>
      <c r="V90" s="35">
        <f t="shared" si="23"/>
        <v>69.135802469135797</v>
      </c>
      <c r="W90" s="35">
        <f t="shared" si="24"/>
        <v>60.474308300395251</v>
      </c>
      <c r="X90" s="35">
        <f t="shared" si="25"/>
        <v>70.389889230468938</v>
      </c>
      <c r="Y90" s="35">
        <f t="shared" si="26"/>
        <v>71.372825457566535</v>
      </c>
      <c r="Z90" s="35">
        <f t="shared" si="27"/>
        <v>62.711331288825974</v>
      </c>
      <c r="AA90" s="35">
        <f t="shared" si="28"/>
        <v>-2.2370229884307236</v>
      </c>
      <c r="AB90" s="35">
        <f t="shared" si="29"/>
        <v>-2.2370229884307378</v>
      </c>
      <c r="AC90" s="35">
        <f t="shared" si="30"/>
        <v>-2.2370229884307236</v>
      </c>
      <c r="AF90">
        <v>1.96</v>
      </c>
      <c r="AG90">
        <v>1.94</v>
      </c>
      <c r="AJ90" t="s">
        <v>389</v>
      </c>
    </row>
    <row r="91" spans="1:36" ht="15" x14ac:dyDescent="0.25">
      <c r="A91">
        <v>3.14</v>
      </c>
      <c r="B91">
        <v>3.24</v>
      </c>
      <c r="C91">
        <v>2.5299999999999998</v>
      </c>
      <c r="D91" s="20">
        <f t="shared" si="31"/>
        <v>2.2370229884307147E-2</v>
      </c>
      <c r="E91" s="17">
        <f>IF(OR($A91="",$B91="",$C91=""),"",A91*'MPTO_working_3-way'!$I90)</f>
        <v>3.2102425218367245</v>
      </c>
      <c r="F91" s="21">
        <f>IF(OR($A91="",$B91="",$C91=""),"",B91*'MPTO_working_3-way'!$I90)</f>
        <v>3.3124795448251554</v>
      </c>
      <c r="G91" s="22">
        <f>IF(OR($A91="",$B91="",$C91=""),"",C91*'MPTO_working_3-way'!$I90)</f>
        <v>2.5865966816072969</v>
      </c>
      <c r="H91" s="17">
        <f>IF(OR($A91="",$B91="",$C91=""),"",'MPTO_working_3-way'!E90)</f>
        <v>3.2152832001321792</v>
      </c>
      <c r="I91" s="21">
        <f>IF(OR($A91="",$B91="",$C91=""),"",'MPTO_working_3-way'!F90)</f>
        <v>3.3202159126910278</v>
      </c>
      <c r="J91" s="22">
        <f>IF(OR($A91="",$B91="",$C91=""),"",'MPTO_working_3-way'!G90)</f>
        <v>2.5786476330211698</v>
      </c>
      <c r="K91" s="17">
        <f>IF(OR($A91="",$B91="",$C91=""),"",'OddsRatio_working_3-way'!H90)</f>
        <v>3.2131146202368335</v>
      </c>
      <c r="L91" s="21">
        <f>IF(OR($A91="",$B91="",$C91=""),"",'OddsRatio_working_3-way'!I90)</f>
        <v>3.3165311912759381</v>
      </c>
      <c r="M91" s="22">
        <f>IF(OR($A91="",$B91="",$C91=""),"",'OddsRatio_working_3-way'!J90)</f>
        <v>2.5822735368982959</v>
      </c>
      <c r="N91" s="23">
        <f t="shared" si="19"/>
        <v>31.15029450883527</v>
      </c>
      <c r="O91" s="24">
        <f t="shared" si="20"/>
        <v>30.188865665969978</v>
      </c>
      <c r="P91" s="24">
        <f t="shared" si="21"/>
        <v>38.660839825194756</v>
      </c>
      <c r="Q91" t="s">
        <v>223</v>
      </c>
      <c r="R91" t="s">
        <v>224</v>
      </c>
      <c r="S91" t="s">
        <v>384</v>
      </c>
      <c r="T91" s="35">
        <v>100</v>
      </c>
      <c r="U91" s="35">
        <f t="shared" si="22"/>
        <v>67.948717948717942</v>
      </c>
      <c r="V91" s="35">
        <f t="shared" si="23"/>
        <v>69.78851963746223</v>
      </c>
      <c r="W91" s="35">
        <f t="shared" si="24"/>
        <v>59.514170040485837</v>
      </c>
      <c r="X91" s="35">
        <f t="shared" si="25"/>
        <v>70.697310322051933</v>
      </c>
      <c r="Y91" s="35">
        <f t="shared" si="26"/>
        <v>72.537112010796221</v>
      </c>
      <c r="Z91" s="35">
        <f t="shared" si="27"/>
        <v>62.262762413819807</v>
      </c>
      <c r="AA91" s="35">
        <f t="shared" si="28"/>
        <v>-2.7485923733339916</v>
      </c>
      <c r="AB91" s="35">
        <f t="shared" si="29"/>
        <v>-2.7485923733339916</v>
      </c>
      <c r="AC91" s="35">
        <f t="shared" si="30"/>
        <v>-2.7485923733339703</v>
      </c>
      <c r="AF91">
        <v>2</v>
      </c>
      <c r="AG91">
        <v>1.91</v>
      </c>
      <c r="AJ91" t="s">
        <v>389</v>
      </c>
    </row>
    <row r="92" spans="1:36" ht="15" x14ac:dyDescent="0.25">
      <c r="A92">
        <v>3.12</v>
      </c>
      <c r="B92">
        <v>3.31</v>
      </c>
      <c r="C92">
        <v>2.4700000000000002</v>
      </c>
      <c r="D92" s="20">
        <f t="shared" si="31"/>
        <v>2.7485923733339801E-2</v>
      </c>
      <c r="E92" s="17">
        <f>IF(OR($A92="",$B92="",$C92=""),"",A92*'MPTO_working_3-way'!$I91)</f>
        <v>3.2057560820480204</v>
      </c>
      <c r="F92" s="21">
        <f>IF(OR($A92="",$B92="",$C92=""),"",B92*'MPTO_working_3-way'!$I91)</f>
        <v>3.4009784075573548</v>
      </c>
      <c r="G92" s="22">
        <f>IF(OR($A92="",$B92="",$C92=""),"",C92*'MPTO_working_3-way'!$I91)</f>
        <v>2.5378902316213496</v>
      </c>
      <c r="H92" s="17">
        <f>IF(OR($A92="",$B92="",$C92=""),"",'MPTO_working_3-way'!E91)</f>
        <v>3.2118107692844919</v>
      </c>
      <c r="I92" s="21">
        <f>IF(OR($A92="",$B92="",$C92=""),"",'MPTO_working_3-way'!F91)</f>
        <v>3.4135188359540445</v>
      </c>
      <c r="J92" s="22">
        <f>IF(OR($A92="",$B92="",$C92=""),"",'MPTO_working_3-way'!G91)</f>
        <v>2.5271905165056148</v>
      </c>
      <c r="K92" s="17">
        <f>IF(OR($A92="",$B92="",$C92=""),"",'OddsRatio_working_3-way'!H91)</f>
        <v>3.2094297198610851</v>
      </c>
      <c r="L92" s="21">
        <f>IF(OR($A92="",$B92="",$C92=""),"",'OddsRatio_working_3-way'!I91)</f>
        <v>3.4074446475844846</v>
      </c>
      <c r="M92" s="22">
        <f>IF(OR($A92="",$B92="",$C92=""),"",'OddsRatio_working_3-way'!J91)</f>
        <v>2.5320102302810357</v>
      </c>
      <c r="N92" s="23">
        <f t="shared" si="19"/>
        <v>31.193889192004363</v>
      </c>
      <c r="O92" s="24">
        <f t="shared" si="20"/>
        <v>29.403303407569069</v>
      </c>
      <c r="P92" s="24">
        <f t="shared" si="21"/>
        <v>39.402807400426568</v>
      </c>
      <c r="Q92" t="s">
        <v>225</v>
      </c>
      <c r="R92" t="s">
        <v>226</v>
      </c>
      <c r="S92" t="s">
        <v>384</v>
      </c>
      <c r="T92" s="35">
        <v>100</v>
      </c>
      <c r="U92" s="35">
        <f t="shared" si="22"/>
        <v>60.15936254980079</v>
      </c>
      <c r="V92" s="35">
        <f t="shared" si="23"/>
        <v>67.320261437908499</v>
      </c>
      <c r="W92" s="35">
        <f t="shared" si="24"/>
        <v>69.879518072289159</v>
      </c>
      <c r="X92" s="35">
        <f t="shared" si="25"/>
        <v>62.800220489802349</v>
      </c>
      <c r="Y92" s="35">
        <f t="shared" si="26"/>
        <v>69.961119377910052</v>
      </c>
      <c r="Z92" s="35">
        <f t="shared" si="27"/>
        <v>72.520376012290711</v>
      </c>
      <c r="AA92" s="35">
        <f t="shared" si="28"/>
        <v>-2.6408579400015597</v>
      </c>
      <c r="AB92" s="35">
        <f t="shared" si="29"/>
        <v>-2.6408579400015526</v>
      </c>
      <c r="AC92" s="35">
        <f t="shared" si="30"/>
        <v>-2.6408579400015526</v>
      </c>
      <c r="AF92">
        <v>2.17</v>
      </c>
      <c r="AG92">
        <v>1.75</v>
      </c>
      <c r="AJ92" t="s">
        <v>397</v>
      </c>
    </row>
    <row r="93" spans="1:36" ht="15" x14ac:dyDescent="0.25">
      <c r="A93">
        <v>2.5099999999999998</v>
      </c>
      <c r="B93">
        <v>3.06</v>
      </c>
      <c r="C93">
        <v>3.32</v>
      </c>
      <c r="D93" s="20">
        <f t="shared" si="31"/>
        <v>2.6408579400015508E-2</v>
      </c>
      <c r="E93" s="17">
        <f>IF(OR($A93="",$B93="",$C93=""),"",A93*'MPTO_working_3-way'!$I92)</f>
        <v>2.5762855342940387</v>
      </c>
      <c r="F93" s="21">
        <f>IF(OR($A93="",$B93="",$C93=""),"",B93*'MPTO_working_3-way'!$I92)</f>
        <v>3.1408102529640476</v>
      </c>
      <c r="G93" s="22">
        <f>IF(OR($A93="",$B93="",$C93=""),"",C93*'MPTO_working_3-way'!$I92)</f>
        <v>3.4076764836080513</v>
      </c>
      <c r="H93" s="17">
        <f>IF(OR($A93="",$B93="",$C93=""),"",'MPTO_working_3-way'!E92)</f>
        <v>2.5667119578346562</v>
      </c>
      <c r="I93" s="21">
        <f>IF(OR($A93="",$B93="",$C93=""),"",'MPTO_working_3-way'!F92)</f>
        <v>3.14470822231445</v>
      </c>
      <c r="J93" s="22">
        <f>IF(OR($A93="",$B93="",$C93=""),"",'MPTO_working_3-way'!G92)</f>
        <v>3.4199497219111681</v>
      </c>
      <c r="K93" s="17">
        <f>IF(OR($A93="",$B93="",$C93=""),"",'OddsRatio_working_3-way'!H92)</f>
        <v>2.5710815668465048</v>
      </c>
      <c r="L93" s="21">
        <f>IF(OR($A93="",$B93="",$C93=""),"",'OddsRatio_working_3-way'!I92)</f>
        <v>3.1433298196713912</v>
      </c>
      <c r="M93" s="22">
        <f>IF(OR($A93="",$B93="",$C93=""),"",'OddsRatio_working_3-way'!J92)</f>
        <v>3.4138471755522457</v>
      </c>
      <c r="N93" s="23">
        <f t="shared" si="19"/>
        <v>38.81557330072976</v>
      </c>
      <c r="O93" s="24">
        <f t="shared" si="20"/>
        <v>31.838917968899246</v>
      </c>
      <c r="P93" s="24">
        <f t="shared" si="21"/>
        <v>29.345508730370994</v>
      </c>
      <c r="Q93" t="s">
        <v>227</v>
      </c>
      <c r="R93" t="s">
        <v>228</v>
      </c>
      <c r="S93" t="s">
        <v>384</v>
      </c>
      <c r="T93" s="35">
        <v>100</v>
      </c>
      <c r="U93" s="35">
        <f t="shared" si="22"/>
        <v>71.910112359550567</v>
      </c>
      <c r="V93" s="35">
        <f t="shared" si="23"/>
        <v>67.426710097719877</v>
      </c>
      <c r="W93" s="35">
        <f t="shared" si="24"/>
        <v>57.805907172995774</v>
      </c>
      <c r="X93" s="35">
        <f t="shared" si="25"/>
        <v>74.76738272928435</v>
      </c>
      <c r="Y93" s="35">
        <f t="shared" si="26"/>
        <v>70.283980467453659</v>
      </c>
      <c r="Z93" s="35">
        <f t="shared" si="27"/>
        <v>60.663177542729571</v>
      </c>
      <c r="AA93" s="35">
        <f t="shared" si="28"/>
        <v>-2.8572703697337829</v>
      </c>
      <c r="AB93" s="35">
        <f t="shared" si="29"/>
        <v>-2.8572703697337829</v>
      </c>
      <c r="AC93" s="35">
        <f t="shared" si="30"/>
        <v>-2.8572703697337971</v>
      </c>
      <c r="AF93">
        <v>2.2000000000000002</v>
      </c>
      <c r="AG93">
        <v>1.72</v>
      </c>
      <c r="AJ93" t="s">
        <v>397</v>
      </c>
    </row>
    <row r="94" spans="1:36" ht="15" x14ac:dyDescent="0.25">
      <c r="A94">
        <v>3.56</v>
      </c>
      <c r="B94">
        <v>3.07</v>
      </c>
      <c r="C94">
        <v>2.37</v>
      </c>
      <c r="D94" s="20">
        <f t="shared" si="31"/>
        <v>2.8572703697337776E-2</v>
      </c>
      <c r="E94" s="17">
        <f>IF(OR($A94="",$B94="",$C94=""),"",A94*'MPTO_working_3-way'!$I93)</f>
        <v>3.6617188251625223</v>
      </c>
      <c r="F94" s="21">
        <f>IF(OR($A94="",$B94="",$C94=""),"",B94*'MPTO_working_3-way'!$I93)</f>
        <v>3.1577182003508266</v>
      </c>
      <c r="G94" s="22">
        <f>IF(OR($A94="",$B94="",$C94=""),"",C94*'MPTO_working_3-way'!$I93)</f>
        <v>2.4377173077626906</v>
      </c>
      <c r="H94" s="17">
        <f>IF(OR($A94="",$B94="",$C94=""),"",'MPTO_working_3-way'!E93)</f>
        <v>3.684942680069295</v>
      </c>
      <c r="I94" s="21">
        <f>IF(OR($A94="",$B94="",$C94=""),"",'MPTO_working_3-way'!F93)</f>
        <v>3.1624686873054242</v>
      </c>
      <c r="J94" s="22">
        <f>IF(OR($A94="",$B94="",$C94=""),"",'MPTO_working_3-way'!G93)</f>
        <v>2.424732110182434</v>
      </c>
      <c r="K94" s="17">
        <f>IF(OR($A94="",$B94="",$C94=""),"",'OddsRatio_working_3-way'!H93)</f>
        <v>3.6730735440937465</v>
      </c>
      <c r="L94" s="21">
        <f>IF(OR($A94="",$B94="",$C94=""),"",'OddsRatio_working_3-way'!I93)</f>
        <v>3.1614305610445523</v>
      </c>
      <c r="M94" s="22">
        <f>IF(OR($A94="",$B94="",$C94=""),"",'OddsRatio_working_3-way'!J93)</f>
        <v>2.4305120138314189</v>
      </c>
      <c r="N94" s="23">
        <f t="shared" si="19"/>
        <v>27.309579127928146</v>
      </c>
      <c r="O94" s="24">
        <f t="shared" si="20"/>
        <v>31.668437034340137</v>
      </c>
      <c r="P94" s="24">
        <f t="shared" si="21"/>
        <v>41.021983837731732</v>
      </c>
      <c r="Q94" t="s">
        <v>229</v>
      </c>
      <c r="R94" t="s">
        <v>230</v>
      </c>
      <c r="S94" t="s">
        <v>384</v>
      </c>
      <c r="T94" s="35">
        <v>100</v>
      </c>
      <c r="U94" s="35">
        <f t="shared" si="22"/>
        <v>51.219512195121943</v>
      </c>
      <c r="V94" s="35">
        <f t="shared" si="23"/>
        <v>69.78851963746223</v>
      </c>
      <c r="W94" s="35">
        <f t="shared" si="24"/>
        <v>76.19047619047619</v>
      </c>
      <c r="X94" s="35">
        <f t="shared" si="25"/>
        <v>54.021004172061573</v>
      </c>
      <c r="Y94" s="35">
        <f t="shared" si="26"/>
        <v>72.59001161440186</v>
      </c>
      <c r="Z94" s="35">
        <f t="shared" si="27"/>
        <v>78.99196816741582</v>
      </c>
      <c r="AA94" s="35">
        <f t="shared" si="28"/>
        <v>-2.80149197693963</v>
      </c>
      <c r="AB94" s="35">
        <f t="shared" si="29"/>
        <v>-2.80149197693963</v>
      </c>
      <c r="AC94" s="35">
        <f t="shared" si="30"/>
        <v>-2.80149197693963</v>
      </c>
      <c r="AF94">
        <v>2.5099999999999998</v>
      </c>
      <c r="AG94">
        <v>1.57</v>
      </c>
      <c r="AJ94" t="s">
        <v>397</v>
      </c>
    </row>
    <row r="95" spans="1:36" ht="15" x14ac:dyDescent="0.25">
      <c r="A95">
        <v>2.0499999999999998</v>
      </c>
      <c r="B95">
        <v>3.31</v>
      </c>
      <c r="C95">
        <v>4.2</v>
      </c>
      <c r="D95" s="20">
        <f t="shared" si="31"/>
        <v>2.8014919769396185E-2</v>
      </c>
      <c r="E95" s="17">
        <f>IF(OR($A95="",$B95="",$C95=""),"",A95*'MPTO_working_3-way'!$I94)</f>
        <v>2.1074305855272621</v>
      </c>
      <c r="F95" s="21">
        <f>IF(OR($A95="",$B95="",$C95=""),"",B95*'MPTO_working_3-way'!$I94)</f>
        <v>3.4027293844367015</v>
      </c>
      <c r="G95" s="22">
        <f>IF(OR($A95="",$B95="",$C95=""),"",C95*'MPTO_working_3-way'!$I94)</f>
        <v>4.3176626630314638</v>
      </c>
      <c r="H95" s="17">
        <f>IF(OR($A95="",$B95="",$C95=""),"",'MPTO_working_3-way'!E94)</f>
        <v>2.0900101692595019</v>
      </c>
      <c r="I95" s="21">
        <f>IF(OR($A95="",$B95="",$C95=""),"",'MPTO_working_3-way'!F94)</f>
        <v>3.4155747135620573</v>
      </c>
      <c r="J95" s="22">
        <f>IF(OR($A95="",$B95="",$C95=""),"",'MPTO_working_3-way'!G94)</f>
        <v>4.3714522371805034</v>
      </c>
      <c r="K95" s="17">
        <f>IF(OR($A95="",$B95="",$C95=""),"",'OddsRatio_working_3-way'!H94)</f>
        <v>2.0971345080157331</v>
      </c>
      <c r="L95" s="21">
        <f>IF(OR($A95="",$B95="",$C95=""),"",'OddsRatio_working_3-way'!I94)</f>
        <v>3.4136959176346133</v>
      </c>
      <c r="M95" s="22">
        <f>IF(OR($A95="",$B95="",$C95=""),"",'OddsRatio_working_3-way'!J94)</f>
        <v>4.3436480244289024</v>
      </c>
      <c r="N95" s="23">
        <f t="shared" si="19"/>
        <v>47.451147708848879</v>
      </c>
      <c r="O95" s="24">
        <f t="shared" si="20"/>
        <v>29.388173052308218</v>
      </c>
      <c r="P95" s="24">
        <f t="shared" si="21"/>
        <v>23.160679238842906</v>
      </c>
      <c r="Q95" t="s">
        <v>231</v>
      </c>
      <c r="R95" t="s">
        <v>232</v>
      </c>
      <c r="S95" t="s">
        <v>384</v>
      </c>
      <c r="T95" s="35">
        <v>100</v>
      </c>
      <c r="U95" s="35">
        <f t="shared" si="22"/>
        <v>41.860465116279073</v>
      </c>
      <c r="V95" s="35">
        <f t="shared" si="23"/>
        <v>73.045822102425873</v>
      </c>
      <c r="W95" s="35">
        <f t="shared" si="24"/>
        <v>81.884057971014499</v>
      </c>
      <c r="X95" s="35">
        <f t="shared" si="25"/>
        <v>45.070119926559634</v>
      </c>
      <c r="Y95" s="35">
        <f t="shared" si="26"/>
        <v>76.255476912706442</v>
      </c>
      <c r="Z95" s="35">
        <f t="shared" si="27"/>
        <v>85.093712781295054</v>
      </c>
      <c r="AA95" s="35">
        <f t="shared" si="28"/>
        <v>-3.2096548102805613</v>
      </c>
      <c r="AB95" s="35">
        <f t="shared" si="29"/>
        <v>-3.2096548102805684</v>
      </c>
      <c r="AC95" s="35">
        <f t="shared" si="30"/>
        <v>-3.2096548102805542</v>
      </c>
      <c r="AF95">
        <v>2.09</v>
      </c>
      <c r="AG95">
        <v>1.8</v>
      </c>
      <c r="AJ95" t="s">
        <v>397</v>
      </c>
    </row>
    <row r="96" spans="1:36" ht="15" x14ac:dyDescent="0.25">
      <c r="A96">
        <v>1.72</v>
      </c>
      <c r="B96">
        <v>3.71</v>
      </c>
      <c r="C96">
        <v>5.52</v>
      </c>
      <c r="D96" s="20">
        <f t="shared" si="31"/>
        <v>3.2096548102805489E-2</v>
      </c>
      <c r="E96" s="17">
        <f>IF(OR($A96="",$B96="",$C96=""),"",A96*'MPTO_working_3-way'!$I95)</f>
        <v>1.7752060627368254</v>
      </c>
      <c r="F96" s="21">
        <f>IF(OR($A96="",$B96="",$C96=""),"",B96*'MPTO_working_3-way'!$I95)</f>
        <v>3.8290781934614082</v>
      </c>
      <c r="G96" s="22">
        <f>IF(OR($A96="",$B96="",$C96=""),"",C96*'MPTO_working_3-way'!$I95)</f>
        <v>5.6971729455274858</v>
      </c>
      <c r="H96" s="17">
        <f>IF(OR($A96="",$B96="",$C96=""),"",'MPTO_working_3-way'!E95)</f>
        <v>1.7522448463051337</v>
      </c>
      <c r="I96" s="21">
        <f>IF(OR($A96="",$B96="",$C96=""),"",'MPTO_working_3-way'!F95)</f>
        <v>3.8633467853029373</v>
      </c>
      <c r="J96" s="22">
        <f>IF(OR($A96="",$B96="",$C96=""),"",'MPTO_working_3-way'!G95)</f>
        <v>5.8664592907887076</v>
      </c>
      <c r="K96" s="17">
        <f>IF(OR($A96="",$B96="",$C96=""),"",'OddsRatio_working_3-way'!H95)</f>
        <v>1.7606401823626483</v>
      </c>
      <c r="L96" s="21">
        <f>IF(OR($A96="",$B96="",$C96=""),"",'OddsRatio_working_3-way'!I95)</f>
        <v>3.8629651308371913</v>
      </c>
      <c r="M96" s="22">
        <f>IF(OR($A96="",$B96="",$C96=""),"",'OddsRatio_working_3-way'!J95)</f>
        <v>5.7751300337210694</v>
      </c>
      <c r="N96" s="23">
        <f t="shared" si="19"/>
        <v>56.331488551718081</v>
      </c>
      <c r="O96" s="24">
        <f t="shared" si="20"/>
        <v>26.115946174920513</v>
      </c>
      <c r="P96" s="24">
        <f t="shared" si="21"/>
        <v>17.552565273361431</v>
      </c>
      <c r="Q96" t="s">
        <v>233</v>
      </c>
      <c r="R96" t="s">
        <v>234</v>
      </c>
      <c r="S96" t="s">
        <v>384</v>
      </c>
      <c r="T96" s="35">
        <v>100</v>
      </c>
      <c r="U96" s="35">
        <f t="shared" si="22"/>
        <v>81.515711645101661</v>
      </c>
      <c r="V96" s="35">
        <f t="shared" si="23"/>
        <v>76.580796252927385</v>
      </c>
      <c r="W96" s="35">
        <f t="shared" si="24"/>
        <v>38.650306748466257</v>
      </c>
      <c r="X96" s="35">
        <f t="shared" si="25"/>
        <v>84.768896998606351</v>
      </c>
      <c r="Y96" s="35">
        <f t="shared" si="26"/>
        <v>79.833981606432076</v>
      </c>
      <c r="Z96" s="35">
        <f t="shared" si="27"/>
        <v>41.90349210197094</v>
      </c>
      <c r="AA96" s="35">
        <f t="shared" si="28"/>
        <v>-3.2531853535046906</v>
      </c>
      <c r="AB96" s="35">
        <f t="shared" si="29"/>
        <v>-3.2531853535046906</v>
      </c>
      <c r="AC96" s="35">
        <f t="shared" si="30"/>
        <v>-3.2531853535046835</v>
      </c>
      <c r="AF96">
        <v>2.08</v>
      </c>
      <c r="AG96">
        <v>1.83</v>
      </c>
      <c r="AJ96" t="s">
        <v>397</v>
      </c>
    </row>
    <row r="97" spans="1:36" ht="15" x14ac:dyDescent="0.25">
      <c r="A97">
        <v>5.41</v>
      </c>
      <c r="B97">
        <v>4.2699999999999996</v>
      </c>
      <c r="C97">
        <v>1.63</v>
      </c>
      <c r="D97" s="20">
        <f t="shared" si="31"/>
        <v>3.2531853535046729E-2</v>
      </c>
      <c r="E97" s="17">
        <f>IF(OR($A97="",$B97="",$C97=""),"",A97*'MPTO_working_3-way'!$I96)</f>
        <v>5.5859973276246029</v>
      </c>
      <c r="F97" s="21">
        <f>IF(OR($A97="",$B97="",$C97=""),"",B97*'MPTO_working_3-way'!$I96)</f>
        <v>4.4089110145946488</v>
      </c>
      <c r="G97" s="22">
        <f>IF(OR($A97="",$B97="",$C97=""),"",C97*'MPTO_working_3-way'!$I96)</f>
        <v>1.6830269212621261</v>
      </c>
      <c r="H97" s="17">
        <f>IF(OR($A97="",$B97="",$C97=""),"",'MPTO_working_3-way'!E96)</f>
        <v>5.7471617002218371</v>
      </c>
      <c r="I97" s="21">
        <f>IF(OR($A97="",$B97="",$C97=""),"",'MPTO_working_3-way'!F96)</f>
        <v>4.4773161776319643</v>
      </c>
      <c r="J97" s="22">
        <f>IF(OR($A97="",$B97="",$C97=""),"",'MPTO_working_3-way'!G96)</f>
        <v>1.6593297153886057</v>
      </c>
      <c r="K97" s="17">
        <f>IF(OR($A97="",$B97="",$C97=""),"",'OddsRatio_working_3-way'!H96)</f>
        <v>5.6722605305786882</v>
      </c>
      <c r="L97" s="21">
        <f>IF(OR($A97="",$B97="",$C97=""),"",'OddsRatio_working_3-way'!I96)</f>
        <v>4.464465291381476</v>
      </c>
      <c r="M97" s="22">
        <f>IF(OR($A97="",$B97="",$C97=""),"",'OddsRatio_working_3-way'!J96)</f>
        <v>1.6674657900826697</v>
      </c>
      <c r="N97" s="23">
        <f t="shared" si="19"/>
        <v>17.901906165523378</v>
      </c>
      <c r="O97" s="24">
        <f t="shared" si="20"/>
        <v>22.681337788168971</v>
      </c>
      <c r="P97" s="24">
        <f t="shared" si="21"/>
        <v>59.416756046307661</v>
      </c>
      <c r="Q97" t="s">
        <v>235</v>
      </c>
      <c r="R97" t="s">
        <v>236</v>
      </c>
      <c r="S97" t="s">
        <v>384</v>
      </c>
      <c r="T97" s="35">
        <v>100</v>
      </c>
      <c r="U97" s="35">
        <f t="shared" si="22"/>
        <v>70.501474926253692</v>
      </c>
      <c r="V97" s="35">
        <f t="shared" si="23"/>
        <v>69.512195121951223</v>
      </c>
      <c r="W97" s="35">
        <f t="shared" si="24"/>
        <v>57.264957264957268</v>
      </c>
      <c r="X97" s="35">
        <f t="shared" si="25"/>
        <v>73.222847613091517</v>
      </c>
      <c r="Y97" s="35">
        <f t="shared" si="26"/>
        <v>72.233567808789047</v>
      </c>
      <c r="Z97" s="35">
        <f t="shared" si="27"/>
        <v>59.986329951795092</v>
      </c>
      <c r="AA97" s="35">
        <f t="shared" si="28"/>
        <v>-2.7213726868378245</v>
      </c>
      <c r="AB97" s="35">
        <f t="shared" si="29"/>
        <v>-2.7213726868378245</v>
      </c>
      <c r="AC97" s="35">
        <f t="shared" si="30"/>
        <v>-2.7213726868378245</v>
      </c>
      <c r="AF97">
        <v>1.71</v>
      </c>
      <c r="AG97">
        <v>2.2200000000000002</v>
      </c>
      <c r="AJ97" t="s">
        <v>398</v>
      </c>
    </row>
    <row r="98" spans="1:36" ht="15" x14ac:dyDescent="0.25">
      <c r="A98">
        <v>3.39</v>
      </c>
      <c r="B98">
        <v>3.28</v>
      </c>
      <c r="C98">
        <v>2.34</v>
      </c>
      <c r="D98" s="20">
        <f t="shared" si="31"/>
        <v>2.7213726868378307E-2</v>
      </c>
      <c r="E98" s="17">
        <f>IF(OR($A98="",$B98="",$C98=""),"",A98*'MPTO_working_3-way'!$I97)</f>
        <v>3.4822545340838027</v>
      </c>
      <c r="F98" s="21">
        <f>IF(OR($A98="",$B98="",$C98=""),"",B98*'MPTO_working_3-way'!$I97)</f>
        <v>3.3692610241282805</v>
      </c>
      <c r="G98" s="22">
        <f>IF(OR($A98="",$B98="",$C98=""),"",C98*'MPTO_working_3-way'!$I97)</f>
        <v>2.4036801208720049</v>
      </c>
      <c r="H98" s="17">
        <f>IF(OR($A98="",$B98="",$C98=""),"",'MPTO_working_3-way'!E97)</f>
        <v>3.4975551055654552</v>
      </c>
      <c r="I98" s="21">
        <f>IF(OR($A98="",$B98="",$C98=""),"",'MPTO_working_3-way'!F97)</f>
        <v>3.3805848210944709</v>
      </c>
      <c r="J98" s="22">
        <f>IF(OR($A98="",$B98="",$C98=""),"",'MPTO_working_3-way'!G97)</f>
        <v>2.3907477008549707</v>
      </c>
      <c r="K98" s="17">
        <f>IF(OR($A98="",$B98="",$C98=""),"",'OddsRatio_working_3-way'!H97)</f>
        <v>3.4905502517325067</v>
      </c>
      <c r="L98" s="21">
        <f>IF(OR($A98="",$B98="",$C98=""),"",'OddsRatio_working_3-way'!I97)</f>
        <v>3.3759224158787093</v>
      </c>
      <c r="M98" s="22">
        <f>IF(OR($A98="",$B98="",$C98=""),"",'OddsRatio_working_3-way'!J97)</f>
        <v>2.3963754549462593</v>
      </c>
      <c r="N98" s="23">
        <f t="shared" si="19"/>
        <v>28.717027724772699</v>
      </c>
      <c r="O98" s="24">
        <f t="shared" si="20"/>
        <v>29.680098776518133</v>
      </c>
      <c r="P98" s="24">
        <f t="shared" si="21"/>
        <v>41.602873498709172</v>
      </c>
      <c r="Q98" t="s">
        <v>237</v>
      </c>
      <c r="R98" t="s">
        <v>238</v>
      </c>
      <c r="S98" t="s">
        <v>384</v>
      </c>
      <c r="T98" s="35">
        <v>100</v>
      </c>
      <c r="U98" s="35">
        <f t="shared" si="22"/>
        <v>24.81203007518797</v>
      </c>
      <c r="V98" s="35">
        <f t="shared" si="23"/>
        <v>82.046678635547579</v>
      </c>
      <c r="W98" s="35">
        <f t="shared" si="24"/>
        <v>89.711934156378604</v>
      </c>
      <c r="X98" s="35">
        <f t="shared" si="25"/>
        <v>28.241387208073821</v>
      </c>
      <c r="Y98" s="35">
        <f t="shared" si="26"/>
        <v>85.47603576843342</v>
      </c>
      <c r="Z98" s="35">
        <f t="shared" si="27"/>
        <v>93.141291289264444</v>
      </c>
      <c r="AA98" s="35">
        <f t="shared" si="28"/>
        <v>-3.4293571328858512</v>
      </c>
      <c r="AB98" s="35">
        <f t="shared" si="29"/>
        <v>-3.4293571328858405</v>
      </c>
      <c r="AC98" s="35">
        <f t="shared" si="30"/>
        <v>-3.4293571328858405</v>
      </c>
      <c r="AF98">
        <v>2.21</v>
      </c>
      <c r="AG98">
        <v>1.72</v>
      </c>
      <c r="AJ98" t="s">
        <v>398</v>
      </c>
    </row>
    <row r="99" spans="1:36" ht="15" x14ac:dyDescent="0.25">
      <c r="A99">
        <v>1.33</v>
      </c>
      <c r="B99">
        <v>5.57</v>
      </c>
      <c r="C99">
        <v>9.7200000000000006</v>
      </c>
      <c r="D99" s="20">
        <f t="shared" si="31"/>
        <v>3.4293571328858574E-2</v>
      </c>
      <c r="E99" s="17">
        <f>IF(OR($A99="",$B99="",$C99=""),"",A99*'MPTO_working_3-way'!$I98)</f>
        <v>1.375610449867382</v>
      </c>
      <c r="F99" s="21">
        <f>IF(OR($A99="",$B99="",$C99=""),"",B99*'MPTO_working_3-way'!$I98)</f>
        <v>5.761015192301743</v>
      </c>
      <c r="G99" s="22">
        <f>IF(OR($A99="",$B99="",$C99=""),"",C99*'MPTO_working_3-way'!$I98)</f>
        <v>10.053333513316506</v>
      </c>
      <c r="H99" s="17">
        <f>IF(OR($A99="",$B99="",$C99=""),"",'MPTO_working_3-way'!E98)</f>
        <v>1.3505328029003132</v>
      </c>
      <c r="I99" s="21">
        <f>IF(OR($A99="",$B99="",$C99=""),"",'MPTO_working_3-way'!F98)</f>
        <v>5.9487683785988619</v>
      </c>
      <c r="J99" s="22">
        <f>IF(OR($A99="",$B99="",$C99=""),"",'MPTO_working_3-way'!G98)</f>
        <v>10.935000738043547</v>
      </c>
      <c r="K99" s="17">
        <f>IF(OR($A99="",$B99="",$C99=""),"",'OddsRatio_working_3-way'!H98)</f>
        <v>1.3578542113058316</v>
      </c>
      <c r="L99" s="21">
        <f>IF(OR($A99="",$B99="",$C99=""),"",'OddsRatio_working_3-way'!I98)</f>
        <v>5.9557386232353018</v>
      </c>
      <c r="M99" s="22">
        <f>IF(OR($A99="",$B99="",$C99=""),"",'OddsRatio_working_3-way'!J98)</f>
        <v>10.456026432081366</v>
      </c>
      <c r="N99" s="23">
        <f t="shared" si="19"/>
        <v>72.694998798272195</v>
      </c>
      <c r="O99" s="24">
        <f t="shared" si="20"/>
        <v>17.358051777684384</v>
      </c>
      <c r="P99" s="24">
        <f t="shared" si="21"/>
        <v>9.9469494240434173</v>
      </c>
      <c r="Q99" t="s">
        <v>239</v>
      </c>
      <c r="R99" t="s">
        <v>240</v>
      </c>
      <c r="S99" t="s">
        <v>384</v>
      </c>
      <c r="T99" s="35">
        <v>100</v>
      </c>
      <c r="U99" s="35">
        <f t="shared" si="22"/>
        <v>52.38095238095238</v>
      </c>
      <c r="V99" s="35">
        <f t="shared" si="23"/>
        <v>70.845481049562679</v>
      </c>
      <c r="W99" s="35">
        <f t="shared" si="24"/>
        <v>74.025974025974023</v>
      </c>
      <c r="X99" s="35">
        <f t="shared" si="25"/>
        <v>55.128544924463284</v>
      </c>
      <c r="Y99" s="35">
        <f t="shared" si="26"/>
        <v>73.593073593073584</v>
      </c>
      <c r="Z99" s="35">
        <f t="shared" si="27"/>
        <v>76.773566569484927</v>
      </c>
      <c r="AA99" s="35">
        <f t="shared" si="28"/>
        <v>-2.7475925435109048</v>
      </c>
      <c r="AB99" s="35">
        <f t="shared" si="29"/>
        <v>-2.7475925435109048</v>
      </c>
      <c r="AC99" s="35">
        <f t="shared" si="30"/>
        <v>-2.7475925435109048</v>
      </c>
      <c r="AF99">
        <v>1.57</v>
      </c>
      <c r="AG99">
        <v>2.5299999999999998</v>
      </c>
      <c r="AJ99" t="s">
        <v>398</v>
      </c>
    </row>
    <row r="100" spans="1:36" ht="15" x14ac:dyDescent="0.25">
      <c r="A100">
        <v>2.1</v>
      </c>
      <c r="B100">
        <v>3.43</v>
      </c>
      <c r="C100">
        <v>3.85</v>
      </c>
      <c r="D100" s="20">
        <f t="shared" si="31"/>
        <v>2.7475925435108906E-2</v>
      </c>
      <c r="E100" s="17">
        <f>IF(OR($A100="",$B100="",$C100=""),"",A100*'MPTO_working_3-way'!$I99)</f>
        <v>2.1576994434137289</v>
      </c>
      <c r="F100" s="21">
        <f>IF(OR($A100="",$B100="",$C100=""),"",B100*'MPTO_working_3-way'!$I99)</f>
        <v>3.5242424242424235</v>
      </c>
      <c r="G100" s="22">
        <f>IF(OR($A100="",$B100="",$C100=""),"",C100*'MPTO_working_3-way'!$I99)</f>
        <v>3.9557823129251695</v>
      </c>
      <c r="H100" s="17">
        <f>IF(OR($A100="",$B100="",$C100=""),"",'MPTO_working_3-way'!E99)</f>
        <v>2.1411816634087901</v>
      </c>
      <c r="I100" s="21">
        <f>IF(OR($A100="",$B100="",$C100=""),"",'MPTO_working_3-way'!F99)</f>
        <v>3.5412451767650426</v>
      </c>
      <c r="J100" s="22">
        <f>IF(OR($A100="",$B100="",$C100=""),"",'MPTO_working_3-way'!G99)</f>
        <v>3.9907157127747084</v>
      </c>
      <c r="K100" s="17">
        <f>IF(OR($A100="",$B100="",$C100=""),"",'OddsRatio_working_3-way'!H99)</f>
        <v>2.1479362787514695</v>
      </c>
      <c r="L100" s="21">
        <f>IF(OR($A100="",$B100="",$C100=""),"",'OddsRatio_working_3-way'!I99)</f>
        <v>3.5358955976055193</v>
      </c>
      <c r="M100" s="22">
        <f>IF(OR($A100="",$B100="",$C100=""),"",'OddsRatio_working_3-way'!J99)</f>
        <v>3.9741985404015345</v>
      </c>
      <c r="N100" s="23">
        <f t="shared" si="19"/>
        <v>46.345657781599321</v>
      </c>
      <c r="O100" s="24">
        <f t="shared" si="20"/>
        <v>28.374892519346524</v>
      </c>
      <c r="P100" s="24">
        <f t="shared" si="21"/>
        <v>25.279449699054172</v>
      </c>
      <c r="Q100" t="s">
        <v>241</v>
      </c>
      <c r="R100" t="s">
        <v>242</v>
      </c>
      <c r="S100" t="s">
        <v>384</v>
      </c>
      <c r="T100" s="35">
        <v>100</v>
      </c>
      <c r="U100" s="35">
        <f t="shared" si="22"/>
        <v>73.190348525469176</v>
      </c>
      <c r="V100" s="35">
        <f t="shared" si="23"/>
        <v>69.879518072289159</v>
      </c>
      <c r="W100" s="35">
        <f t="shared" si="24"/>
        <v>54.128440366972484</v>
      </c>
      <c r="X100" s="35">
        <f t="shared" si="25"/>
        <v>75.992041560738372</v>
      </c>
      <c r="Y100" s="35">
        <f t="shared" si="26"/>
        <v>72.681211107558354</v>
      </c>
      <c r="Z100" s="35">
        <f t="shared" si="27"/>
        <v>56.93013340224168</v>
      </c>
      <c r="AA100" s="35">
        <f t="shared" si="28"/>
        <v>-2.8016930352691958</v>
      </c>
      <c r="AB100" s="35">
        <f t="shared" si="29"/>
        <v>-2.8016930352691958</v>
      </c>
      <c r="AC100" s="35">
        <f t="shared" si="30"/>
        <v>-2.8016930352691958</v>
      </c>
      <c r="AF100">
        <v>2.17</v>
      </c>
      <c r="AG100">
        <v>1.75</v>
      </c>
      <c r="AJ100" t="s">
        <v>398</v>
      </c>
    </row>
    <row r="101" spans="1:36" ht="15" x14ac:dyDescent="0.25">
      <c r="A101">
        <v>3.73</v>
      </c>
      <c r="B101">
        <v>3.32</v>
      </c>
      <c r="C101">
        <v>2.1800000000000002</v>
      </c>
      <c r="D101" s="20">
        <f t="shared" si="31"/>
        <v>2.8016930352692038E-2</v>
      </c>
      <c r="E101" s="17">
        <f>IF(OR($A101="",$B101="",$C101=""),"",A101*'MPTO_working_3-way'!$I100)</f>
        <v>3.8345031502155411</v>
      </c>
      <c r="F101" s="21">
        <f>IF(OR($A101="",$B101="",$C101=""),"",B101*'MPTO_working_3-way'!$I100)</f>
        <v>3.4130162087709373</v>
      </c>
      <c r="G101" s="22">
        <f>IF(OR($A101="",$B101="",$C101=""),"",C101*'MPTO_working_3-way'!$I100)</f>
        <v>2.2410769081688686</v>
      </c>
      <c r="H101" s="17">
        <f>IF(OR($A101="",$B101="",$C101=""),"",'MPTO_working_3-way'!E100)</f>
        <v>3.8646217145195596</v>
      </c>
      <c r="I101" s="21">
        <f>IF(OR($A101="",$B101="",$C101=""),"",'MPTO_working_3-way'!F100)</f>
        <v>3.4262316941880662</v>
      </c>
      <c r="J101" s="22">
        <f>IF(OR($A101="",$B101="",$C101=""),"",'MPTO_working_3-way'!G100)</f>
        <v>2.2253049146397279</v>
      </c>
      <c r="K101" s="17">
        <f>IF(OR($A101="",$B101="",$C101=""),"",'OddsRatio_working_3-way'!H100)</f>
        <v>3.8501060377582434</v>
      </c>
      <c r="L101" s="21">
        <f>IF(OR($A101="",$B101="",$C101=""),"",'OddsRatio_working_3-way'!I100)</f>
        <v>3.4220681346516928</v>
      </c>
      <c r="M101" s="22">
        <f>IF(OR($A101="",$B101="",$C101=""),"",'OddsRatio_working_3-way'!J100)</f>
        <v>2.2319139650383617</v>
      </c>
      <c r="N101" s="23">
        <f t="shared" si="19"/>
        <v>26.078998003790637</v>
      </c>
      <c r="O101" s="24">
        <f t="shared" si="20"/>
        <v>29.299597154861168</v>
      </c>
      <c r="P101" s="24">
        <f t="shared" si="21"/>
        <v>44.621404841348195</v>
      </c>
      <c r="Q101" t="s">
        <v>243</v>
      </c>
      <c r="R101" t="s">
        <v>244</v>
      </c>
      <c r="S101" t="s">
        <v>384</v>
      </c>
      <c r="T101" s="35">
        <v>100</v>
      </c>
      <c r="U101" s="35">
        <f t="shared" si="22"/>
        <v>51.690821256038639</v>
      </c>
      <c r="V101" s="35">
        <f t="shared" si="23"/>
        <v>70.059880239520965</v>
      </c>
      <c r="W101" s="35">
        <f t="shared" si="24"/>
        <v>75.490196078431367</v>
      </c>
      <c r="X101" s="35">
        <f t="shared" si="25"/>
        <v>54.449923682047675</v>
      </c>
      <c r="Y101" s="35">
        <f t="shared" si="26"/>
        <v>72.818982665529987</v>
      </c>
      <c r="Z101" s="35">
        <f t="shared" si="27"/>
        <v>78.249298504440404</v>
      </c>
      <c r="AA101" s="35">
        <f t="shared" si="28"/>
        <v>-2.7591024260090364</v>
      </c>
      <c r="AB101" s="35">
        <f t="shared" si="29"/>
        <v>-2.7591024260090222</v>
      </c>
      <c r="AC101" s="35">
        <f t="shared" si="30"/>
        <v>-2.7591024260090364</v>
      </c>
      <c r="AF101">
        <v>2.37</v>
      </c>
      <c r="AG101">
        <v>1.63</v>
      </c>
      <c r="AJ101" t="s">
        <v>398</v>
      </c>
    </row>
    <row r="102" spans="1:36" ht="15" x14ac:dyDescent="0.25">
      <c r="A102">
        <v>2.0699999999999998</v>
      </c>
      <c r="B102">
        <v>3.34</v>
      </c>
      <c r="C102">
        <v>4.08</v>
      </c>
      <c r="D102" s="20">
        <f t="shared" si="31"/>
        <v>2.7591024260090302E-2</v>
      </c>
      <c r="E102" s="17">
        <f>IF(OR($A102="",$B102="",$C102=""),"",A102*'MPTO_working_3-way'!$I101)</f>
        <v>2.1271134202183868</v>
      </c>
      <c r="F102" s="21">
        <f>IF(OR($A102="",$B102="",$C102=""),"",B102*'MPTO_working_3-way'!$I101)</f>
        <v>3.4321540210287016</v>
      </c>
      <c r="G102" s="22">
        <f>IF(OR($A102="",$B102="",$C102=""),"",C102*'MPTO_working_3-way'!$I101)</f>
        <v>4.1925713789811683</v>
      </c>
      <c r="H102" s="17">
        <f>IF(OR($A102="",$B102="",$C102=""),"",'MPTO_working_3-way'!E101)</f>
        <v>2.1101730670370697</v>
      </c>
      <c r="I102" s="21">
        <f>IF(OR($A102="",$B102="",$C102=""),"",'MPTO_working_3-way'!F101)</f>
        <v>3.4458496331861261</v>
      </c>
      <c r="J102" s="22">
        <f>IF(OR($A102="",$B102="",$C102=""),"",'MPTO_working_3-way'!G101)</f>
        <v>4.239065828640677</v>
      </c>
      <c r="K102" s="17">
        <f>IF(OR($A102="",$B102="",$C102=""),"",'OddsRatio_working_3-way'!H101)</f>
        <v>2.1171065455356559</v>
      </c>
      <c r="L102" s="21">
        <f>IF(OR($A102="",$B102="",$C102=""),"",'OddsRatio_working_3-way'!I101)</f>
        <v>3.4430180528536773</v>
      </c>
      <c r="M102" s="22">
        <f>IF(OR($A102="",$B102="",$C102=""),"",'OddsRatio_working_3-way'!J101)</f>
        <v>4.2155964114484314</v>
      </c>
      <c r="N102" s="23">
        <f t="shared" si="19"/>
        <v>47.012067645049783</v>
      </c>
      <c r="O102" s="24">
        <f t="shared" si="20"/>
        <v>29.13622156444702</v>
      </c>
      <c r="P102" s="24">
        <f t="shared" si="21"/>
        <v>23.851710790503198</v>
      </c>
      <c r="Q102" t="s">
        <v>245</v>
      </c>
      <c r="R102" t="s">
        <v>246</v>
      </c>
      <c r="S102" t="s">
        <v>384</v>
      </c>
      <c r="T102" s="35">
        <v>100</v>
      </c>
      <c r="U102" s="35">
        <f t="shared" si="22"/>
        <v>58.50622406639004</v>
      </c>
      <c r="V102" s="35">
        <f t="shared" si="23"/>
        <v>71.346704871060169</v>
      </c>
      <c r="W102" s="35">
        <f t="shared" si="24"/>
        <v>67.426710097719877</v>
      </c>
      <c r="X102" s="35">
        <f t="shared" si="25"/>
        <v>61.226585031219962</v>
      </c>
      <c r="Y102" s="35">
        <f t="shared" si="26"/>
        <v>74.067065835890091</v>
      </c>
      <c r="Z102" s="35">
        <f t="shared" si="27"/>
        <v>70.147071062549784</v>
      </c>
      <c r="AA102" s="35">
        <f t="shared" si="28"/>
        <v>-2.7203609648299221</v>
      </c>
      <c r="AB102" s="35">
        <f t="shared" si="29"/>
        <v>-2.7203609648299221</v>
      </c>
      <c r="AC102" s="35">
        <f t="shared" si="30"/>
        <v>-2.7203609648299079</v>
      </c>
      <c r="AF102">
        <v>2.3199999999999998</v>
      </c>
      <c r="AG102">
        <v>1.66</v>
      </c>
      <c r="AJ102" t="s">
        <v>390</v>
      </c>
    </row>
    <row r="103" spans="1:36" ht="15" x14ac:dyDescent="0.25">
      <c r="A103">
        <v>2.41</v>
      </c>
      <c r="B103">
        <v>3.49</v>
      </c>
      <c r="C103">
        <v>3.07</v>
      </c>
      <c r="D103" s="20">
        <f t="shared" si="31"/>
        <v>2.7203609648299043E-2</v>
      </c>
      <c r="E103" s="17">
        <f>IF(OR($A103="",$B103="",$C103=""),"",A103*'MPTO_working_3-way'!$I102)</f>
        <v>2.4755606992524006</v>
      </c>
      <c r="F103" s="21">
        <f>IF(OR($A103="",$B103="",$C103=""),"",B103*'MPTO_working_3-way'!$I102)</f>
        <v>3.5849405976725639</v>
      </c>
      <c r="G103" s="22">
        <f>IF(OR($A103="",$B103="",$C103=""),"",C103*'MPTO_working_3-way'!$I102)</f>
        <v>3.1535150816202777</v>
      </c>
      <c r="H103" s="17">
        <f>IF(OR($A103="",$B103="",$C103=""),"",'MPTO_working_3-way'!E102)</f>
        <v>2.4638437735474823</v>
      </c>
      <c r="I103" s="21">
        <f>IF(OR($A103="",$B103="",$C103=""),"",'MPTO_working_3-way'!F102)</f>
        <v>3.6040571120892699</v>
      </c>
      <c r="J103" s="22">
        <f>IF(OR($A103="",$B103="",$C103=""),"",'MPTO_working_3-way'!G102)</f>
        <v>3.1579110668320181</v>
      </c>
      <c r="K103" s="17">
        <f>IF(OR($A103="",$B103="",$C103=""),"",'OddsRatio_working_3-way'!H102)</f>
        <v>2.4690977786421731</v>
      </c>
      <c r="L103" s="21">
        <f>IF(OR($A103="",$B103="",$C103=""),"",'OddsRatio_working_3-way'!I102)</f>
        <v>3.5943641622829863</v>
      </c>
      <c r="M103" s="22">
        <f>IF(OR($A103="",$B103="",$C103=""),"",'OddsRatio_working_3-way'!J102)</f>
        <v>3.156760568644891</v>
      </c>
      <c r="N103" s="23">
        <f t="shared" si="19"/>
        <v>40.39488913772108</v>
      </c>
      <c r="O103" s="24">
        <f t="shared" si="20"/>
        <v>27.894464991950656</v>
      </c>
      <c r="P103" s="24">
        <f t="shared" si="21"/>
        <v>31.710645870328278</v>
      </c>
      <c r="Q103" t="s">
        <v>247</v>
      </c>
      <c r="R103" t="s">
        <v>248</v>
      </c>
      <c r="S103" t="s">
        <v>384</v>
      </c>
      <c r="T103" s="35">
        <v>100</v>
      </c>
      <c r="U103" s="35">
        <f t="shared" si="22"/>
        <v>86.111111111111114</v>
      </c>
      <c r="V103" s="35">
        <f t="shared" si="23"/>
        <v>75.728155339805824</v>
      </c>
      <c r="W103" s="35">
        <f t="shared" si="24"/>
        <v>35.064935064935064</v>
      </c>
      <c r="X103" s="35">
        <f t="shared" si="25"/>
        <v>89.206909595259106</v>
      </c>
      <c r="Y103" s="35">
        <f t="shared" si="26"/>
        <v>78.823953823953815</v>
      </c>
      <c r="Z103" s="35">
        <f t="shared" si="27"/>
        <v>38.160733549083062</v>
      </c>
      <c r="AA103" s="35">
        <f t="shared" si="28"/>
        <v>-3.0957984841479913</v>
      </c>
      <c r="AB103" s="35">
        <f t="shared" si="29"/>
        <v>-3.0957984841479913</v>
      </c>
      <c r="AC103" s="35">
        <f t="shared" si="30"/>
        <v>-3.0957984841479984</v>
      </c>
      <c r="AF103">
        <v>2.0499999999999998</v>
      </c>
      <c r="AG103">
        <v>1.85</v>
      </c>
      <c r="AJ103" t="s">
        <v>390</v>
      </c>
    </row>
    <row r="104" spans="1:36" ht="15" x14ac:dyDescent="0.25">
      <c r="A104">
        <v>7.2</v>
      </c>
      <c r="B104">
        <v>4.12</v>
      </c>
      <c r="C104">
        <v>1.54</v>
      </c>
      <c r="D104" s="20">
        <f t="shared" si="31"/>
        <v>3.0957984841480046E-2</v>
      </c>
      <c r="E104" s="17">
        <f>IF(OR($A104="",$B104="",$C104=""),"",A104*'MPTO_working_3-way'!$I103)</f>
        <v>7.4228974908586567</v>
      </c>
      <c r="F104" s="21">
        <f>IF(OR($A104="",$B104="",$C104=""),"",B104*'MPTO_working_3-way'!$I103)</f>
        <v>4.247546897546898</v>
      </c>
      <c r="G104" s="22">
        <f>IF(OR($A104="",$B104="",$C104=""),"",C104*'MPTO_working_3-way'!$I103)</f>
        <v>1.5876752966558794</v>
      </c>
      <c r="H104" s="17">
        <f>IF(OR($A104="",$B104="",$C104=""),"",'MPTO_working_3-way'!E103)</f>
        <v>7.7778907796524006</v>
      </c>
      <c r="I104" s="21">
        <f>IF(OR($A104="",$B104="",$C104=""),"",'MPTO_working_3-way'!F103)</f>
        <v>4.3029423141650049</v>
      </c>
      <c r="J104" s="22">
        <f>IF(OR($A104="",$B104="",$C104=""),"",'MPTO_working_3-way'!G103)</f>
        <v>1.564868523698254</v>
      </c>
      <c r="K104" s="17">
        <f>IF(OR($A104="",$B104="",$C104=""),"",'OddsRatio_working_3-way'!H103)</f>
        <v>7.5745745881184074</v>
      </c>
      <c r="L104" s="21">
        <f>IF(OR($A104="",$B104="",$C104=""),"",'OddsRatio_working_3-way'!I103)</f>
        <v>4.3084955991821676</v>
      </c>
      <c r="M104" s="22">
        <f>IF(OR($A104="",$B104="",$C104=""),"",'OddsRatio_working_3-way'!J103)</f>
        <v>1.5726242383199904</v>
      </c>
      <c r="N104" s="23">
        <f t="shared" si="19"/>
        <v>13.471828234614664</v>
      </c>
      <c r="O104" s="24">
        <f t="shared" si="20"/>
        <v>23.543000798355727</v>
      </c>
      <c r="P104" s="24">
        <f t="shared" si="21"/>
        <v>62.985170967029603</v>
      </c>
      <c r="Q104" t="s">
        <v>249</v>
      </c>
      <c r="R104" t="s">
        <v>250</v>
      </c>
      <c r="S104" t="s">
        <v>384</v>
      </c>
      <c r="T104" s="35">
        <v>100</v>
      </c>
      <c r="U104" s="35">
        <f t="shared" si="22"/>
        <v>76.359338061465735</v>
      </c>
      <c r="V104" s="35">
        <f t="shared" si="23"/>
        <v>72.527472527472526</v>
      </c>
      <c r="W104" s="35">
        <f t="shared" si="24"/>
        <v>48.186528497409334</v>
      </c>
      <c r="X104" s="35">
        <f t="shared" si="25"/>
        <v>79.285998975118147</v>
      </c>
      <c r="Y104" s="35">
        <f t="shared" si="26"/>
        <v>75.454133441124966</v>
      </c>
      <c r="Z104" s="35">
        <f t="shared" si="27"/>
        <v>51.113189411061747</v>
      </c>
      <c r="AA104" s="35">
        <f t="shared" si="28"/>
        <v>-2.9266609136524124</v>
      </c>
      <c r="AB104" s="35">
        <f t="shared" si="29"/>
        <v>-2.9266609136524409</v>
      </c>
      <c r="AC104" s="35">
        <f t="shared" si="30"/>
        <v>-2.9266609136524124</v>
      </c>
      <c r="AF104">
        <v>1.96</v>
      </c>
      <c r="AG104">
        <v>1.93</v>
      </c>
      <c r="AJ104" t="s">
        <v>390</v>
      </c>
    </row>
    <row r="105" spans="1:36" ht="15" x14ac:dyDescent="0.25">
      <c r="A105">
        <v>4.2300000000000004</v>
      </c>
      <c r="B105">
        <v>3.64</v>
      </c>
      <c r="C105">
        <v>1.93</v>
      </c>
      <c r="D105" s="20">
        <f t="shared" si="31"/>
        <v>2.9266609136524124E-2</v>
      </c>
      <c r="E105" s="17">
        <f>IF(OR($A105="",$B105="",$C105=""),"",A105*'MPTO_working_3-way'!$I104)</f>
        <v>4.3537977566474977</v>
      </c>
      <c r="F105" s="21">
        <f>IF(OR($A105="",$B105="",$C105=""),"",B105*'MPTO_working_3-way'!$I104)</f>
        <v>3.7465304572569478</v>
      </c>
      <c r="G105" s="22">
        <f>IF(OR($A105="",$B105="",$C105=""),"",C105*'MPTO_working_3-way'!$I104)</f>
        <v>1.9864845556334916</v>
      </c>
      <c r="H105" s="17">
        <f>IF(OR($A105="",$B105="",$C105=""),"",'MPTO_working_3-way'!E104)</f>
        <v>4.4120680419220211</v>
      </c>
      <c r="I105" s="21">
        <f>IF(OR($A105="",$B105="",$C105=""),"",'MPTO_working_3-way'!F104)</f>
        <v>3.7740158790984464</v>
      </c>
      <c r="J105" s="22">
        <f>IF(OR($A105="",$B105="",$C105=""),"",'MPTO_working_3-way'!G104)</f>
        <v>1.9670357127159903</v>
      </c>
      <c r="K105" s="17">
        <f>IF(OR($A105="",$B105="",$C105=""),"",'OddsRatio_working_3-way'!H104)</f>
        <v>4.3847809905207216</v>
      </c>
      <c r="L105" s="21">
        <f>IF(OR($A105="",$B105="",$C105=""),"",'OddsRatio_working_3-way'!I104)</f>
        <v>3.7665083018497549</v>
      </c>
      <c r="M105" s="22">
        <f>IF(OR($A105="",$B105="",$C105=""),"",'OddsRatio_working_3-way'!J104)</f>
        <v>1.9745654245152544</v>
      </c>
      <c r="N105" s="23">
        <f t="shared" si="19"/>
        <v>22.968453196365694</v>
      </c>
      <c r="O105" s="24">
        <f t="shared" si="20"/>
        <v>26.691361818853544</v>
      </c>
      <c r="P105" s="24">
        <f t="shared" si="21"/>
        <v>50.340184984780777</v>
      </c>
      <c r="Q105" t="s">
        <v>118</v>
      </c>
      <c r="R105" t="s">
        <v>251</v>
      </c>
      <c r="S105" t="s">
        <v>384</v>
      </c>
      <c r="T105" s="35">
        <v>100</v>
      </c>
      <c r="U105" s="35">
        <f t="shared" si="22"/>
        <v>57.983193277310924</v>
      </c>
      <c r="V105" s="35">
        <f t="shared" si="23"/>
        <v>71.346704871060169</v>
      </c>
      <c r="W105" s="35">
        <f t="shared" si="24"/>
        <v>67.845659163987136</v>
      </c>
      <c r="X105" s="35">
        <f t="shared" si="25"/>
        <v>60.807635964952688</v>
      </c>
      <c r="Y105" s="35">
        <f t="shared" si="26"/>
        <v>74.171147558701932</v>
      </c>
      <c r="Z105" s="35">
        <f t="shared" si="27"/>
        <v>70.6701018516289</v>
      </c>
      <c r="AA105" s="35">
        <f t="shared" si="28"/>
        <v>-2.8244426876417634</v>
      </c>
      <c r="AB105" s="35">
        <f t="shared" si="29"/>
        <v>-2.8244426876417634</v>
      </c>
      <c r="AC105" s="35">
        <f t="shared" si="30"/>
        <v>-2.8244426876417634</v>
      </c>
      <c r="AF105">
        <v>2.1800000000000002</v>
      </c>
      <c r="AG105">
        <v>1.74</v>
      </c>
      <c r="AJ105" t="s">
        <v>69</v>
      </c>
    </row>
    <row r="106" spans="1:36" ht="15" x14ac:dyDescent="0.25">
      <c r="A106">
        <v>2.38</v>
      </c>
      <c r="B106">
        <v>3.49</v>
      </c>
      <c r="C106">
        <v>3.11</v>
      </c>
      <c r="D106" s="20">
        <f t="shared" si="31"/>
        <v>2.8244426876417705E-2</v>
      </c>
      <c r="E106" s="17">
        <f>IF(OR($A106="",$B106="",$C106=""),"",A106*'MPTO_working_3-way'!$I105)</f>
        <v>2.4472217359658739</v>
      </c>
      <c r="F106" s="21">
        <f>IF(OR($A106="",$B106="",$C106=""),"",B106*'MPTO_working_3-way'!$I105)</f>
        <v>3.5885730497986978</v>
      </c>
      <c r="G106" s="22">
        <f>IF(OR($A106="",$B106="",$C106=""),"",C106*'MPTO_working_3-way'!$I105)</f>
        <v>3.1978401675856589</v>
      </c>
      <c r="H106" s="17">
        <f>IF(OR($A106="",$B106="",$C106=""),"",'MPTO_working_3-way'!E105)</f>
        <v>2.434551594834419</v>
      </c>
      <c r="I106" s="21">
        <f>IF(OR($A106="",$B106="",$C106=""),"",'MPTO_working_3-way'!F105)</f>
        <v>3.6085692246270709</v>
      </c>
      <c r="J106" s="22">
        <f>IF(OR($A106="",$B106="",$C106=""),"",'MPTO_working_3-way'!G105)</f>
        <v>3.2038076674743898</v>
      </c>
      <c r="K106" s="17">
        <f>IF(OR($A106="",$B106="",$C106=""),"",'OddsRatio_working_3-way'!H105)</f>
        <v>2.4401716664491575</v>
      </c>
      <c r="L106" s="21">
        <f>IF(OR($A106="",$B106="",$C106=""),"",'OddsRatio_working_3-way'!I105)</f>
        <v>3.5985706155495669</v>
      </c>
      <c r="M106" s="22">
        <f>IF(OR($A106="",$B106="",$C106=""),"",'OddsRatio_working_3-way'!J105)</f>
        <v>3.2020016059476251</v>
      </c>
      <c r="N106" s="23">
        <f t="shared" ref="N106:N169" si="32">(1/E106)* 100</f>
        <v>40.862664191944106</v>
      </c>
      <c r="O106" s="24">
        <f t="shared" ref="O106:O169" si="33">(1/F106)* 100</f>
        <v>27.86622944894755</v>
      </c>
      <c r="P106" s="24">
        <f t="shared" ref="P106:P169" si="34">(1/G106)* 100</f>
        <v>31.271106359108348</v>
      </c>
      <c r="Q106" t="s">
        <v>252</v>
      </c>
      <c r="R106" t="s">
        <v>117</v>
      </c>
      <c r="S106" t="s">
        <v>384</v>
      </c>
      <c r="T106" s="35">
        <v>100</v>
      </c>
      <c r="U106" s="35">
        <f t="shared" ref="U106:U169" si="35">(1/A107)*((T106*A107)-T106)</f>
        <v>58.847736625514408</v>
      </c>
      <c r="V106" s="35">
        <f t="shared" ref="V106:V169" si="36">(1/B107)*((T106*B107)-T106)</f>
        <v>68.944099378881987</v>
      </c>
      <c r="W106" s="35">
        <f t="shared" ref="W106:W169" si="37">(1/C107)*((T106*C107)-T106)</f>
        <v>69.325153374233125</v>
      </c>
      <c r="X106" s="35">
        <f t="shared" ref="X106:X169" si="38">((1/B107)+(1/C107))*T106</f>
        <v>61.730747246884874</v>
      </c>
      <c r="Y106" s="35">
        <f t="shared" ref="Y106:Y169" si="39">((1/A107)+(1/C107))*T106</f>
        <v>71.827110000252461</v>
      </c>
      <c r="Z106" s="35">
        <f t="shared" ref="Z106:Z169" si="40">((1/A107)+(1/B107))*T106</f>
        <v>72.208163995603599</v>
      </c>
      <c r="AA106" s="35">
        <f t="shared" ref="AA106:AA169" si="41">U106-X106</f>
        <v>-2.8830106213704667</v>
      </c>
      <c r="AB106" s="35">
        <f t="shared" ref="AB106:AB169" si="42">V106-Y106</f>
        <v>-2.8830106213704738</v>
      </c>
      <c r="AC106" s="35">
        <f t="shared" ref="AC106:AC169" si="43">W106-Z106</f>
        <v>-2.8830106213704738</v>
      </c>
      <c r="AF106">
        <v>2.16</v>
      </c>
      <c r="AG106">
        <v>1.75</v>
      </c>
      <c r="AJ106" t="s">
        <v>69</v>
      </c>
    </row>
    <row r="107" spans="1:36" ht="15" x14ac:dyDescent="0.25">
      <c r="A107">
        <v>2.4300000000000002</v>
      </c>
      <c r="B107">
        <v>3.22</v>
      </c>
      <c r="C107">
        <v>3.26</v>
      </c>
      <c r="D107" s="20">
        <f t="shared" si="31"/>
        <v>2.8830106213704632E-2</v>
      </c>
      <c r="E107" s="17">
        <f>IF(OR($A107="",$B107="",$C107=""),"",A107*'MPTO_working_3-way'!$I106)</f>
        <v>2.5000571580993025</v>
      </c>
      <c r="F107" s="21">
        <f>IF(OR($A107="",$B107="",$C107=""),"",B107*'MPTO_working_3-way'!$I106)</f>
        <v>3.3128329420081291</v>
      </c>
      <c r="G107" s="22">
        <f>IF(OR($A107="",$B107="",$C107=""),"",C107*'MPTO_working_3-way'!$I106)</f>
        <v>3.3539861462566769</v>
      </c>
      <c r="H107" s="17">
        <f>IF(OR($A107="",$B107="",$C107=""),"",'MPTO_working_3-way'!E106)</f>
        <v>2.4881031451353737</v>
      </c>
      <c r="I107" s="21">
        <f>IF(OR($A107="",$B107="",$C107=""),"",'MPTO_working_3-way'!F106)</f>
        <v>3.3228224616278692</v>
      </c>
      <c r="J107" s="22">
        <f>IF(OR($A107="",$B107="",$C107=""),"",'MPTO_working_3-way'!G106)</f>
        <v>3.3654347474641564</v>
      </c>
      <c r="K107" s="17">
        <f>IF(OR($A107="",$B107="",$C107=""),"",'OddsRatio_working_3-way'!H106)</f>
        <v>2.4934181405267921</v>
      </c>
      <c r="L107" s="21">
        <f>IF(OR($A107="",$B107="",$C107=""),"",'OddsRatio_working_3-way'!I106)</f>
        <v>3.3184533370415932</v>
      </c>
      <c r="M107" s="22">
        <f>IF(OR($A107="",$B107="",$C107=""),"",'OddsRatio_working_3-way'!J106)</f>
        <v>3.360227271042342</v>
      </c>
      <c r="N107" s="23">
        <f t="shared" si="32"/>
        <v>39.999085491319789</v>
      </c>
      <c r="O107" s="24">
        <f t="shared" si="33"/>
        <v>30.18564526208295</v>
      </c>
      <c r="P107" s="24">
        <f t="shared" si="34"/>
        <v>29.815269246597271</v>
      </c>
      <c r="Q107" t="s">
        <v>253</v>
      </c>
      <c r="R107" t="s">
        <v>119</v>
      </c>
      <c r="S107" t="s">
        <v>384</v>
      </c>
      <c r="T107" s="35">
        <v>100</v>
      </c>
      <c r="U107" s="35">
        <f t="shared" si="35"/>
        <v>12.280701754385953</v>
      </c>
      <c r="V107" s="35">
        <f t="shared" si="36"/>
        <v>88.304093567251471</v>
      </c>
      <c r="W107" s="35">
        <f t="shared" si="37"/>
        <v>96.376811594202906</v>
      </c>
      <c r="X107" s="35">
        <f t="shared" si="38"/>
        <v>15.319094838545638</v>
      </c>
      <c r="Y107" s="35">
        <f t="shared" si="39"/>
        <v>91.34248665141115</v>
      </c>
      <c r="Z107" s="35">
        <f t="shared" si="40"/>
        <v>99.415204678362585</v>
      </c>
      <c r="AA107" s="35">
        <f t="shared" si="41"/>
        <v>-3.0383930841596847</v>
      </c>
      <c r="AB107" s="35">
        <f t="shared" si="42"/>
        <v>-3.0383930841596793</v>
      </c>
      <c r="AC107" s="35">
        <f t="shared" si="43"/>
        <v>-3.0383930841596793</v>
      </c>
      <c r="AF107">
        <v>2.5</v>
      </c>
      <c r="AG107">
        <v>1.58</v>
      </c>
      <c r="AJ107" t="s">
        <v>69</v>
      </c>
    </row>
    <row r="108" spans="1:36" s="35" customFormat="1" ht="15" x14ac:dyDescent="0.25">
      <c r="A108">
        <v>1.1399999999999999</v>
      </c>
      <c r="B108">
        <v>8.5500000000000007</v>
      </c>
      <c r="C108">
        <v>27.6</v>
      </c>
      <c r="D108" s="20">
        <f t="shared" si="31"/>
        <v>3.038393084159674E-2</v>
      </c>
      <c r="E108" s="17">
        <f>IF(OR($A108="",$B108="",$C108=""),"",A108*'MPTO_working_3-way'!$I107)</f>
        <v>1.1746376811594201</v>
      </c>
      <c r="F108" s="21">
        <f>IF(OR($A108="",$B108="",$C108=""),"",B108*'MPTO_working_3-way'!$I107)</f>
        <v>8.8097826086956523</v>
      </c>
      <c r="G108" s="22">
        <f>IF(OR($A108="",$B108="",$C108=""),"",C108*'MPTO_working_3-way'!$I107)</f>
        <v>28.438596491228072</v>
      </c>
      <c r="H108" s="17">
        <f>IF(OR($A108="",$B108="",$C108=""),"",'MPTO_working_3-way'!E107)</f>
        <v>1.1533160647084697</v>
      </c>
      <c r="I108" s="21">
        <f>IF(OR($A108="",$B108="",$C108=""),"",'MPTO_working_3-way'!F107)</f>
        <v>9.3605712019040066</v>
      </c>
      <c r="J108" s="22">
        <f>IF(OR($A108="",$B108="",$C108=""),"",'MPTO_working_3-way'!G107)</f>
        <v>38.308441558441565</v>
      </c>
      <c r="K108" s="17">
        <f>IF(OR($A108="",$B108="",$C108=""),"",'OddsRatio_working_3-way'!H107)</f>
        <v>1.1585401210892492</v>
      </c>
      <c r="L108" s="21">
        <f>IF(OR($A108="",$B108="",$C108=""),"",'OddsRatio_working_3-way'!I107)</f>
        <v>9.549842244455915</v>
      </c>
      <c r="M108" s="22">
        <f>IF(OR($A108="",$B108="",$C108=""),"",'OddsRatio_working_3-way'!J107)</f>
        <v>31.122623006957259</v>
      </c>
      <c r="N108" s="23">
        <f t="shared" si="32"/>
        <v>85.132634176434308</v>
      </c>
      <c r="O108" s="24">
        <f t="shared" si="33"/>
        <v>11.35101789019124</v>
      </c>
      <c r="P108" s="24">
        <f t="shared" si="34"/>
        <v>3.5163479333744601</v>
      </c>
      <c r="Q108" t="s">
        <v>144</v>
      </c>
      <c r="R108" t="s">
        <v>254</v>
      </c>
      <c r="S108" t="s">
        <v>384</v>
      </c>
      <c r="T108" s="35">
        <v>100</v>
      </c>
      <c r="U108" s="35">
        <f t="shared" si="35"/>
        <v>39.393939393939398</v>
      </c>
      <c r="V108" s="35">
        <f t="shared" si="36"/>
        <v>75.062344139650875</v>
      </c>
      <c r="W108" s="35">
        <f t="shared" si="37"/>
        <v>79.591836734693885</v>
      </c>
      <c r="X108" s="35">
        <f t="shared" si="38"/>
        <v>45.345819125655254</v>
      </c>
      <c r="Y108" s="35">
        <f t="shared" si="39"/>
        <v>81.014223871366724</v>
      </c>
      <c r="Z108" s="35">
        <f t="shared" si="40"/>
        <v>85.543716466409734</v>
      </c>
      <c r="AA108" s="35">
        <f t="shared" si="41"/>
        <v>-5.9518797317158558</v>
      </c>
      <c r="AB108" s="35">
        <f t="shared" si="42"/>
        <v>-5.9518797317158487</v>
      </c>
      <c r="AC108" s="35">
        <f t="shared" si="43"/>
        <v>-5.9518797317158487</v>
      </c>
      <c r="AD108" s="36"/>
      <c r="AE108" s="36"/>
      <c r="AF108">
        <v>1.49</v>
      </c>
      <c r="AG108">
        <v>2.69</v>
      </c>
      <c r="AH108" s="36"/>
      <c r="AI108" s="36"/>
      <c r="AJ108" t="s">
        <v>69</v>
      </c>
    </row>
    <row r="109" spans="1:36" ht="15" x14ac:dyDescent="0.25">
      <c r="A109">
        <v>1.65</v>
      </c>
      <c r="B109">
        <v>4.01</v>
      </c>
      <c r="C109">
        <v>4.9000000000000004</v>
      </c>
      <c r="D109" s="20">
        <f t="shared" si="31"/>
        <v>5.9518797317158478E-2</v>
      </c>
      <c r="E109" s="17">
        <f>IF(OR($A109="",$B109="",$C109=""),"",A109*'MPTO_working_3-way'!$I108)</f>
        <v>1.7482060155733115</v>
      </c>
      <c r="F109" s="21">
        <f>IF(OR($A109="",$B109="",$C109=""),"",B109*'MPTO_working_3-way'!$I108)</f>
        <v>4.2486703772418055</v>
      </c>
      <c r="G109" s="22">
        <f>IF(OR($A109="",$B109="",$C109=""),"",C109*'MPTO_working_3-way'!$I108)</f>
        <v>5.1916421068540766</v>
      </c>
      <c r="H109" s="17">
        <f>IF(OR($A109="",$B109="",$C109=""),"",'MPTO_working_3-way'!E108)</f>
        <v>1.7058412921680852</v>
      </c>
      <c r="I109" s="21">
        <f>IF(OR($A109="",$B109="",$C109=""),"",'MPTO_working_3-way'!F108)</f>
        <v>4.3565968730613394</v>
      </c>
      <c r="J109" s="22">
        <f>IF(OR($A109="",$B109="",$C109=""),"",'MPTO_working_3-way'!G108)</f>
        <v>5.4276430885303171</v>
      </c>
      <c r="K109" s="17">
        <f>IF(OR($A109="",$B109="",$C109=""),"",'OddsRatio_working_3-way'!H108)</f>
        <v>1.7201140265407855</v>
      </c>
      <c r="L109" s="21">
        <f>IF(OR($A109="",$B109="",$C109=""),"",'OddsRatio_working_3-way'!I108)</f>
        <v>4.3346818767504072</v>
      </c>
      <c r="M109" s="22">
        <f>IF(OR($A109="",$B109="",$C109=""),"",'OddsRatio_working_3-way'!J108)</f>
        <v>5.3206841592447152</v>
      </c>
      <c r="N109" s="23">
        <f t="shared" si="32"/>
        <v>57.201496339209044</v>
      </c>
      <c r="O109" s="24">
        <f t="shared" si="33"/>
        <v>23.536775301669554</v>
      </c>
      <c r="P109" s="24">
        <f t="shared" si="34"/>
        <v>19.26172835912141</v>
      </c>
      <c r="Q109" t="s">
        <v>255</v>
      </c>
      <c r="R109" t="s">
        <v>256</v>
      </c>
      <c r="S109" t="s">
        <v>384</v>
      </c>
      <c r="T109" s="35">
        <v>100</v>
      </c>
      <c r="U109" s="35">
        <f t="shared" si="35"/>
        <v>40.476190476190474</v>
      </c>
      <c r="V109" s="35">
        <f t="shared" si="36"/>
        <v>75.247524752475243</v>
      </c>
      <c r="W109" s="35">
        <f t="shared" si="37"/>
        <v>78.070175438596479</v>
      </c>
      <c r="X109" s="35">
        <f t="shared" si="38"/>
        <v>46.682299808928263</v>
      </c>
      <c r="Y109" s="35">
        <f t="shared" si="39"/>
        <v>81.453634085213039</v>
      </c>
      <c r="Z109" s="35">
        <f t="shared" si="40"/>
        <v>84.276284771334275</v>
      </c>
      <c r="AA109" s="35">
        <f t="shared" si="41"/>
        <v>-6.206109332737789</v>
      </c>
      <c r="AB109" s="35">
        <f t="shared" si="42"/>
        <v>-6.2061093327377961</v>
      </c>
      <c r="AC109" s="35">
        <f t="shared" si="43"/>
        <v>-6.2061093327377961</v>
      </c>
      <c r="AF109">
        <v>2.06</v>
      </c>
      <c r="AG109">
        <v>1.75</v>
      </c>
      <c r="AJ109" t="s">
        <v>399</v>
      </c>
    </row>
    <row r="110" spans="1:36" ht="15" x14ac:dyDescent="0.25">
      <c r="A110">
        <v>1.68</v>
      </c>
      <c r="B110">
        <v>4.04</v>
      </c>
      <c r="C110">
        <v>4.5599999999999996</v>
      </c>
      <c r="D110" s="20">
        <f t="shared" si="31"/>
        <v>6.2061093327377748E-2</v>
      </c>
      <c r="E110" s="17">
        <f>IF(OR($A110="",$B110="",$C110=""),"",A110*'MPTO_working_3-way'!$I109)</f>
        <v>1.7842626367899945</v>
      </c>
      <c r="F110" s="21">
        <f>IF(OR($A110="",$B110="",$C110=""),"",B110*'MPTO_working_3-way'!$I109)</f>
        <v>4.2907268170426063</v>
      </c>
      <c r="G110" s="22">
        <f>IF(OR($A110="",$B110="",$C110=""),"",C110*'MPTO_working_3-way'!$I109)</f>
        <v>4.8429985855728424</v>
      </c>
      <c r="H110" s="17">
        <f>IF(OR($A110="",$B110="",$C110=""),"",'MPTO_working_3-way'!E109)</f>
        <v>1.7404893358191229</v>
      </c>
      <c r="I110" s="21">
        <f>IF(OR($A110="",$B110="",$C110=""),"",'MPTO_working_3-way'!F109)</f>
        <v>4.4084378646441076</v>
      </c>
      <c r="J110" s="22">
        <f>IF(OR($A110="",$B110="",$C110=""),"",'MPTO_working_3-way'!G109)</f>
        <v>5.034962413843366</v>
      </c>
      <c r="K110" s="17">
        <f>IF(OR($A110="",$B110="",$C110=""),"",'OddsRatio_working_3-way'!H109)</f>
        <v>1.7553485290412665</v>
      </c>
      <c r="L110" s="21">
        <f>IF(OR($A110="",$B110="",$C110=""),"",'OddsRatio_working_3-way'!I109)</f>
        <v>4.3768522474786034</v>
      </c>
      <c r="M110" s="22">
        <f>IF(OR($A110="",$B110="",$C110=""),"",'OddsRatio_working_3-way'!J109)</f>
        <v>4.9544717108631007</v>
      </c>
      <c r="N110" s="23">
        <f t="shared" si="32"/>
        <v>56.045560747663558</v>
      </c>
      <c r="O110" s="24">
        <f t="shared" si="33"/>
        <v>23.306074766355142</v>
      </c>
      <c r="P110" s="24">
        <f t="shared" si="34"/>
        <v>20.648364485981311</v>
      </c>
      <c r="Q110" t="s">
        <v>257</v>
      </c>
      <c r="R110" t="s">
        <v>258</v>
      </c>
      <c r="S110" t="s">
        <v>384</v>
      </c>
      <c r="T110" s="35">
        <v>100</v>
      </c>
      <c r="U110" s="35">
        <f t="shared" si="35"/>
        <v>45.945945945945937</v>
      </c>
      <c r="V110" s="35">
        <f t="shared" si="36"/>
        <v>71.264367816091948</v>
      </c>
      <c r="W110" s="35">
        <f t="shared" si="37"/>
        <v>76.798143851508115</v>
      </c>
      <c r="X110" s="35">
        <f t="shared" si="38"/>
        <v>51.93748833239993</v>
      </c>
      <c r="Y110" s="35">
        <f t="shared" si="39"/>
        <v>77.255910202545934</v>
      </c>
      <c r="Z110" s="35">
        <f t="shared" si="40"/>
        <v>82.789686237962087</v>
      </c>
      <c r="AA110" s="35">
        <f t="shared" si="41"/>
        <v>-5.9915423864539932</v>
      </c>
      <c r="AB110" s="35">
        <f t="shared" si="42"/>
        <v>-5.9915423864539861</v>
      </c>
      <c r="AC110" s="35">
        <f t="shared" si="43"/>
        <v>-5.9915423864539719</v>
      </c>
      <c r="AF110">
        <v>2.09</v>
      </c>
      <c r="AG110">
        <v>1.73</v>
      </c>
      <c r="AJ110" t="s">
        <v>399</v>
      </c>
    </row>
    <row r="111" spans="1:36" ht="15" x14ac:dyDescent="0.25">
      <c r="A111">
        <v>1.85</v>
      </c>
      <c r="B111">
        <v>3.48</v>
      </c>
      <c r="C111">
        <v>4.3099999999999996</v>
      </c>
      <c r="D111" s="20">
        <f t="shared" si="31"/>
        <v>5.991542386453963E-2</v>
      </c>
      <c r="E111" s="17">
        <f>IF(OR($A111="",$B111="",$C111=""),"",A111*'MPTO_working_3-way'!$I110)</f>
        <v>1.9608435341493984</v>
      </c>
      <c r="F111" s="21">
        <f>IF(OR($A111="",$B111="",$C111=""),"",B111*'MPTO_working_3-way'!$I110)</f>
        <v>3.6885056750485981</v>
      </c>
      <c r="G111" s="22">
        <f>IF(OR($A111="",$B111="",$C111=""),"",C111*'MPTO_working_3-way'!$I110)</f>
        <v>4.5682354768561657</v>
      </c>
      <c r="H111" s="17">
        <f>IF(OR($A111="",$B111="",$C111=""),"",'MPTO_working_3-way'!E110)</f>
        <v>1.9209759199960863</v>
      </c>
      <c r="I111" s="21">
        <f>IF(OR($A111="",$B111="",$C111=""),"",'MPTO_working_3-way'!F110)</f>
        <v>3.7399323748156834</v>
      </c>
      <c r="J111" s="22">
        <f>IF(OR($A111="",$B111="",$C111=""),"",'MPTO_working_3-way'!G110)</f>
        <v>4.715941099556523</v>
      </c>
      <c r="K111" s="17">
        <f>IF(OR($A111="",$B111="",$C111=""),"",'OddsRatio_working_3-way'!H110)</f>
        <v>1.935771173632115</v>
      </c>
      <c r="L111" s="21">
        <f>IF(OR($A111="",$B111="",$C111=""),"",'OddsRatio_working_3-way'!I110)</f>
        <v>3.7302500124795834</v>
      </c>
      <c r="M111" s="22">
        <f>IF(OR($A111="",$B111="",$C111=""),"",'OddsRatio_working_3-way'!J110)</f>
        <v>4.6440030408497659</v>
      </c>
      <c r="N111" s="23">
        <f t="shared" si="32"/>
        <v>50.998459723294232</v>
      </c>
      <c r="O111" s="24">
        <f t="shared" si="33"/>
        <v>27.111250140256988</v>
      </c>
      <c r="P111" s="24">
        <f t="shared" si="34"/>
        <v>21.890290136448797</v>
      </c>
      <c r="Q111" t="s">
        <v>259</v>
      </c>
      <c r="R111" t="s">
        <v>260</v>
      </c>
      <c r="S111" t="s">
        <v>384</v>
      </c>
      <c r="T111" s="35">
        <v>100</v>
      </c>
      <c r="U111" s="35">
        <f t="shared" si="35"/>
        <v>59.349593495934961</v>
      </c>
      <c r="V111" s="35">
        <f t="shared" si="36"/>
        <v>69.325153374233125</v>
      </c>
      <c r="W111" s="35">
        <f t="shared" si="37"/>
        <v>65.870307167235495</v>
      </c>
      <c r="X111" s="35">
        <f t="shared" si="38"/>
        <v>64.80453945853138</v>
      </c>
      <c r="Y111" s="35">
        <f t="shared" si="39"/>
        <v>74.780099336829537</v>
      </c>
      <c r="Z111" s="35">
        <f t="shared" si="40"/>
        <v>71.325253129831907</v>
      </c>
      <c r="AA111" s="35">
        <f t="shared" si="41"/>
        <v>-5.454945962596419</v>
      </c>
      <c r="AB111" s="35">
        <f t="shared" si="42"/>
        <v>-5.4549459625964118</v>
      </c>
      <c r="AC111" s="35">
        <f t="shared" si="43"/>
        <v>-5.4549459625964118</v>
      </c>
      <c r="AF111">
        <v>2.14</v>
      </c>
      <c r="AG111">
        <v>1.7</v>
      </c>
      <c r="AJ111" t="s">
        <v>399</v>
      </c>
    </row>
    <row r="112" spans="1:36" ht="15" x14ac:dyDescent="0.25">
      <c r="A112">
        <v>2.46</v>
      </c>
      <c r="B112">
        <v>3.26</v>
      </c>
      <c r="C112">
        <v>2.93</v>
      </c>
      <c r="D112" s="20">
        <f t="shared" si="31"/>
        <v>5.4549459625964136E-2</v>
      </c>
      <c r="E112" s="17">
        <f>IF(OR($A112="",$B112="",$C112=""),"",A112*'MPTO_working_3-way'!$I111)</f>
        <v>2.5941916706798716</v>
      </c>
      <c r="F112" s="21">
        <f>IF(OR($A112="",$B112="",$C112=""),"",B112*'MPTO_working_3-way'!$I111)</f>
        <v>3.4378312383806429</v>
      </c>
      <c r="G112" s="22">
        <f>IF(OR($A112="",$B112="",$C112=""),"",C112*'MPTO_working_3-way'!$I111)</f>
        <v>3.0898299167040753</v>
      </c>
      <c r="H112" s="17">
        <f>IF(OR($A112="",$B112="",$C112=""),"",'MPTO_working_3-way'!E111)</f>
        <v>2.5751896679534036</v>
      </c>
      <c r="I112" s="21">
        <f>IF(OR($A112="",$B112="",$C112=""),"",'MPTO_working_3-way'!F111)</f>
        <v>3.4654199752350201</v>
      </c>
      <c r="J112" s="22">
        <f>IF(OR($A112="",$B112="",$C112=""),"",'MPTO_working_3-way'!G111)</f>
        <v>3.0948850745584546</v>
      </c>
      <c r="K112" s="17">
        <f>IF(OR($A112="",$B112="",$C112=""),"",'OddsRatio_working_3-way'!H111)</f>
        <v>2.5837688713015234</v>
      </c>
      <c r="L112" s="21">
        <f>IF(OR($A112="",$B112="",$C112=""),"",'OddsRatio_working_3-way'!I111)</f>
        <v>3.4515874309187966</v>
      </c>
      <c r="M112" s="22">
        <f>IF(OR($A112="",$B112="",$C112=""),"",'OddsRatio_working_3-way'!J111)</f>
        <v>3.0936122750766719</v>
      </c>
      <c r="N112" s="23">
        <f t="shared" si="32"/>
        <v>38.547652870149165</v>
      </c>
      <c r="O112" s="24">
        <f t="shared" si="33"/>
        <v>29.088106153548139</v>
      </c>
      <c r="P112" s="24">
        <f t="shared" si="34"/>
        <v>32.364240976302703</v>
      </c>
      <c r="Q112" t="s">
        <v>261</v>
      </c>
      <c r="R112" t="s">
        <v>262</v>
      </c>
      <c r="S112" t="s">
        <v>384</v>
      </c>
      <c r="T112" s="35">
        <v>100</v>
      </c>
      <c r="U112" s="35">
        <f t="shared" si="35"/>
        <v>56.140350877192972</v>
      </c>
      <c r="V112" s="35">
        <f t="shared" si="36"/>
        <v>70.501474926253692</v>
      </c>
      <c r="W112" s="35">
        <f t="shared" si="37"/>
        <v>67.948717948717942</v>
      </c>
      <c r="X112" s="35">
        <f t="shared" si="38"/>
        <v>61.549807125028352</v>
      </c>
      <c r="Y112" s="35">
        <f t="shared" si="39"/>
        <v>75.910931174089072</v>
      </c>
      <c r="Z112" s="35">
        <f t="shared" si="40"/>
        <v>73.358174196553321</v>
      </c>
      <c r="AA112" s="35">
        <f t="shared" si="41"/>
        <v>-5.4094562478353794</v>
      </c>
      <c r="AB112" s="35">
        <f t="shared" si="42"/>
        <v>-5.4094562478353794</v>
      </c>
      <c r="AC112" s="35">
        <f t="shared" si="43"/>
        <v>-5.4094562478353794</v>
      </c>
      <c r="AF112">
        <v>2.15</v>
      </c>
      <c r="AG112">
        <v>1.69</v>
      </c>
      <c r="AJ112" t="s">
        <v>399</v>
      </c>
    </row>
    <row r="113" spans="1:36" ht="15" x14ac:dyDescent="0.25">
      <c r="A113">
        <v>2.2799999999999998</v>
      </c>
      <c r="B113">
        <v>3.39</v>
      </c>
      <c r="C113">
        <v>3.12</v>
      </c>
      <c r="D113" s="20">
        <f t="shared" si="31"/>
        <v>5.4094562478353758E-2</v>
      </c>
      <c r="E113" s="17">
        <f>IF(OR($A113="",$B113="",$C113=""),"",A113*'MPTO_working_3-way'!$I112)</f>
        <v>2.4033356024506465</v>
      </c>
      <c r="F113" s="21">
        <f>IF(OR($A113="",$B113="",$C113=""),"",B113*'MPTO_working_3-way'!$I112)</f>
        <v>3.5733805668016192</v>
      </c>
      <c r="G113" s="22">
        <f>IF(OR($A113="",$B113="",$C113=""),"",C113*'MPTO_working_3-way'!$I112)</f>
        <v>3.2887750349324638</v>
      </c>
      <c r="H113" s="17">
        <f>IF(OR($A113="",$B113="",$C113=""),"",'MPTO_working_3-way'!E112)</f>
        <v>2.3777539033844319</v>
      </c>
      <c r="I113" s="21">
        <f>IF(OR($A113="",$B113="",$C113=""),"",'MPTO_working_3-way'!F112)</f>
        <v>3.6107114366002828</v>
      </c>
      <c r="J113" s="22">
        <f>IF(OR($A113="",$B113="",$C113=""),"",'MPTO_working_3-way'!G112)</f>
        <v>3.3059894976507898</v>
      </c>
      <c r="K113" s="17">
        <f>IF(OR($A113="",$B113="",$C113=""),"",'OddsRatio_working_3-way'!H112)</f>
        <v>2.388671815133943</v>
      </c>
      <c r="L113" s="21">
        <f>IF(OR($A113="",$B113="",$C113=""),"",'OddsRatio_working_3-way'!I112)</f>
        <v>3.5929106548204088</v>
      </c>
      <c r="M113" s="22">
        <f>IF(OR($A113="",$B113="",$C113=""),"",'OddsRatio_working_3-way'!J112)</f>
        <v>3.2999876938155932</v>
      </c>
      <c r="N113" s="23">
        <f t="shared" si="32"/>
        <v>41.608837275173492</v>
      </c>
      <c r="O113" s="24">
        <f t="shared" si="33"/>
        <v>27.98470471604589</v>
      </c>
      <c r="P113" s="24">
        <f t="shared" si="34"/>
        <v>30.406458008780628</v>
      </c>
      <c r="Q113" t="s">
        <v>263</v>
      </c>
      <c r="R113" t="s">
        <v>264</v>
      </c>
      <c r="S113" t="s">
        <v>384</v>
      </c>
      <c r="T113" s="35">
        <v>100</v>
      </c>
      <c r="U113" s="35">
        <f t="shared" si="35"/>
        <v>68.253968253968253</v>
      </c>
      <c r="V113" s="35">
        <f t="shared" si="36"/>
        <v>72.375690607734811</v>
      </c>
      <c r="W113" s="35">
        <f t="shared" si="37"/>
        <v>51.456310679611654</v>
      </c>
      <c r="X113" s="35">
        <f t="shared" si="38"/>
        <v>76.167998712653542</v>
      </c>
      <c r="Y113" s="35">
        <f t="shared" si="39"/>
        <v>80.2897210664201</v>
      </c>
      <c r="Z113" s="35">
        <f t="shared" si="40"/>
        <v>59.370341138296936</v>
      </c>
      <c r="AA113" s="35">
        <f t="shared" si="41"/>
        <v>-7.9140304586852892</v>
      </c>
      <c r="AB113" s="35">
        <f t="shared" si="42"/>
        <v>-7.9140304586852892</v>
      </c>
      <c r="AC113" s="35">
        <f t="shared" si="43"/>
        <v>-7.9140304586852821</v>
      </c>
      <c r="AF113">
        <v>2.06</v>
      </c>
      <c r="AG113">
        <v>1.75</v>
      </c>
      <c r="AJ113" t="s">
        <v>399</v>
      </c>
    </row>
    <row r="114" spans="1:36" ht="15" x14ac:dyDescent="0.25">
      <c r="A114">
        <v>3.15</v>
      </c>
      <c r="B114">
        <v>3.62</v>
      </c>
      <c r="C114">
        <v>2.06</v>
      </c>
      <c r="D114" s="20">
        <f t="shared" si="31"/>
        <v>7.9140304586852839E-2</v>
      </c>
      <c r="E114" s="17">
        <f>IF(OR($A114="",$B114="",$C114=""),"",A114*'MPTO_working_3-way'!$I113)</f>
        <v>3.3992919594485862</v>
      </c>
      <c r="F114" s="21">
        <f>IF(OR($A114="",$B114="",$C114=""),"",B114*'MPTO_working_3-way'!$I113)</f>
        <v>3.9064879026044075</v>
      </c>
      <c r="G114" s="22">
        <f>IF(OR($A114="",$B114="",$C114=""),"",C114*'MPTO_working_3-way'!$I113)</f>
        <v>2.2230290274489168</v>
      </c>
      <c r="H114" s="17">
        <f>IF(OR($A114="",$B114="",$C114=""),"",'MPTO_working_3-way'!E113)</f>
        <v>3.4354791059925169</v>
      </c>
      <c r="I114" s="21">
        <f>IF(OR($A114="",$B114="",$C114=""),"",'MPTO_working_3-way'!F113)</f>
        <v>4.0021933237089087</v>
      </c>
      <c r="J114" s="22">
        <f>IF(OR($A114="",$B114="",$C114=""),"",'MPTO_working_3-way'!G113)</f>
        <v>2.1783797084264038</v>
      </c>
      <c r="K114" s="17">
        <f>IF(OR($A114="",$B114="",$C114=""),"",'OddsRatio_working_3-way'!H113)</f>
        <v>3.4260103499255647</v>
      </c>
      <c r="L114" s="21">
        <f>IF(OR($A114="",$B114="",$C114=""),"",'OddsRatio_working_3-way'!I113)</f>
        <v>3.956347496188362</v>
      </c>
      <c r="M114" s="22">
        <f>IF(OR($A114="",$B114="",$C114=""),"",'OddsRatio_working_3-way'!J113)</f>
        <v>2.1960795213586501</v>
      </c>
      <c r="N114" s="23">
        <f t="shared" si="32"/>
        <v>29.417890899910059</v>
      </c>
      <c r="O114" s="24">
        <f t="shared" si="33"/>
        <v>25.598440976441072</v>
      </c>
      <c r="P114" s="24">
        <f t="shared" si="34"/>
        <v>44.983668123648876</v>
      </c>
      <c r="Q114" t="s">
        <v>265</v>
      </c>
      <c r="R114" t="s">
        <v>266</v>
      </c>
      <c r="S114" t="s">
        <v>384</v>
      </c>
      <c r="T114" s="35">
        <v>100</v>
      </c>
      <c r="U114" s="35">
        <f t="shared" si="35"/>
        <v>34.21052631578948</v>
      </c>
      <c r="V114" s="35">
        <f t="shared" si="36"/>
        <v>77.116704805491992</v>
      </c>
      <c r="W114" s="35">
        <f t="shared" si="37"/>
        <v>80.842911877394641</v>
      </c>
      <c r="X114" s="35">
        <f t="shared" si="38"/>
        <v>42.040383317113374</v>
      </c>
      <c r="Y114" s="35">
        <f t="shared" si="39"/>
        <v>84.946561806815907</v>
      </c>
      <c r="Z114" s="35">
        <f t="shared" si="40"/>
        <v>88.672768878718529</v>
      </c>
      <c r="AA114" s="35">
        <f t="shared" si="41"/>
        <v>-7.8298570013238944</v>
      </c>
      <c r="AB114" s="35">
        <f t="shared" si="42"/>
        <v>-7.8298570013239157</v>
      </c>
      <c r="AC114" s="35">
        <f t="shared" si="43"/>
        <v>-7.8298570013238873</v>
      </c>
      <c r="AF114">
        <v>1.72</v>
      </c>
      <c r="AG114">
        <v>2.0699999999999998</v>
      </c>
      <c r="AJ114" t="s">
        <v>400</v>
      </c>
    </row>
    <row r="115" spans="1:36" ht="15" x14ac:dyDescent="0.25">
      <c r="A115">
        <v>1.52</v>
      </c>
      <c r="B115">
        <v>4.37</v>
      </c>
      <c r="C115">
        <v>5.22</v>
      </c>
      <c r="D115" s="20">
        <f t="shared" si="31"/>
        <v>7.8298570013239033E-2</v>
      </c>
      <c r="E115" s="17">
        <f>IF(OR($A115="",$B115="",$C115=""),"",A115*'MPTO_working_3-way'!$I114)</f>
        <v>1.6390138264201233</v>
      </c>
      <c r="F115" s="21">
        <f>IF(OR($A115="",$B115="",$C115=""),"",B115*'MPTO_working_3-way'!$I114)</f>
        <v>4.7121647509578546</v>
      </c>
      <c r="G115" s="22">
        <f>IF(OR($A115="",$B115="",$C115=""),"",C115*'MPTO_working_3-way'!$I114)</f>
        <v>5.6287185354691074</v>
      </c>
      <c r="H115" s="17">
        <f>IF(OR($A115="",$B115="",$C115=""),"",'MPTO_working_3-way'!E114)</f>
        <v>1.5827913517314116</v>
      </c>
      <c r="I115" s="21">
        <f>IF(OR($A115="",$B115="",$C115=""),"",'MPTO_working_3-way'!F114)</f>
        <v>4.9325856464296267</v>
      </c>
      <c r="J115" s="22">
        <f>IF(OR($A115="",$B115="",$C115=""),"",'MPTO_working_3-way'!G114)</f>
        <v>6.0433419581592913</v>
      </c>
      <c r="K115" s="17">
        <f>IF(OR($A115="",$B115="",$C115=""),"",'OddsRatio_working_3-way'!H114)</f>
        <v>1.5999369496223346</v>
      </c>
      <c r="L115" s="21">
        <f>IF(OR($A115="",$B115="",$C115=""),"",'OddsRatio_working_3-way'!I114)</f>
        <v>4.8880529235139765</v>
      </c>
      <c r="M115" s="22">
        <f>IF(OR($A115="",$B115="",$C115=""),"",'OddsRatio_working_3-way'!J114)</f>
        <v>5.8687190911658691</v>
      </c>
      <c r="N115" s="23">
        <f t="shared" si="32"/>
        <v>61.012297997763994</v>
      </c>
      <c r="O115" s="24">
        <f t="shared" si="33"/>
        <v>21.221668868787479</v>
      </c>
      <c r="P115" s="24">
        <f t="shared" si="34"/>
        <v>17.766033133448524</v>
      </c>
      <c r="Q115" t="s">
        <v>267</v>
      </c>
      <c r="R115" t="s">
        <v>268</v>
      </c>
      <c r="S115" t="s">
        <v>384</v>
      </c>
      <c r="T115" s="35">
        <v>100</v>
      </c>
      <c r="U115" s="35">
        <f t="shared" si="35"/>
        <v>58.847736625514408</v>
      </c>
      <c r="V115" s="35">
        <f t="shared" si="36"/>
        <v>71.346704871060169</v>
      </c>
      <c r="W115" s="35">
        <f t="shared" si="37"/>
        <v>59.349593495934961</v>
      </c>
      <c r="X115" s="35">
        <f t="shared" si="38"/>
        <v>69.303701633004863</v>
      </c>
      <c r="Y115" s="35">
        <f t="shared" si="39"/>
        <v>81.802669878550631</v>
      </c>
      <c r="Z115" s="35">
        <f t="shared" si="40"/>
        <v>69.805558503425431</v>
      </c>
      <c r="AA115" s="35">
        <f t="shared" si="41"/>
        <v>-10.455965007490455</v>
      </c>
      <c r="AB115" s="35">
        <f t="shared" si="42"/>
        <v>-10.455965007490462</v>
      </c>
      <c r="AC115" s="35">
        <f t="shared" si="43"/>
        <v>-10.45596500749047</v>
      </c>
      <c r="AF115">
        <v>1.65</v>
      </c>
      <c r="AG115">
        <v>2.1800000000000002</v>
      </c>
      <c r="AJ115" t="s">
        <v>400</v>
      </c>
    </row>
    <row r="116" spans="1:36" ht="15" x14ac:dyDescent="0.25">
      <c r="A116">
        <v>2.4300000000000002</v>
      </c>
      <c r="B116">
        <v>3.49</v>
      </c>
      <c r="C116">
        <v>2.46</v>
      </c>
      <c r="D116" s="20">
        <f t="shared" si="31"/>
        <v>0.10455965007490464</v>
      </c>
      <c r="E116" s="17">
        <f>IF(OR($A116="",$B116="",$C116=""),"",A116*'MPTO_working_3-way'!$I115)</f>
        <v>2.6840799496820185</v>
      </c>
      <c r="F116" s="21">
        <f>IF(OR($A116="",$B116="",$C116=""),"",B116*'MPTO_working_3-way'!$I115)</f>
        <v>3.8549131787614175</v>
      </c>
      <c r="G116" s="22">
        <f>IF(OR($A116="",$B116="",$C116=""),"",C116*'MPTO_working_3-way'!$I115)</f>
        <v>2.7172167391842654</v>
      </c>
      <c r="H116" s="17">
        <f>IF(OR($A116="",$B116="",$C116=""),"",'MPTO_working_3-way'!E115)</f>
        <v>2.6548478711737467</v>
      </c>
      <c r="I116" s="21">
        <f>IF(OR($A116="",$B116="",$C116=""),"",'MPTO_working_3-way'!F115)</f>
        <v>3.9733036177831651</v>
      </c>
      <c r="J116" s="22">
        <f>IF(OR($A116="",$B116="",$C116=""),"",'MPTO_working_3-way'!G115)</f>
        <v>2.6906974770602563</v>
      </c>
      <c r="K116" s="17">
        <f>IF(OR($A116="",$B116="",$C116=""),"",'OddsRatio_working_3-way'!H115)</f>
        <v>2.6702656229779178</v>
      </c>
      <c r="L116" s="21">
        <f>IF(OR($A116="",$B116="",$C116=""),"",'OddsRatio_working_3-way'!I115)</f>
        <v>3.9083646162342767</v>
      </c>
      <c r="M116" s="22">
        <f>IF(OR($A116="",$B116="",$C116=""),"",'OddsRatio_working_3-way'!J115)</f>
        <v>2.7053061605229094</v>
      </c>
      <c r="N116" s="23">
        <f t="shared" si="32"/>
        <v>37.256714358246654</v>
      </c>
      <c r="O116" s="24">
        <f t="shared" si="33"/>
        <v>25.940921458607264</v>
      </c>
      <c r="P116" s="24">
        <f t="shared" si="34"/>
        <v>36.802364183146082</v>
      </c>
      <c r="Q116" t="s">
        <v>269</v>
      </c>
      <c r="R116" t="s">
        <v>270</v>
      </c>
      <c r="S116" t="s">
        <v>384</v>
      </c>
      <c r="T116" s="35">
        <v>100</v>
      </c>
      <c r="U116" s="35">
        <f t="shared" si="35"/>
        <v>66.666666666666657</v>
      </c>
      <c r="V116" s="35">
        <f t="shared" si="36"/>
        <v>71.181556195965413</v>
      </c>
      <c r="W116" s="35">
        <f t="shared" si="37"/>
        <v>54.337899543379002</v>
      </c>
      <c r="X116" s="35">
        <f t="shared" si="38"/>
        <v>74.480544260655591</v>
      </c>
      <c r="Y116" s="35">
        <f t="shared" si="39"/>
        <v>78.995433789954333</v>
      </c>
      <c r="Z116" s="35">
        <f t="shared" si="40"/>
        <v>62.151777137367915</v>
      </c>
      <c r="AA116" s="35">
        <f t="shared" si="41"/>
        <v>-7.8138775939889342</v>
      </c>
      <c r="AB116" s="35">
        <f t="shared" si="42"/>
        <v>-7.81387759398892</v>
      </c>
      <c r="AC116" s="35">
        <f t="shared" si="43"/>
        <v>-7.8138775939889129</v>
      </c>
      <c r="AF116">
        <v>1.63</v>
      </c>
      <c r="AG116">
        <v>2.13</v>
      </c>
      <c r="AJ116" t="s">
        <v>400</v>
      </c>
    </row>
    <row r="117" spans="1:36" ht="15" x14ac:dyDescent="0.25">
      <c r="A117">
        <v>3</v>
      </c>
      <c r="B117">
        <v>3.47</v>
      </c>
      <c r="C117">
        <v>2.19</v>
      </c>
      <c r="D117" s="20">
        <f t="shared" si="31"/>
        <v>7.8138775939889271E-2</v>
      </c>
      <c r="E117" s="17">
        <f>IF(OR($A117="",$B117="",$C117=""),"",A117*'MPTO_working_3-way'!$I116)</f>
        <v>3.2344163278196678</v>
      </c>
      <c r="F117" s="21">
        <f>IF(OR($A117="",$B117="",$C117=""),"",B117*'MPTO_working_3-way'!$I116)</f>
        <v>3.741141552511416</v>
      </c>
      <c r="G117" s="22">
        <f>IF(OR($A117="",$B117="",$C117=""),"",C117*'MPTO_working_3-way'!$I116)</f>
        <v>2.3611239193083575</v>
      </c>
      <c r="H117" s="17">
        <f>IF(OR($A117="",$B117="",$C117=""),"",'MPTO_working_3-way'!E116)</f>
        <v>3.2542859182071231</v>
      </c>
      <c r="I117" s="21">
        <f>IF(OR($A117="",$B117="",$C117=""),"",'MPTO_working_3-way'!F116)</f>
        <v>3.8147819684749509</v>
      </c>
      <c r="J117" s="22">
        <f>IF(OR($A117="",$B117="",$C117=""),"",'MPTO_working_3-way'!G116)</f>
        <v>2.3224771296428357</v>
      </c>
      <c r="K117" s="17">
        <f>IF(OR($A117="",$B117="",$C117=""),"",'OddsRatio_working_3-way'!H116)</f>
        <v>3.2496858995953706</v>
      </c>
      <c r="L117" s="21">
        <f>IF(OR($A117="",$B117="",$C117=""),"",'OddsRatio_working_3-way'!I116)</f>
        <v>3.7783620860002824</v>
      </c>
      <c r="M117" s="22">
        <f>IF(OR($A117="",$B117="",$C117=""),"",'OddsRatio_working_3-way'!J116)</f>
        <v>2.3385631102592455</v>
      </c>
      <c r="N117" s="23">
        <f t="shared" si="32"/>
        <v>30.917479342373461</v>
      </c>
      <c r="O117" s="24">
        <f t="shared" si="33"/>
        <v>26.729809229717688</v>
      </c>
      <c r="P117" s="24">
        <f t="shared" si="34"/>
        <v>42.352711427908844</v>
      </c>
      <c r="Q117" t="s">
        <v>271</v>
      </c>
      <c r="R117" t="s">
        <v>272</v>
      </c>
      <c r="S117" t="s">
        <v>384</v>
      </c>
      <c r="T117" s="35">
        <v>100</v>
      </c>
      <c r="U117" s="35">
        <f t="shared" si="35"/>
        <v>60.317460317460316</v>
      </c>
      <c r="V117" s="35">
        <f t="shared" si="36"/>
        <v>71.428571428571431</v>
      </c>
      <c r="W117" s="35">
        <f t="shared" si="37"/>
        <v>60.474308300395251</v>
      </c>
      <c r="X117" s="35">
        <f t="shared" si="38"/>
        <v>68.097120271033319</v>
      </c>
      <c r="Y117" s="35">
        <f t="shared" si="39"/>
        <v>79.208231382144433</v>
      </c>
      <c r="Z117" s="35">
        <f t="shared" si="40"/>
        <v>68.253968253968253</v>
      </c>
      <c r="AA117" s="35">
        <f t="shared" si="41"/>
        <v>-7.7796599535730024</v>
      </c>
      <c r="AB117" s="35">
        <f t="shared" si="42"/>
        <v>-7.7796599535730024</v>
      </c>
      <c r="AC117" s="35">
        <f t="shared" si="43"/>
        <v>-7.7796599535730024</v>
      </c>
      <c r="AF117">
        <v>1.75</v>
      </c>
      <c r="AG117">
        <v>2.0299999999999998</v>
      </c>
      <c r="AJ117" t="s">
        <v>400</v>
      </c>
    </row>
    <row r="118" spans="1:36" ht="15" x14ac:dyDescent="0.25">
      <c r="A118">
        <v>2.52</v>
      </c>
      <c r="B118">
        <v>3.5</v>
      </c>
      <c r="C118">
        <v>2.5299999999999998</v>
      </c>
      <c r="D118" s="20">
        <f t="shared" si="31"/>
        <v>7.7796599535730149E-2</v>
      </c>
      <c r="E118" s="17">
        <f>IF(OR($A118="",$B118="",$C118=""),"",A118*'MPTO_working_3-way'!$I117)</f>
        <v>2.7160474308300402</v>
      </c>
      <c r="F118" s="21">
        <f>IF(OR($A118="",$B118="",$C118=""),"",B118*'MPTO_working_3-way'!$I117)</f>
        <v>3.7722880983750553</v>
      </c>
      <c r="G118" s="22">
        <f>IF(OR($A118="",$B118="",$C118=""),"",C118*'MPTO_working_3-way'!$I117)</f>
        <v>2.7268253968253973</v>
      </c>
      <c r="H118" s="17">
        <f>IF(OR($A118="",$B118="",$C118=""),"",'MPTO_working_3-way'!E117)</f>
        <v>2.6961939667324506</v>
      </c>
      <c r="I118" s="21">
        <f>IF(OR($A118="",$B118="",$C118=""),"",'MPTO_working_3-way'!F117)</f>
        <v>3.8493801320238292</v>
      </c>
      <c r="J118" s="22">
        <f>IF(OR($A118="",$B118="",$C118=""),"",'MPTO_working_3-way'!G117)</f>
        <v>2.7076443941109858</v>
      </c>
      <c r="K118" s="17">
        <f>IF(OR($A118="",$B118="",$C118=""),"",'OddsRatio_working_3-way'!H117)</f>
        <v>2.7068292028161509</v>
      </c>
      <c r="L118" s="21">
        <f>IF(OR($A118="",$B118="",$C118=""),"",'OddsRatio_working_3-way'!I117)</f>
        <v>3.807284873052879</v>
      </c>
      <c r="M118" s="22">
        <f>IF(OR($A118="",$B118="",$C118=""),"",'OddsRatio_working_3-way'!J117)</f>
        <v>2.7180583423083613</v>
      </c>
      <c r="N118" s="23">
        <f t="shared" si="32"/>
        <v>36.818208277548159</v>
      </c>
      <c r="O118" s="24">
        <f t="shared" si="33"/>
        <v>26.509109959834682</v>
      </c>
      <c r="P118" s="24">
        <f t="shared" si="34"/>
        <v>36.672681762617145</v>
      </c>
      <c r="Q118" t="s">
        <v>273</v>
      </c>
      <c r="R118" t="s">
        <v>274</v>
      </c>
      <c r="S118" t="s">
        <v>384</v>
      </c>
      <c r="T118" s="35">
        <v>100</v>
      </c>
      <c r="U118" s="35">
        <f t="shared" si="35"/>
        <v>59.514170040485837</v>
      </c>
      <c r="V118" s="35">
        <f t="shared" si="36"/>
        <v>70.149253731343279</v>
      </c>
      <c r="W118" s="35">
        <f t="shared" si="37"/>
        <v>61.240310077519375</v>
      </c>
      <c r="X118" s="35">
        <f t="shared" si="38"/>
        <v>68.610436191137339</v>
      </c>
      <c r="Y118" s="35">
        <f t="shared" si="39"/>
        <v>79.245519881994781</v>
      </c>
      <c r="Z118" s="35">
        <f t="shared" si="40"/>
        <v>70.336576228170884</v>
      </c>
      <c r="AA118" s="35">
        <f t="shared" si="41"/>
        <v>-9.0962661506515019</v>
      </c>
      <c r="AB118" s="35">
        <f t="shared" si="42"/>
        <v>-9.0962661506515019</v>
      </c>
      <c r="AC118" s="35">
        <f t="shared" si="43"/>
        <v>-9.096266150651509</v>
      </c>
      <c r="AF118">
        <v>1.74</v>
      </c>
      <c r="AG118">
        <v>2.04</v>
      </c>
      <c r="AJ118" t="s">
        <v>400</v>
      </c>
    </row>
    <row r="119" spans="1:36" ht="15" x14ac:dyDescent="0.25">
      <c r="A119">
        <v>2.4700000000000002</v>
      </c>
      <c r="B119">
        <v>3.35</v>
      </c>
      <c r="C119">
        <v>2.58</v>
      </c>
      <c r="D119" s="20">
        <f t="shared" si="31"/>
        <v>9.0962661506515108E-2</v>
      </c>
      <c r="E119" s="17">
        <f>IF(OR($A119="",$B119="",$C119=""),"",A119*'MPTO_working_3-way'!$I118)</f>
        <v>2.6946777739210925</v>
      </c>
      <c r="F119" s="21">
        <f>IF(OR($A119="",$B119="",$C119=""),"",B119*'MPTO_working_3-way'!$I118)</f>
        <v>3.6547249160468258</v>
      </c>
      <c r="G119" s="22">
        <f>IF(OR($A119="",$B119="",$C119=""),"",C119*'MPTO_working_3-way'!$I118)</f>
        <v>2.8146836666868089</v>
      </c>
      <c r="H119" s="17">
        <f>IF(OR($A119="",$B119="",$C119=""),"",'MPTO_working_3-way'!E118)</f>
        <v>2.6699602411461822</v>
      </c>
      <c r="I119" s="21">
        <f>IF(OR($A119="",$B119="",$C119=""),"",'MPTO_working_3-way'!F118)</f>
        <v>3.7287474142563632</v>
      </c>
      <c r="J119" s="22">
        <f>IF(OR($A119="",$B119="",$C119=""),"",'MPTO_working_3-way'!G118)</f>
        <v>2.7989564545501824</v>
      </c>
      <c r="K119" s="17">
        <f>IF(OR($A119="",$B119="",$C119=""),"",'OddsRatio_working_3-way'!H118)</f>
        <v>2.6822071322304564</v>
      </c>
      <c r="L119" s="21">
        <f>IF(OR($A119="",$B119="",$C119=""),"",'OddsRatio_working_3-way'!I118)</f>
        <v>3.6892426943820222</v>
      </c>
      <c r="M119" s="22">
        <f>IF(OR($A119="",$B119="",$C119=""),"",'OddsRatio_working_3-way'!J118)</f>
        <v>2.8080865774994024</v>
      </c>
      <c r="N119" s="23">
        <f t="shared" si="32"/>
        <v>37.110188449169385</v>
      </c>
      <c r="O119" s="24">
        <f t="shared" si="33"/>
        <v>27.361840438641309</v>
      </c>
      <c r="P119" s="24">
        <f t="shared" si="34"/>
        <v>35.527971112189299</v>
      </c>
      <c r="Q119" t="s">
        <v>275</v>
      </c>
      <c r="R119" t="s">
        <v>276</v>
      </c>
      <c r="S119" t="s">
        <v>384</v>
      </c>
      <c r="T119" s="35">
        <v>100</v>
      </c>
      <c r="U119" s="35">
        <f t="shared" si="35"/>
        <v>60.9375</v>
      </c>
      <c r="V119" s="35">
        <f t="shared" si="36"/>
        <v>70.845481049562679</v>
      </c>
      <c r="W119" s="35">
        <f t="shared" si="37"/>
        <v>60.474308300395251</v>
      </c>
      <c r="X119" s="35">
        <f t="shared" si="38"/>
        <v>68.680210650042056</v>
      </c>
      <c r="Y119" s="35">
        <f t="shared" si="39"/>
        <v>78.588191699604749</v>
      </c>
      <c r="Z119" s="35">
        <f t="shared" si="40"/>
        <v>68.217018950437307</v>
      </c>
      <c r="AA119" s="35">
        <f t="shared" si="41"/>
        <v>-7.7427106500420564</v>
      </c>
      <c r="AB119" s="35">
        <f t="shared" si="42"/>
        <v>-7.7427106500420706</v>
      </c>
      <c r="AC119" s="35">
        <f t="shared" si="43"/>
        <v>-7.7427106500420564</v>
      </c>
      <c r="AF119">
        <v>1.88</v>
      </c>
      <c r="AG119">
        <v>1.9</v>
      </c>
      <c r="AJ119" t="s">
        <v>391</v>
      </c>
    </row>
    <row r="120" spans="1:36" ht="15" x14ac:dyDescent="0.25">
      <c r="A120">
        <v>2.56</v>
      </c>
      <c r="B120">
        <v>3.43</v>
      </c>
      <c r="C120">
        <v>2.5299999999999998</v>
      </c>
      <c r="D120" s="20">
        <f t="shared" si="31"/>
        <v>7.7427106500420617E-2</v>
      </c>
      <c r="E120" s="17">
        <f>IF(OR($A120="",$B120="",$C120=""),"",A120*'MPTO_working_3-way'!$I119)</f>
        <v>2.758213392641077</v>
      </c>
      <c r="F120" s="21">
        <f>IF(OR($A120="",$B120="",$C120=""),"",B120*'MPTO_working_3-way'!$I119)</f>
        <v>3.6955749752964429</v>
      </c>
      <c r="G120" s="22">
        <f>IF(OR($A120="",$B120="",$C120=""),"",C120*'MPTO_working_3-way'!$I119)</f>
        <v>2.7258905794460642</v>
      </c>
      <c r="H120" s="17">
        <f>IF(OR($A120="",$B120="",$C120=""),"",'MPTO_working_3-way'!E119)</f>
        <v>2.7411081128835422</v>
      </c>
      <c r="I120" s="21">
        <f>IF(OR($A120="",$B120="",$C120=""),"",'MPTO_working_3-way'!F119)</f>
        <v>3.7631311544610933</v>
      </c>
      <c r="J120" s="22">
        <f>IF(OR($A120="",$B120="",$C120=""),"",'MPTO_working_3-way'!G119)</f>
        <v>2.7067417356704424</v>
      </c>
      <c r="K120" s="17">
        <f>IF(OR($A120="",$B120="",$C120=""),"",'OddsRatio_working_3-way'!H119)</f>
        <v>2.7504374661986941</v>
      </c>
      <c r="L120" s="21">
        <f>IF(OR($A120="",$B120="",$C120=""),"",'OddsRatio_working_3-way'!I119)</f>
        <v>3.7266429761941202</v>
      </c>
      <c r="M120" s="22">
        <f>IF(OR($A120="",$B120="",$C120=""),"",'OddsRatio_working_3-way'!J119)</f>
        <v>2.7167752072333342</v>
      </c>
      <c r="N120" s="23">
        <f t="shared" si="32"/>
        <v>36.25535292765975</v>
      </c>
      <c r="O120" s="24">
        <f t="shared" si="33"/>
        <v>27.059388773996783</v>
      </c>
      <c r="P120" s="24">
        <f t="shared" si="34"/>
        <v>36.685258298343463</v>
      </c>
      <c r="Q120" t="s">
        <v>277</v>
      </c>
      <c r="R120" t="s">
        <v>278</v>
      </c>
      <c r="S120" t="s">
        <v>384</v>
      </c>
      <c r="T120" s="35">
        <v>100</v>
      </c>
      <c r="U120" s="35">
        <f t="shared" si="35"/>
        <v>54.128440366972484</v>
      </c>
      <c r="V120" s="35">
        <f t="shared" si="36"/>
        <v>68.847352024922117</v>
      </c>
      <c r="W120" s="35">
        <f t="shared" si="37"/>
        <v>66.442953020134226</v>
      </c>
      <c r="X120" s="35">
        <f t="shared" si="38"/>
        <v>64.709694954943657</v>
      </c>
      <c r="Y120" s="35">
        <f t="shared" si="39"/>
        <v>79.42860661289329</v>
      </c>
      <c r="Z120" s="35">
        <f t="shared" si="40"/>
        <v>77.024207608105399</v>
      </c>
      <c r="AA120" s="35">
        <f t="shared" si="41"/>
        <v>-10.581254587971173</v>
      </c>
      <c r="AB120" s="35">
        <f t="shared" si="42"/>
        <v>-10.581254587971173</v>
      </c>
      <c r="AC120" s="35">
        <f t="shared" si="43"/>
        <v>-10.581254587971173</v>
      </c>
      <c r="AF120">
        <v>1.98</v>
      </c>
      <c r="AG120">
        <v>1.81</v>
      </c>
      <c r="AJ120" t="s">
        <v>391</v>
      </c>
    </row>
    <row r="121" spans="1:36" ht="15" x14ac:dyDescent="0.25">
      <c r="A121">
        <v>2.1800000000000002</v>
      </c>
      <c r="B121">
        <v>3.21</v>
      </c>
      <c r="C121">
        <v>2.98</v>
      </c>
      <c r="D121" s="20">
        <f t="shared" si="31"/>
        <v>0.10581254587971167</v>
      </c>
      <c r="E121" s="17">
        <f>IF(OR($A121="",$B121="",$C121=""),"",A121*'MPTO_working_3-way'!$I120)</f>
        <v>2.4106713500177714</v>
      </c>
      <c r="F121" s="21">
        <f>IF(OR($A121="",$B121="",$C121=""),"",B121*'MPTO_working_3-way'!$I120)</f>
        <v>3.5496582722738745</v>
      </c>
      <c r="G121" s="22">
        <f>IF(OR($A121="",$B121="",$C121=""),"",C121*'MPTO_working_3-way'!$I120)</f>
        <v>3.295321386721541</v>
      </c>
      <c r="H121" s="17">
        <f>IF(OR($A121="",$B121="",$C121=""),"",'MPTO_working_3-way'!E120)</f>
        <v>2.3615831945558248</v>
      </c>
      <c r="I121" s="21">
        <f>IF(OR($A121="",$B121="",$C121=""),"",'MPTO_working_3-way'!F120)</f>
        <v>3.6198357149519476</v>
      </c>
      <c r="J121" s="22">
        <f>IF(OR($A121="",$B121="",$C121=""),"",'MPTO_working_3-way'!G120)</f>
        <v>3.3300075308018737</v>
      </c>
      <c r="K121" s="17">
        <f>IF(OR($A121="",$B121="",$C121=""),"",'OddsRatio_working_3-way'!H120)</f>
        <v>2.3815723832849058</v>
      </c>
      <c r="L121" s="21">
        <f>IF(OR($A121="",$B121="",$C121=""),"",'OddsRatio_working_3-way'!I120)</f>
        <v>3.5875211585251199</v>
      </c>
      <c r="M121" s="22">
        <f>IF(OR($A121="",$B121="",$C121=""),"",'OddsRatio_working_3-way'!J120)</f>
        <v>3.3182316261899256</v>
      </c>
      <c r="N121" s="23">
        <f t="shared" si="32"/>
        <v>41.482220294882914</v>
      </c>
      <c r="O121" s="24">
        <f t="shared" si="33"/>
        <v>28.171725932350395</v>
      </c>
      <c r="P121" s="24">
        <f t="shared" si="34"/>
        <v>30.346053772766695</v>
      </c>
      <c r="Q121" t="s">
        <v>279</v>
      </c>
      <c r="R121" t="s">
        <v>280</v>
      </c>
      <c r="S121" t="s">
        <v>384</v>
      </c>
      <c r="T121" s="35">
        <v>100</v>
      </c>
      <c r="U121" s="35">
        <f t="shared" si="35"/>
        <v>81.096408317580341</v>
      </c>
      <c r="V121" s="35">
        <f t="shared" si="36"/>
        <v>75</v>
      </c>
      <c r="W121" s="35">
        <f t="shared" si="37"/>
        <v>35.897435897435898</v>
      </c>
      <c r="X121" s="35">
        <f t="shared" si="38"/>
        <v>89.102564102564102</v>
      </c>
      <c r="Y121" s="35">
        <f t="shared" si="39"/>
        <v>83.006155784983761</v>
      </c>
      <c r="Z121" s="35">
        <f t="shared" si="40"/>
        <v>43.903591682419659</v>
      </c>
      <c r="AA121" s="35">
        <f t="shared" si="41"/>
        <v>-8.0061557849837612</v>
      </c>
      <c r="AB121" s="35">
        <f t="shared" si="42"/>
        <v>-8.0061557849837612</v>
      </c>
      <c r="AC121" s="35">
        <f t="shared" si="43"/>
        <v>-8.0061557849837612</v>
      </c>
      <c r="AF121">
        <v>1.88</v>
      </c>
      <c r="AG121">
        <v>1.9</v>
      </c>
      <c r="AJ121" t="s">
        <v>391</v>
      </c>
    </row>
    <row r="122" spans="1:36" ht="15" x14ac:dyDescent="0.25">
      <c r="A122">
        <v>5.29</v>
      </c>
      <c r="B122">
        <v>4</v>
      </c>
      <c r="C122">
        <v>1.56</v>
      </c>
      <c r="D122" s="20">
        <f t="shared" si="31"/>
        <v>8.0061557849837595E-2</v>
      </c>
      <c r="E122" s="17">
        <f>IF(OR($A122="",$B122="",$C122=""),"",A122*'MPTO_working_3-way'!$I121)</f>
        <v>5.7135256410256412</v>
      </c>
      <c r="F122" s="21">
        <f>IF(OR($A122="",$B122="",$C122=""),"",B122*'MPTO_working_3-way'!$I121)</f>
        <v>4.3202462313993504</v>
      </c>
      <c r="G122" s="22">
        <f>IF(OR($A122="",$B122="",$C122=""),"",C122*'MPTO_working_3-way'!$I121)</f>
        <v>1.6848960302457467</v>
      </c>
      <c r="H122" s="17">
        <f>IF(OR($A122="",$B122="",$C122=""),"",'MPTO_working_3-way'!E121)</f>
        <v>6.1595800263727511</v>
      </c>
      <c r="I122" s="21">
        <f>IF(OR($A122="",$B122="",$C122=""),"",'MPTO_working_3-way'!F121)</f>
        <v>4.4780233693882714</v>
      </c>
      <c r="J122" s="22">
        <f>IF(OR($A122="",$B122="",$C122=""),"",'MPTO_working_3-way'!G121)</f>
        <v>1.6277672213711345</v>
      </c>
      <c r="K122" s="17">
        <f>IF(OR($A122="",$B122="",$C122=""),"",'OddsRatio_working_3-way'!H121)</f>
        <v>5.9471484196489426</v>
      </c>
      <c r="L122" s="21">
        <f>IF(OR($A122="",$B122="",$C122=""),"",'OddsRatio_working_3-way'!I121)</f>
        <v>4.4595443494048546</v>
      </c>
      <c r="M122" s="22">
        <f>IF(OR($A122="",$B122="",$C122=""),"",'OddsRatio_working_3-way'!J121)</f>
        <v>1.6457816118889064</v>
      </c>
      <c r="N122" s="23">
        <f t="shared" si="32"/>
        <v>17.502328034017346</v>
      </c>
      <c r="O122" s="24">
        <f t="shared" si="33"/>
        <v>23.146828824987939</v>
      </c>
      <c r="P122" s="24">
        <f t="shared" si="34"/>
        <v>59.350843140994712</v>
      </c>
      <c r="Q122" t="s">
        <v>281</v>
      </c>
      <c r="R122" t="s">
        <v>282</v>
      </c>
      <c r="S122" t="s">
        <v>384</v>
      </c>
      <c r="T122" s="35">
        <v>100</v>
      </c>
      <c r="U122" s="35">
        <f t="shared" si="35"/>
        <v>45.054945054945051</v>
      </c>
      <c r="V122" s="35">
        <f t="shared" si="36"/>
        <v>71.428571428571431</v>
      </c>
      <c r="W122" s="35">
        <f t="shared" si="37"/>
        <v>81.132075471698116</v>
      </c>
      <c r="X122" s="35">
        <f t="shared" si="38"/>
        <v>47.439353099730461</v>
      </c>
      <c r="Y122" s="35">
        <f t="shared" si="39"/>
        <v>73.812979473356833</v>
      </c>
      <c r="Z122" s="35">
        <f t="shared" si="40"/>
        <v>83.516483516483504</v>
      </c>
      <c r="AA122" s="35">
        <f t="shared" si="41"/>
        <v>-2.3844080447854097</v>
      </c>
      <c r="AB122" s="35">
        <f t="shared" si="42"/>
        <v>-2.3844080447854026</v>
      </c>
      <c r="AC122" s="35">
        <f t="shared" si="43"/>
        <v>-2.3844080447853884</v>
      </c>
      <c r="AF122">
        <v>1.71</v>
      </c>
      <c r="AG122">
        <v>2.08</v>
      </c>
      <c r="AJ122" t="s">
        <v>391</v>
      </c>
    </row>
    <row r="123" spans="1:36" ht="15" x14ac:dyDescent="0.25">
      <c r="A123">
        <v>1.82</v>
      </c>
      <c r="B123">
        <v>3.5</v>
      </c>
      <c r="C123">
        <v>5.3</v>
      </c>
      <c r="D123" s="20">
        <f t="shared" si="31"/>
        <v>2.384408044785391E-2</v>
      </c>
      <c r="E123" s="17">
        <f>IF(OR($A123="",$B123="",$C123=""),"",A123*'MPTO_working_3-way'!$I122)</f>
        <v>1.8633962264150943</v>
      </c>
      <c r="F123" s="21">
        <f>IF(OR($A123="",$B123="",$C123=""),"",B123*'MPTO_working_3-way'!$I122)</f>
        <v>3.5834542815674886</v>
      </c>
      <c r="G123" s="22">
        <f>IF(OR($A123="",$B123="",$C123=""),"",C123*'MPTO_working_3-way'!$I122)</f>
        <v>5.4263736263736257</v>
      </c>
      <c r="H123" s="17">
        <f>IF(OR($A123="",$B123="",$C123=""),"",'MPTO_working_3-way'!E122)</f>
        <v>1.8467134652201658</v>
      </c>
      <c r="I123" s="21">
        <f>IF(OR($A123="",$B123="",$C123=""),"",'MPTO_working_3-way'!F122)</f>
        <v>3.6001492908683748</v>
      </c>
      <c r="J123" s="22">
        <f>IF(OR($A123="",$B123="",$C123=""),"",'MPTO_working_3-way'!G122)</f>
        <v>5.5330783938814516</v>
      </c>
      <c r="K123" s="17">
        <f>IF(OR($A123="",$B123="",$C123=""),"",'OddsRatio_working_3-way'!H122)</f>
        <v>1.8531563513532681</v>
      </c>
      <c r="L123" s="21">
        <f>IF(OR($A123="",$B123="",$C123=""),"",'OddsRatio_working_3-way'!I122)</f>
        <v>3.6010864370526456</v>
      </c>
      <c r="M123" s="22">
        <f>IF(OR($A123="",$B123="",$C123=""),"",'OddsRatio_working_3-way'!J122)</f>
        <v>5.473868671730548</v>
      </c>
      <c r="N123" s="23">
        <f t="shared" si="32"/>
        <v>53.665451599837986</v>
      </c>
      <c r="O123" s="24">
        <f t="shared" si="33"/>
        <v>27.906034831915761</v>
      </c>
      <c r="P123" s="24">
        <f t="shared" si="34"/>
        <v>18.428513568246256</v>
      </c>
      <c r="Q123" t="s">
        <v>283</v>
      </c>
      <c r="R123" t="s">
        <v>284</v>
      </c>
      <c r="S123" t="s">
        <v>384</v>
      </c>
      <c r="T123" s="35">
        <v>100</v>
      </c>
      <c r="U123" s="35">
        <f t="shared" si="35"/>
        <v>56.709956709956707</v>
      </c>
      <c r="V123" s="35">
        <f t="shared" si="36"/>
        <v>69.135802469135797</v>
      </c>
      <c r="W123" s="35">
        <f t="shared" si="37"/>
        <v>71.988795518207283</v>
      </c>
      <c r="X123" s="35">
        <f t="shared" si="38"/>
        <v>58.875402012656906</v>
      </c>
      <c r="Y123" s="35">
        <f t="shared" si="39"/>
        <v>71.301247771836003</v>
      </c>
      <c r="Z123" s="35">
        <f t="shared" si="40"/>
        <v>74.154240820907489</v>
      </c>
      <c r="AA123" s="35">
        <f t="shared" si="41"/>
        <v>-2.1654453027001992</v>
      </c>
      <c r="AB123" s="35">
        <f t="shared" si="42"/>
        <v>-2.1654453027002063</v>
      </c>
      <c r="AC123" s="35">
        <f t="shared" si="43"/>
        <v>-2.1654453027002063</v>
      </c>
      <c r="AF123">
        <v>2.17</v>
      </c>
      <c r="AG123">
        <v>1.76</v>
      </c>
      <c r="AJ123" t="s">
        <v>392</v>
      </c>
    </row>
    <row r="124" spans="1:36" ht="15" x14ac:dyDescent="0.25">
      <c r="A124">
        <v>2.31</v>
      </c>
      <c r="B124">
        <v>3.24</v>
      </c>
      <c r="C124">
        <v>3.57</v>
      </c>
      <c r="D124" s="20">
        <f t="shared" si="31"/>
        <v>2.1654453027001974E-2</v>
      </c>
      <c r="E124" s="17">
        <f>IF(OR($A124="",$B124="",$C124=""),"",A124*'MPTO_working_3-way'!$I123)</f>
        <v>2.3600217864923745</v>
      </c>
      <c r="F124" s="21">
        <f>IF(OR($A124="",$B124="",$C124=""),"",B124*'MPTO_working_3-way'!$I123)</f>
        <v>3.3101604278074865</v>
      </c>
      <c r="G124" s="22">
        <f>IF(OR($A124="",$B124="",$C124=""),"",C124*'MPTO_working_3-way'!$I123)</f>
        <v>3.6473063973063971</v>
      </c>
      <c r="H124" s="17">
        <f>IF(OR($A124="",$B124="",$C124=""),"",'MPTO_working_3-way'!E123)</f>
        <v>2.3491698915837049</v>
      </c>
      <c r="I124" s="21">
        <f>IF(OR($A124="",$B124="",$C124=""),"",'MPTO_working_3-way'!F123)</f>
        <v>3.3175877929473607</v>
      </c>
      <c r="J124" s="22">
        <f>IF(OR($A124="",$B124="",$C124=""),"",'MPTO_working_3-way'!G123)</f>
        <v>3.6644279065480849</v>
      </c>
      <c r="K124" s="17">
        <f>IF(OR($A124="",$B124="",$C124=""),"",'OddsRatio_working_3-way'!H123)</f>
        <v>2.3538869555878681</v>
      </c>
      <c r="L124" s="21">
        <f>IF(OR($A124="",$B124="",$C124=""),"",'OddsRatio_working_3-way'!I123)</f>
        <v>3.3150433439059728</v>
      </c>
      <c r="M124" s="22">
        <f>IF(OR($A124="",$B124="",$C124=""),"",'OddsRatio_working_3-way'!J123)</f>
        <v>3.6560988365349787</v>
      </c>
      <c r="N124" s="23">
        <f t="shared" si="32"/>
        <v>42.372490191553204</v>
      </c>
      <c r="O124" s="24">
        <f t="shared" si="33"/>
        <v>30.210016155088855</v>
      </c>
      <c r="P124" s="24">
        <f t="shared" si="34"/>
        <v>27.417493653357955</v>
      </c>
      <c r="Q124" t="s">
        <v>285</v>
      </c>
      <c r="R124" t="s">
        <v>286</v>
      </c>
      <c r="S124" t="s">
        <v>384</v>
      </c>
      <c r="T124" s="35">
        <v>100</v>
      </c>
      <c r="U124" s="35">
        <f t="shared" si="35"/>
        <v>26.470588235294116</v>
      </c>
      <c r="V124" s="35">
        <f t="shared" si="36"/>
        <v>80.952380952380949</v>
      </c>
      <c r="W124" s="35">
        <f t="shared" si="37"/>
        <v>90.019960079840317</v>
      </c>
      <c r="X124" s="35">
        <f t="shared" si="38"/>
        <v>29.027658967778724</v>
      </c>
      <c r="Y124" s="35">
        <f t="shared" si="39"/>
        <v>83.509451684865553</v>
      </c>
      <c r="Z124" s="35">
        <f t="shared" si="40"/>
        <v>92.577030812324921</v>
      </c>
      <c r="AA124" s="35">
        <f t="shared" si="41"/>
        <v>-2.5570707324846076</v>
      </c>
      <c r="AB124" s="35">
        <f t="shared" si="42"/>
        <v>-2.557070732484604</v>
      </c>
      <c r="AC124" s="35">
        <f t="shared" si="43"/>
        <v>-2.557070732484604</v>
      </c>
      <c r="AF124">
        <v>2.16</v>
      </c>
      <c r="AG124">
        <v>1.76</v>
      </c>
      <c r="AJ124" t="s">
        <v>392</v>
      </c>
    </row>
    <row r="125" spans="1:36" ht="15" x14ac:dyDescent="0.25">
      <c r="A125">
        <v>1.36</v>
      </c>
      <c r="B125">
        <v>5.25</v>
      </c>
      <c r="C125">
        <v>10.02</v>
      </c>
      <c r="D125" s="20">
        <f t="shared" si="31"/>
        <v>2.557070732484612E-2</v>
      </c>
      <c r="E125" s="17">
        <f>IF(OR($A125="",$B125="",$C125=""),"",A125*'MPTO_working_3-way'!$I124)</f>
        <v>1.3947761619617909</v>
      </c>
      <c r="F125" s="21">
        <f>IF(OR($A125="",$B125="",$C125=""),"",B125*'MPTO_working_3-way'!$I124)</f>
        <v>5.3842462134554419</v>
      </c>
      <c r="G125" s="22">
        <f>IF(OR($A125="",$B125="",$C125=""),"",C125*'MPTO_working_3-way'!$I124)</f>
        <v>10.276218487394958</v>
      </c>
      <c r="H125" s="17">
        <f>IF(OR($A125="",$B125="",$C125=""),"",'MPTO_working_3-way'!E124)</f>
        <v>1.3759500877004032</v>
      </c>
      <c r="I125" s="21">
        <f>IF(OR($A125="",$B125="",$C125=""),"",'MPTO_working_3-way'!F124)</f>
        <v>5.4959362084594474</v>
      </c>
      <c r="J125" s="22">
        <f>IF(OR($A125="",$B125="",$C125=""),"",'MPTO_working_3-way'!G124)</f>
        <v>10.955682827478485</v>
      </c>
      <c r="K125" s="17">
        <f>IF(OR($A125="",$B125="",$C125=""),"",'OddsRatio_working_3-way'!H124)</f>
        <v>1.3817210574441561</v>
      </c>
      <c r="L125" s="21">
        <f>IF(OR($A125="",$B125="",$C125=""),"",'OddsRatio_working_3-way'!I124)</f>
        <v>5.5064291503823997</v>
      </c>
      <c r="M125" s="22">
        <f>IF(OR($A125="",$B125="",$C125=""),"",'OddsRatio_working_3-way'!J124)</f>
        <v>10.564233161517469</v>
      </c>
      <c r="N125" s="23">
        <f t="shared" si="32"/>
        <v>71.696091980341308</v>
      </c>
      <c r="O125" s="24">
        <f t="shared" si="33"/>
        <v>18.572701922526516</v>
      </c>
      <c r="P125" s="24">
        <f t="shared" si="34"/>
        <v>9.731206097132155</v>
      </c>
      <c r="Q125" t="s">
        <v>287</v>
      </c>
      <c r="R125" t="s">
        <v>288</v>
      </c>
      <c r="S125" t="s">
        <v>384</v>
      </c>
      <c r="T125" s="35">
        <v>100</v>
      </c>
      <c r="U125" s="35">
        <f t="shared" si="35"/>
        <v>65.397923875432525</v>
      </c>
      <c r="V125" s="35">
        <f t="shared" si="36"/>
        <v>66.666666666666657</v>
      </c>
      <c r="W125" s="35">
        <f t="shared" si="37"/>
        <v>65.753424657534239</v>
      </c>
      <c r="X125" s="35">
        <f t="shared" si="38"/>
        <v>67.579908675799089</v>
      </c>
      <c r="Y125" s="35">
        <f t="shared" si="39"/>
        <v>68.848651467033221</v>
      </c>
      <c r="Z125" s="35">
        <f t="shared" si="40"/>
        <v>67.935409457900803</v>
      </c>
      <c r="AA125" s="35">
        <f t="shared" si="41"/>
        <v>-2.1819848003665641</v>
      </c>
      <c r="AB125" s="35">
        <f t="shared" si="42"/>
        <v>-2.1819848003665641</v>
      </c>
      <c r="AC125" s="35">
        <f t="shared" si="43"/>
        <v>-2.1819848003665641</v>
      </c>
      <c r="AF125">
        <v>1.67</v>
      </c>
      <c r="AG125">
        <v>2.3199999999999998</v>
      </c>
      <c r="AJ125" t="s">
        <v>392</v>
      </c>
    </row>
    <row r="126" spans="1:36" ht="15" x14ac:dyDescent="0.25">
      <c r="A126">
        <v>2.89</v>
      </c>
      <c r="B126">
        <v>3</v>
      </c>
      <c r="C126">
        <v>2.92</v>
      </c>
      <c r="D126" s="20">
        <f t="shared" si="31"/>
        <v>2.1819848003665543E-2</v>
      </c>
      <c r="E126" s="17">
        <f>IF(OR($A126="",$B126="",$C126=""),"",A126*'MPTO_working_3-way'!$I125)</f>
        <v>2.9530593607305935</v>
      </c>
      <c r="F126" s="21">
        <f>IF(OR($A126="",$B126="",$C126=""),"",B126*'MPTO_working_3-way'!$I125)</f>
        <v>3.0654595440109969</v>
      </c>
      <c r="G126" s="22">
        <f>IF(OR($A126="",$B126="",$C126=""),"",C126*'MPTO_working_3-way'!$I125)</f>
        <v>2.9837139561707033</v>
      </c>
      <c r="H126" s="17">
        <f>IF(OR($A126="",$B126="",$C126=""),"",'MPTO_working_3-way'!E125)</f>
        <v>2.9520514933378936</v>
      </c>
      <c r="I126" s="21">
        <f>IF(OR($A126="",$B126="",$C126=""),"",'MPTO_working_3-way'!F125)</f>
        <v>3.0669197221773543</v>
      </c>
      <c r="J126" s="22">
        <f>IF(OR($A126="",$B126="",$C126=""),"",'MPTO_working_3-way'!G125)</f>
        <v>2.9833605681603919</v>
      </c>
      <c r="K126" s="17">
        <f>IF(OR($A126="",$B126="",$C126=""),"",'OddsRatio_working_3-way'!H125)</f>
        <v>2.9525496332310106</v>
      </c>
      <c r="L126" s="21">
        <f>IF(OR($A126="",$B126="",$C126=""),"",'OddsRatio_working_3-way'!I125)</f>
        <v>3.0661900880751434</v>
      </c>
      <c r="M126" s="22">
        <f>IF(OR($A126="",$B126="",$C126=""),"",'OddsRatio_working_3-way'!J125)</f>
        <v>2.9835424845521379</v>
      </c>
      <c r="N126" s="23">
        <f t="shared" si="32"/>
        <v>33.863186541316182</v>
      </c>
      <c r="O126" s="24">
        <f t="shared" si="33"/>
        <v>32.621536368134585</v>
      </c>
      <c r="P126" s="24">
        <f t="shared" si="34"/>
        <v>33.515277090549233</v>
      </c>
      <c r="Q126" t="s">
        <v>289</v>
      </c>
      <c r="R126" t="s">
        <v>290</v>
      </c>
      <c r="S126" t="s">
        <v>384</v>
      </c>
      <c r="T126" s="35">
        <v>100</v>
      </c>
      <c r="U126" s="35">
        <f t="shared" si="35"/>
        <v>58.847736625514408</v>
      </c>
      <c r="V126" s="35">
        <f t="shared" si="36"/>
        <v>65.635738831615114</v>
      </c>
      <c r="W126" s="35">
        <f t="shared" si="37"/>
        <v>71.671388101982998</v>
      </c>
      <c r="X126" s="35">
        <f t="shared" si="38"/>
        <v>62.69287306640188</v>
      </c>
      <c r="Y126" s="35">
        <f t="shared" si="39"/>
        <v>69.480875272502601</v>
      </c>
      <c r="Z126" s="35">
        <f t="shared" si="40"/>
        <v>75.516524542870485</v>
      </c>
      <c r="AA126" s="35">
        <f t="shared" si="41"/>
        <v>-3.8451364408874724</v>
      </c>
      <c r="AB126" s="35">
        <f t="shared" si="42"/>
        <v>-3.8451364408874866</v>
      </c>
      <c r="AC126" s="35">
        <f t="shared" si="43"/>
        <v>-3.8451364408874866</v>
      </c>
      <c r="AF126">
        <v>2.62</v>
      </c>
      <c r="AG126">
        <v>1.54</v>
      </c>
      <c r="AJ126" t="s">
        <v>392</v>
      </c>
    </row>
    <row r="127" spans="1:36" ht="15" x14ac:dyDescent="0.25">
      <c r="A127">
        <v>2.4300000000000002</v>
      </c>
      <c r="B127">
        <v>2.91</v>
      </c>
      <c r="C127">
        <v>3.53</v>
      </c>
      <c r="D127" s="20">
        <f t="shared" si="31"/>
        <v>3.8451364408874866E-2</v>
      </c>
      <c r="E127" s="17">
        <f>IF(OR($A127="",$B127="",$C127=""),"",A127*'MPTO_working_3-way'!$I126)</f>
        <v>2.5234368155135662</v>
      </c>
      <c r="F127" s="21">
        <f>IF(OR($A127="",$B127="",$C127=""),"",B127*'MPTO_working_3-way'!$I126)</f>
        <v>3.0218934704298261</v>
      </c>
      <c r="G127" s="22">
        <f>IF(OR($A127="",$B127="",$C127=""),"",C127*'MPTO_working_3-way'!$I126)</f>
        <v>3.6657333163633279</v>
      </c>
      <c r="H127" s="17">
        <f>IF(OR($A127="",$B127="",$C127=""),"",'MPTO_working_3-way'!E126)</f>
        <v>2.5081168160767455</v>
      </c>
      <c r="I127" s="21">
        <f>IF(OR($A127="",$B127="",$C127=""),"",'MPTO_working_3-way'!F126)</f>
        <v>3.0227416858128335</v>
      </c>
      <c r="J127" s="22">
        <f>IF(OR($A127="",$B127="",$C127=""),"",'MPTO_working_3-way'!G126)</f>
        <v>3.6972814230252471</v>
      </c>
      <c r="K127" s="17">
        <f>IF(OR($A127="",$B127="",$C127=""),"",'OddsRatio_working_3-way'!H126)</f>
        <v>2.5151474759369639</v>
      </c>
      <c r="L127" s="21">
        <f>IF(OR($A127="",$B127="",$C127=""),"",'OddsRatio_working_3-way'!I126)</f>
        <v>3.0237284468808396</v>
      </c>
      <c r="M127" s="22">
        <f>IF(OR($A127="",$B127="",$C127=""),"",'OddsRatio_working_3-way'!J126)</f>
        <v>3.6806455343500124</v>
      </c>
      <c r="N127" s="23">
        <f t="shared" si="32"/>
        <v>39.62849372142815</v>
      </c>
      <c r="O127" s="24">
        <f t="shared" si="33"/>
        <v>33.091834963254435</v>
      </c>
      <c r="P127" s="24">
        <f t="shared" si="34"/>
        <v>27.279671315317401</v>
      </c>
      <c r="Q127" t="s">
        <v>291</v>
      </c>
      <c r="R127" t="s">
        <v>292</v>
      </c>
      <c r="S127" t="s">
        <v>384</v>
      </c>
      <c r="T127" s="35">
        <v>100</v>
      </c>
      <c r="U127" s="35">
        <f t="shared" si="35"/>
        <v>65.277777777777771</v>
      </c>
      <c r="V127" s="35">
        <f t="shared" si="36"/>
        <v>66.21621621621621</v>
      </c>
      <c r="W127" s="35">
        <f t="shared" si="37"/>
        <v>64.664310954063609</v>
      </c>
      <c r="X127" s="35">
        <f t="shared" si="38"/>
        <v>69.119472829720181</v>
      </c>
      <c r="Y127" s="35">
        <f t="shared" si="39"/>
        <v>70.05791126815862</v>
      </c>
      <c r="Z127" s="35">
        <f t="shared" si="40"/>
        <v>68.506006006006004</v>
      </c>
      <c r="AA127" s="35">
        <f t="shared" si="41"/>
        <v>-3.8416950519424091</v>
      </c>
      <c r="AB127" s="35">
        <f t="shared" si="42"/>
        <v>-3.8416950519424091</v>
      </c>
      <c r="AC127" s="35">
        <f t="shared" si="43"/>
        <v>-3.8416950519423949</v>
      </c>
      <c r="AF127">
        <v>2.5299999999999998</v>
      </c>
      <c r="AG127">
        <v>1.55</v>
      </c>
      <c r="AJ127" t="s">
        <v>393</v>
      </c>
    </row>
    <row r="128" spans="1:36" ht="15" x14ac:dyDescent="0.25">
      <c r="A128">
        <v>2.88</v>
      </c>
      <c r="B128">
        <v>2.96</v>
      </c>
      <c r="C128">
        <v>2.83</v>
      </c>
      <c r="D128" s="20">
        <f t="shared" si="31"/>
        <v>3.8416950519424065E-2</v>
      </c>
      <c r="E128" s="17">
        <f>IF(OR($A128="",$B128="",$C128=""),"",A128*'MPTO_working_3-way'!$I127)</f>
        <v>2.9906408174959411</v>
      </c>
      <c r="F128" s="21">
        <f>IF(OR($A128="",$B128="",$C128=""),"",B128*'MPTO_working_3-way'!$I127)</f>
        <v>3.0737141735374953</v>
      </c>
      <c r="G128" s="22">
        <f>IF(OR($A128="",$B128="",$C128=""),"",C128*'MPTO_working_3-way'!$I127)</f>
        <v>2.93871996996997</v>
      </c>
      <c r="H128" s="17">
        <f>IF(OR($A128="",$B128="",$C128=""),"",'MPTO_working_3-way'!E127)</f>
        <v>2.99028243089949</v>
      </c>
      <c r="I128" s="21">
        <f>IF(OR($A128="",$B128="",$C128=""),"",'MPTO_working_3-way'!F127)</f>
        <v>3.076618371813689</v>
      </c>
      <c r="J128" s="22">
        <f>IF(OR($A128="",$B128="",$C128=""),"",'MPTO_working_3-way'!G127)</f>
        <v>2.9364156746559824</v>
      </c>
      <c r="K128" s="17">
        <f>IF(OR($A128="",$B128="",$C128=""),"",'OddsRatio_working_3-way'!H127)</f>
        <v>2.9904777886455371</v>
      </c>
      <c r="L128" s="21">
        <f>IF(OR($A128="",$B128="",$C128=""),"",'OddsRatio_working_3-way'!I127)</f>
        <v>3.0751789711410908</v>
      </c>
      <c r="M128" s="22">
        <f>IF(OR($A128="",$B128="",$C128=""),"",'OddsRatio_working_3-way'!J127)</f>
        <v>2.9375395495858148</v>
      </c>
      <c r="N128" s="23">
        <f t="shared" si="32"/>
        <v>33.43764968864761</v>
      </c>
      <c r="O128" s="24">
        <f t="shared" si="33"/>
        <v>32.53392942679227</v>
      </c>
      <c r="P128" s="24">
        <f t="shared" si="34"/>
        <v>34.028420884560113</v>
      </c>
      <c r="Q128" t="s">
        <v>293</v>
      </c>
      <c r="R128" t="s">
        <v>294</v>
      </c>
      <c r="S128" t="s">
        <v>384</v>
      </c>
      <c r="T128" s="35">
        <v>100</v>
      </c>
      <c r="U128" s="35">
        <f t="shared" si="35"/>
        <v>53.488372093023258</v>
      </c>
      <c r="V128" s="35">
        <f t="shared" si="36"/>
        <v>67.948717948717942</v>
      </c>
      <c r="W128" s="35">
        <f t="shared" si="37"/>
        <v>74.683544303797461</v>
      </c>
      <c r="X128" s="35">
        <f t="shared" si="38"/>
        <v>57.367737747484583</v>
      </c>
      <c r="Y128" s="35">
        <f t="shared" si="39"/>
        <v>71.828083603179266</v>
      </c>
      <c r="Z128" s="35">
        <f t="shared" si="40"/>
        <v>78.562909958258786</v>
      </c>
      <c r="AA128" s="35">
        <f t="shared" si="41"/>
        <v>-3.8793656544613242</v>
      </c>
      <c r="AB128" s="35">
        <f t="shared" si="42"/>
        <v>-3.8793656544613242</v>
      </c>
      <c r="AC128" s="35">
        <f t="shared" si="43"/>
        <v>-3.8793656544613242</v>
      </c>
      <c r="AF128">
        <v>2.89</v>
      </c>
      <c r="AG128">
        <v>1.43</v>
      </c>
      <c r="AJ128" t="s">
        <v>393</v>
      </c>
    </row>
    <row r="129" spans="1:36" ht="15" x14ac:dyDescent="0.25">
      <c r="A129">
        <v>2.15</v>
      </c>
      <c r="B129">
        <v>3.12</v>
      </c>
      <c r="C129">
        <v>3.95</v>
      </c>
      <c r="D129" s="20">
        <f t="shared" si="31"/>
        <v>3.8793656544613198E-2</v>
      </c>
      <c r="E129" s="17">
        <f>IF(OR($A129="",$B129="",$C129=""),"",A129*'MPTO_working_3-way'!$I128)</f>
        <v>2.2334063615709181</v>
      </c>
      <c r="F129" s="21">
        <f>IF(OR($A129="",$B129="",$C129=""),"",B129*'MPTO_working_3-way'!$I128)</f>
        <v>3.2410362084191933</v>
      </c>
      <c r="G129" s="22">
        <f>IF(OR($A129="",$B129="",$C129=""),"",C129*'MPTO_working_3-way'!$I128)</f>
        <v>4.1032349433512225</v>
      </c>
      <c r="H129" s="17">
        <f>IF(OR($A129="",$B129="",$C129=""),"",'MPTO_working_3-way'!E128)</f>
        <v>2.2114839431227931</v>
      </c>
      <c r="I129" s="21">
        <f>IF(OR($A129="",$B129="",$C129=""),"",'MPTO_working_3-way'!F128)</f>
        <v>3.251169753288397</v>
      </c>
      <c r="J129" s="22">
        <f>IF(OR($A129="",$B129="",$C129=""),"",'MPTO_working_3-way'!G128)</f>
        <v>4.1626195924822351</v>
      </c>
      <c r="K129" s="17">
        <f>IF(OR($A129="",$B129="",$C129=""),"",'OddsRatio_working_3-way'!H128)</f>
        <v>2.2207381988118229</v>
      </c>
      <c r="L129" s="21">
        <f>IF(OR($A129="",$B129="",$C129=""),"",'OddsRatio_working_3-way'!I128)</f>
        <v>3.2504043317226654</v>
      </c>
      <c r="M129" s="22">
        <f>IF(OR($A129="",$B129="",$C129=""),"",'OddsRatio_working_3-way'!J128)</f>
        <v>4.1314588578216336</v>
      </c>
      <c r="N129" s="23">
        <f t="shared" si="32"/>
        <v>44.774655307090057</v>
      </c>
      <c r="O129" s="24">
        <f t="shared" si="33"/>
        <v>30.854329778924232</v>
      </c>
      <c r="P129" s="24">
        <f t="shared" si="34"/>
        <v>24.371014913985722</v>
      </c>
      <c r="Q129" t="s">
        <v>295</v>
      </c>
      <c r="R129" t="s">
        <v>296</v>
      </c>
      <c r="S129" t="s">
        <v>384</v>
      </c>
      <c r="T129" s="35">
        <v>100</v>
      </c>
      <c r="U129" s="35">
        <f t="shared" si="35"/>
        <v>66.101694915254228</v>
      </c>
      <c r="V129" s="35">
        <f t="shared" si="36"/>
        <v>70.414201183431956</v>
      </c>
      <c r="W129" s="35">
        <f t="shared" si="37"/>
        <v>60.784313725490193</v>
      </c>
      <c r="X129" s="35">
        <f t="shared" si="38"/>
        <v>68.801485091077865</v>
      </c>
      <c r="Y129" s="35">
        <f t="shared" si="39"/>
        <v>73.113991359255564</v>
      </c>
      <c r="Z129" s="35">
        <f t="shared" si="40"/>
        <v>63.484103901313802</v>
      </c>
      <c r="AA129" s="35">
        <f t="shared" si="41"/>
        <v>-2.6997901758236367</v>
      </c>
      <c r="AB129" s="35">
        <f t="shared" si="42"/>
        <v>-2.6997901758236083</v>
      </c>
      <c r="AC129" s="35">
        <f t="shared" si="43"/>
        <v>-2.6997901758236083</v>
      </c>
      <c r="AF129">
        <v>2.2999999999999998</v>
      </c>
      <c r="AG129">
        <v>1.65</v>
      </c>
      <c r="AJ129" t="s">
        <v>393</v>
      </c>
    </row>
    <row r="130" spans="1:36" ht="15" x14ac:dyDescent="0.25">
      <c r="A130">
        <v>2.95</v>
      </c>
      <c r="B130">
        <v>3.38</v>
      </c>
      <c r="C130">
        <v>2.5499999999999998</v>
      </c>
      <c r="D130" s="20">
        <f t="shared" si="31"/>
        <v>2.6997901758236242E-2</v>
      </c>
      <c r="E130" s="17">
        <f>IF(OR($A130="",$B130="",$C130=""),"",A130*'MPTO_working_3-way'!$I129)</f>
        <v>3.0296438101867973</v>
      </c>
      <c r="F130" s="21">
        <f>IF(OR($A130="",$B130="",$C130=""),"",B130*'MPTO_working_3-way'!$I129)</f>
        <v>3.4712529079428385</v>
      </c>
      <c r="G130" s="22">
        <f>IF(OR($A130="",$B130="",$C130=""),"",C130*'MPTO_working_3-way'!$I129)</f>
        <v>2.6188446494835023</v>
      </c>
      <c r="H130" s="17">
        <f>IF(OR($A130="",$B130="",$C130=""),"",'MPTO_working_3-way'!E129)</f>
        <v>3.0304522547183126</v>
      </c>
      <c r="I130" s="21">
        <f>IF(OR($A130="",$B130="",$C130=""),"",'MPTO_working_3-way'!F129)</f>
        <v>3.4860370046227223</v>
      </c>
      <c r="J130" s="22">
        <f>IF(OR($A130="",$B130="",$C130=""),"",'MPTO_working_3-way'!G129)</f>
        <v>2.6098923752546916</v>
      </c>
      <c r="K130" s="17">
        <f>IF(OR($A130="",$B130="",$C130=""),"",'OddsRatio_working_3-way'!H129)</f>
        <v>3.0306125180787031</v>
      </c>
      <c r="L130" s="21">
        <f>IF(OR($A130="",$B130="",$C130=""),"",'OddsRatio_working_3-way'!I129)</f>
        <v>3.4783886118088785</v>
      </c>
      <c r="M130" s="22">
        <f>IF(OR($A130="",$B130="",$C130=""),"",'OddsRatio_working_3-way'!J129)</f>
        <v>2.6140766169343532</v>
      </c>
      <c r="N130" s="23">
        <f t="shared" si="32"/>
        <v>33.007180469123973</v>
      </c>
      <c r="O130" s="24">
        <f t="shared" si="33"/>
        <v>28.808042125418858</v>
      </c>
      <c r="P130" s="24">
        <f t="shared" si="34"/>
        <v>38.184777405457154</v>
      </c>
      <c r="Q130" t="s">
        <v>297</v>
      </c>
      <c r="R130" t="s">
        <v>298</v>
      </c>
      <c r="S130" t="s">
        <v>384</v>
      </c>
      <c r="T130" s="35">
        <v>100</v>
      </c>
      <c r="U130" s="35">
        <f t="shared" si="35"/>
        <v>51.219512195121943</v>
      </c>
      <c r="V130" s="35">
        <f t="shared" si="36"/>
        <v>71.751412429378533</v>
      </c>
      <c r="W130" s="35">
        <f t="shared" si="37"/>
        <v>74.226804123711347</v>
      </c>
      <c r="X130" s="35">
        <f t="shared" si="38"/>
        <v>54.021783446910135</v>
      </c>
      <c r="Y130" s="35">
        <f t="shared" si="39"/>
        <v>74.553683681166717</v>
      </c>
      <c r="Z130" s="35">
        <f t="shared" si="40"/>
        <v>77.029075375499517</v>
      </c>
      <c r="AA130" s="35">
        <f t="shared" si="41"/>
        <v>-2.8022712517881914</v>
      </c>
      <c r="AB130" s="35">
        <f t="shared" si="42"/>
        <v>-2.8022712517881843</v>
      </c>
      <c r="AC130" s="35">
        <f t="shared" si="43"/>
        <v>-2.80227125178817</v>
      </c>
      <c r="AF130">
        <v>2.12</v>
      </c>
      <c r="AG130">
        <v>1.78</v>
      </c>
      <c r="AJ130" t="s">
        <v>394</v>
      </c>
    </row>
    <row r="131" spans="1:36" ht="15" x14ac:dyDescent="0.25">
      <c r="A131">
        <v>2.0499999999999998</v>
      </c>
      <c r="B131">
        <v>3.54</v>
      </c>
      <c r="C131">
        <v>3.88</v>
      </c>
      <c r="D131" s="20">
        <f t="shared" si="31"/>
        <v>2.8022712517881798E-2</v>
      </c>
      <c r="E131" s="17">
        <f>IF(OR($A131="",$B131="",$C131=""),"",A131*'MPTO_working_3-way'!$I130)</f>
        <v>2.1074465606616575</v>
      </c>
      <c r="F131" s="21">
        <f>IF(OR($A131="",$B131="",$C131=""),"",B131*'MPTO_working_3-way'!$I130)</f>
        <v>3.6392004023133016</v>
      </c>
      <c r="G131" s="22">
        <f>IF(OR($A131="",$B131="",$C131=""),"",C131*'MPTO_working_3-way'!$I130)</f>
        <v>3.9887281245693811</v>
      </c>
      <c r="H131" s="17">
        <f>IF(OR($A131="",$B131="",$C131=""),"",'MPTO_working_3-way'!E130)</f>
        <v>2.0900215159330728</v>
      </c>
      <c r="I131" s="21">
        <f>IF(OR($A131="",$B131="",$C131=""),"",'MPTO_working_3-way'!F130)</f>
        <v>3.6610595259559244</v>
      </c>
      <c r="J131" s="22">
        <f>IF(OR($A131="",$B131="",$C131=""),"",'MPTO_working_3-way'!G130)</f>
        <v>4.0259098768656507</v>
      </c>
      <c r="K131" s="17">
        <f>IF(OR($A131="",$B131="",$C131=""),"",'OddsRatio_working_3-way'!H130)</f>
        <v>2.0970195633268616</v>
      </c>
      <c r="L131" s="21">
        <f>IF(OR($A131="",$B131="",$C131=""),"",'OddsRatio_working_3-way'!I130)</f>
        <v>3.653742562714505</v>
      </c>
      <c r="M131" s="22">
        <f>IF(OR($A131="",$B131="",$C131=""),"",'OddsRatio_working_3-way'!J130)</f>
        <v>4.0089679451251072</v>
      </c>
      <c r="N131" s="23">
        <f t="shared" si="32"/>
        <v>47.450788013625285</v>
      </c>
      <c r="O131" s="24">
        <f t="shared" si="33"/>
        <v>27.478563680206729</v>
      </c>
      <c r="P131" s="24">
        <f t="shared" si="34"/>
        <v>25.070648306167996</v>
      </c>
      <c r="Q131" t="s">
        <v>299</v>
      </c>
      <c r="R131" t="s">
        <v>300</v>
      </c>
      <c r="S131" t="s">
        <v>384</v>
      </c>
      <c r="T131" s="35">
        <v>100</v>
      </c>
      <c r="U131" s="35">
        <f t="shared" si="35"/>
        <v>45.355191256830594</v>
      </c>
      <c r="V131" s="35">
        <f t="shared" si="36"/>
        <v>74.226804123711347</v>
      </c>
      <c r="W131" s="35">
        <f t="shared" si="37"/>
        <v>77.426636568848764</v>
      </c>
      <c r="X131" s="35">
        <f t="shared" si="38"/>
        <v>48.346559307439904</v>
      </c>
      <c r="Y131" s="35">
        <f t="shared" si="39"/>
        <v>77.218172174320628</v>
      </c>
      <c r="Z131" s="35">
        <f t="shared" si="40"/>
        <v>80.418004619458046</v>
      </c>
      <c r="AA131" s="35">
        <f t="shared" si="41"/>
        <v>-2.9913680506093101</v>
      </c>
      <c r="AB131" s="35">
        <f t="shared" si="42"/>
        <v>-2.9913680506092817</v>
      </c>
      <c r="AC131" s="35">
        <f t="shared" si="43"/>
        <v>-2.9913680506092817</v>
      </c>
      <c r="AF131">
        <v>2.0299999999999998</v>
      </c>
      <c r="AG131">
        <v>1.86</v>
      </c>
      <c r="AJ131" t="s">
        <v>394</v>
      </c>
    </row>
    <row r="132" spans="1:36" ht="15" x14ac:dyDescent="0.25">
      <c r="A132">
        <v>1.83</v>
      </c>
      <c r="B132">
        <v>3.88</v>
      </c>
      <c r="C132">
        <v>4.43</v>
      </c>
      <c r="D132" s="20">
        <f t="shared" ref="D132:D186" si="44">IF(OR($A132="",$B132="",$C132=""),"",(1/A132)+(1/B132)+(1/C132)-1)</f>
        <v>2.9913680506092888E-2</v>
      </c>
      <c r="E132" s="17">
        <f>IF(OR($A132="",$B132="",$C132=""),"",A132*'MPTO_working_3-way'!$I131)</f>
        <v>1.8847420353261501</v>
      </c>
      <c r="F132" s="21">
        <f>IF(OR($A132="",$B132="",$C132=""),"",B132*'MPTO_working_3-way'!$I131)</f>
        <v>3.9960650803636404</v>
      </c>
      <c r="G132" s="22">
        <f>IF(OR($A132="",$B132="",$C132=""),"",C132*'MPTO_working_3-way'!$I131)</f>
        <v>4.5625176046419913</v>
      </c>
      <c r="H132" s="17">
        <f>IF(OR($A132="",$B132="",$C132=""),"",'MPTO_working_3-way'!E131)</f>
        <v>1.8640132938603049</v>
      </c>
      <c r="I132" s="21">
        <f>IF(OR($A132="",$B132="",$C132=""),"",'MPTO_working_3-way'!F131)</f>
        <v>4.0361521061882035</v>
      </c>
      <c r="J132" s="22">
        <f>IF(OR($A132="",$B132="",$C132=""),"",'MPTO_working_3-way'!G131)</f>
        <v>4.6347276696499922</v>
      </c>
      <c r="K132" s="17">
        <f>IF(OR($A132="",$B132="",$C132=""),"",'OddsRatio_working_3-way'!H131)</f>
        <v>1.871730460856855</v>
      </c>
      <c r="L132" s="21">
        <f>IF(OR($A132="",$B132="",$C132=""),"",'OddsRatio_working_3-way'!I131)</f>
        <v>4.0247996714069165</v>
      </c>
      <c r="M132" s="22">
        <f>IF(OR($A132="",$B132="",$C132=""),"",'OddsRatio_working_3-way'!J131)</f>
        <v>4.6024523864325424</v>
      </c>
      <c r="N132" s="23">
        <f t="shared" si="32"/>
        <v>53.057658886827575</v>
      </c>
      <c r="O132" s="24">
        <f t="shared" si="33"/>
        <v>25.024617464663525</v>
      </c>
      <c r="P132" s="24">
        <f t="shared" si="34"/>
        <v>21.917723648508911</v>
      </c>
      <c r="Q132" t="s">
        <v>301</v>
      </c>
      <c r="R132" t="s">
        <v>302</v>
      </c>
      <c r="S132" t="s">
        <v>384</v>
      </c>
      <c r="T132" s="35">
        <v>100</v>
      </c>
      <c r="U132" s="35">
        <f t="shared" si="35"/>
        <v>56.896551724137922</v>
      </c>
      <c r="V132" s="35">
        <f t="shared" si="36"/>
        <v>72.451790633608823</v>
      </c>
      <c r="W132" s="35">
        <f t="shared" si="37"/>
        <v>67.948717948717942</v>
      </c>
      <c r="X132" s="35">
        <f t="shared" si="38"/>
        <v>59.599491417673235</v>
      </c>
      <c r="Y132" s="35">
        <f t="shared" si="39"/>
        <v>75.154730327144122</v>
      </c>
      <c r="Z132" s="35">
        <f t="shared" si="40"/>
        <v>70.651657642253255</v>
      </c>
      <c r="AA132" s="35">
        <f t="shared" si="41"/>
        <v>-2.7029396935353134</v>
      </c>
      <c r="AB132" s="35">
        <f t="shared" si="42"/>
        <v>-2.7029396935352992</v>
      </c>
      <c r="AC132" s="35">
        <f t="shared" si="43"/>
        <v>-2.7029396935353134</v>
      </c>
      <c r="AF132">
        <v>1.79</v>
      </c>
      <c r="AG132">
        <v>2.11</v>
      </c>
      <c r="AJ132" t="s">
        <v>394</v>
      </c>
    </row>
    <row r="133" spans="1:36" ht="15" x14ac:dyDescent="0.25">
      <c r="A133">
        <v>2.3199999999999998</v>
      </c>
      <c r="B133">
        <v>3.63</v>
      </c>
      <c r="C133">
        <v>3.12</v>
      </c>
      <c r="D133" s="20">
        <f t="shared" si="44"/>
        <v>2.7029396935353001E-2</v>
      </c>
      <c r="E133" s="17">
        <f>IF(OR($A133="",$B133="",$C133=""),"",A133*'MPTO_working_3-way'!$I132)</f>
        <v>2.3827082008900189</v>
      </c>
      <c r="F133" s="21">
        <f>IF(OR($A133="",$B133="",$C133=""),"",B133*'MPTO_working_3-way'!$I132)</f>
        <v>3.7281167108753315</v>
      </c>
      <c r="G133" s="22">
        <f>IF(OR($A133="",$B133="",$C133=""),"",C133*'MPTO_working_3-way'!$I132)</f>
        <v>3.2043317184383016</v>
      </c>
      <c r="H133" s="17">
        <f>IF(OR($A133="",$B133="",$C133=""),"",'MPTO_working_3-way'!E132)</f>
        <v>2.3695296470404901</v>
      </c>
      <c r="I133" s="21">
        <f>IF(OR($A133="",$B133="",$C133=""),"",'MPTO_working_3-way'!F132)</f>
        <v>3.752735349768284</v>
      </c>
      <c r="J133" s="22">
        <f>IF(OR($A133="",$B133="",$C133=""),"",'MPTO_working_3-way'!G132)</f>
        <v>3.2102417340104856</v>
      </c>
      <c r="K133" s="17">
        <f>IF(OR($A133="",$B133="",$C133=""),"",'OddsRatio_working_3-way'!H132)</f>
        <v>2.3753161850812714</v>
      </c>
      <c r="L133" s="21">
        <f>IF(OR($A133="",$B133="",$C133=""),"",'OddsRatio_working_3-way'!I132)</f>
        <v>3.7402133081543512</v>
      </c>
      <c r="M133" s="22">
        <f>IF(OR($A133="",$B133="",$C133=""),"",'OddsRatio_working_3-way'!J132)</f>
        <v>3.2088411457365877</v>
      </c>
      <c r="N133" s="23">
        <f t="shared" si="32"/>
        <v>41.969050160085381</v>
      </c>
      <c r="O133" s="24">
        <f t="shared" si="33"/>
        <v>26.823194592671644</v>
      </c>
      <c r="P133" s="24">
        <f t="shared" si="34"/>
        <v>31.207755247242975</v>
      </c>
      <c r="Q133" t="s">
        <v>303</v>
      </c>
      <c r="R133" t="s">
        <v>304</v>
      </c>
      <c r="S133" t="s">
        <v>384</v>
      </c>
      <c r="T133" s="35">
        <v>100</v>
      </c>
      <c r="U133" s="35">
        <f t="shared" si="35"/>
        <v>53.488372093023258</v>
      </c>
      <c r="V133" s="35">
        <f t="shared" si="36"/>
        <v>73.262032085561486</v>
      </c>
      <c r="W133" s="35">
        <f t="shared" si="37"/>
        <v>70.501474926253692</v>
      </c>
      <c r="X133" s="35">
        <f t="shared" si="38"/>
        <v>56.236492988184807</v>
      </c>
      <c r="Y133" s="35">
        <f t="shared" si="39"/>
        <v>76.010152980723049</v>
      </c>
      <c r="Z133" s="35">
        <f t="shared" si="40"/>
        <v>73.249595821415241</v>
      </c>
      <c r="AA133" s="35">
        <f t="shared" si="41"/>
        <v>-2.7481208951615486</v>
      </c>
      <c r="AB133" s="35">
        <f t="shared" si="42"/>
        <v>-2.7481208951615628</v>
      </c>
      <c r="AC133" s="35">
        <f t="shared" si="43"/>
        <v>-2.7481208951615486</v>
      </c>
      <c r="AF133">
        <v>1.79</v>
      </c>
      <c r="AG133">
        <v>2.1</v>
      </c>
      <c r="AJ133" t="s">
        <v>394</v>
      </c>
    </row>
    <row r="134" spans="1:36" ht="15" x14ac:dyDescent="0.25">
      <c r="A134">
        <v>2.15</v>
      </c>
      <c r="B134">
        <v>3.74</v>
      </c>
      <c r="C134">
        <v>3.39</v>
      </c>
      <c r="D134" s="20">
        <f t="shared" si="44"/>
        <v>2.7481208951615432E-2</v>
      </c>
      <c r="E134" s="17">
        <f>IF(OR($A134="",$B134="",$C134=""),"",A134*'MPTO_working_3-way'!$I133)</f>
        <v>2.2090845992459731</v>
      </c>
      <c r="F134" s="21">
        <f>IF(OR($A134="",$B134="",$C134=""),"",B134*'MPTO_working_3-way'!$I133)</f>
        <v>3.842779721479042</v>
      </c>
      <c r="G134" s="22">
        <f>IF(OR($A134="",$B134="",$C134=""),"",C134*'MPTO_working_3-way'!$I133)</f>
        <v>3.4831612983459763</v>
      </c>
      <c r="H134" s="17">
        <f>IF(OR($A134="",$B134="",$C134=""),"",'MPTO_working_3-way'!E133)</f>
        <v>2.1931946761699681</v>
      </c>
      <c r="I134" s="21">
        <f>IF(OR($A134="",$B134="",$C134=""),"",'MPTO_working_3-way'!F133)</f>
        <v>3.8726775741497477</v>
      </c>
      <c r="J134" s="22">
        <f>IF(OR($A134="",$B134="",$C134=""),"",'MPTO_working_3-way'!G133)</f>
        <v>3.4986461389182537</v>
      </c>
      <c r="K134" s="17">
        <f>IF(OR($A134="",$B134="",$C134=""),"",'OddsRatio_working_3-way'!H133)</f>
        <v>2.1997825173040959</v>
      </c>
      <c r="L134" s="21">
        <f>IF(OR($A134="",$B134="",$C134=""),"",'OddsRatio_working_3-way'!I133)</f>
        <v>3.8586122586201941</v>
      </c>
      <c r="M134" s="22">
        <f>IF(OR($A134="",$B134="",$C134=""),"",'OddsRatio_working_3-way'!J133)</f>
        <v>3.4934610577015546</v>
      </c>
      <c r="N134" s="23">
        <f t="shared" si="32"/>
        <v>45.267619010214908</v>
      </c>
      <c r="O134" s="24">
        <f t="shared" si="33"/>
        <v>26.02282911015028</v>
      </c>
      <c r="P134" s="24">
        <f t="shared" si="34"/>
        <v>28.709551879634827</v>
      </c>
      <c r="Q134" t="s">
        <v>305</v>
      </c>
      <c r="R134" t="s">
        <v>306</v>
      </c>
      <c r="S134" t="s">
        <v>384</v>
      </c>
      <c r="T134" s="35">
        <v>100</v>
      </c>
      <c r="U134" s="35">
        <f t="shared" si="35"/>
        <v>50.495049504950494</v>
      </c>
      <c r="V134" s="35">
        <f t="shared" si="36"/>
        <v>72.826086956521735</v>
      </c>
      <c r="W134" s="35">
        <f t="shared" si="37"/>
        <v>72.222222222222229</v>
      </c>
      <c r="X134" s="35">
        <f t="shared" si="38"/>
        <v>54.951690821256037</v>
      </c>
      <c r="Y134" s="35">
        <f t="shared" si="39"/>
        <v>77.282728272827285</v>
      </c>
      <c r="Z134" s="35">
        <f t="shared" si="40"/>
        <v>76.678863538527764</v>
      </c>
      <c r="AA134" s="35">
        <f t="shared" si="41"/>
        <v>-4.4566413163055429</v>
      </c>
      <c r="AB134" s="35">
        <f t="shared" si="42"/>
        <v>-4.45664131630555</v>
      </c>
      <c r="AC134" s="35">
        <f t="shared" si="43"/>
        <v>-4.4566413163055358</v>
      </c>
      <c r="AF134">
        <v>2.0099999999999998</v>
      </c>
      <c r="AG134">
        <v>1.88</v>
      </c>
      <c r="AJ134" t="s">
        <v>394</v>
      </c>
    </row>
    <row r="135" spans="1:36" ht="15" x14ac:dyDescent="0.25">
      <c r="A135">
        <v>2.02</v>
      </c>
      <c r="B135">
        <v>3.68</v>
      </c>
      <c r="C135">
        <v>3.6</v>
      </c>
      <c r="D135" s="20">
        <f t="shared" si="44"/>
        <v>4.4566413163055429E-2</v>
      </c>
      <c r="E135" s="17">
        <f>IF(OR($A135="",$B135="",$C135=""),"",A135*'MPTO_working_3-way'!$I134)</f>
        <v>2.1100241545893721</v>
      </c>
      <c r="F135" s="21">
        <f>IF(OR($A135="",$B135="",$C135=""),"",B135*'MPTO_working_3-way'!$I134)</f>
        <v>3.8440044004400442</v>
      </c>
      <c r="G135" s="22">
        <f>IF(OR($A135="",$B135="",$C135=""),"",C135*'MPTO_working_3-way'!$I134)</f>
        <v>3.7604390873869997</v>
      </c>
      <c r="H135" s="17">
        <f>IF(OR($A135="",$B135="",$C135=""),"",'MPTO_working_3-way'!E134)</f>
        <v>2.0824915126210857</v>
      </c>
      <c r="I135" s="21">
        <f>IF(OR($A135="",$B135="",$C135=""),"",'MPTO_working_3-way'!F134)</f>
        <v>3.8928128103277064</v>
      </c>
      <c r="J135" s="22">
        <f>IF(OR($A135="",$B135="",$C135=""),"",'MPTO_working_3-way'!G134)</f>
        <v>3.8034049391325442</v>
      </c>
      <c r="K135" s="17">
        <f>IF(OR($A135="",$B135="",$C135=""),"",'OddsRatio_working_3-way'!H134)</f>
        <v>2.0933202792268792</v>
      </c>
      <c r="L135" s="21">
        <f>IF(OR($A135="",$B135="",$C135=""),"",'OddsRatio_working_3-way'!I134)</f>
        <v>3.8726454395372909</v>
      </c>
      <c r="M135" s="22">
        <f>IF(OR($A135="",$B135="",$C135=""),"",'OddsRatio_working_3-way'!J134)</f>
        <v>3.7868948294018487</v>
      </c>
      <c r="N135" s="23">
        <f t="shared" si="32"/>
        <v>47.392822391391448</v>
      </c>
      <c r="O135" s="24">
        <f t="shared" si="33"/>
        <v>26.014538377883351</v>
      </c>
      <c r="P135" s="24">
        <f t="shared" si="34"/>
        <v>26.592639230725201</v>
      </c>
      <c r="Q135" t="s">
        <v>126</v>
      </c>
      <c r="R135" t="s">
        <v>83</v>
      </c>
      <c r="S135" t="s">
        <v>385</v>
      </c>
      <c r="T135" s="35">
        <v>100</v>
      </c>
      <c r="U135" s="35">
        <f t="shared" si="35"/>
        <v>66.777408637873762</v>
      </c>
      <c r="V135" s="35">
        <f t="shared" si="36"/>
        <v>71.428571428571431</v>
      </c>
      <c r="W135" s="35">
        <f t="shared" si="37"/>
        <v>57.264957264957268</v>
      </c>
      <c r="X135" s="35">
        <f t="shared" si="38"/>
        <v>71.306471306471309</v>
      </c>
      <c r="Y135" s="35">
        <f t="shared" si="39"/>
        <v>75.957634097168977</v>
      </c>
      <c r="Z135" s="35">
        <f t="shared" si="40"/>
        <v>61.794019933554821</v>
      </c>
      <c r="AA135" s="35">
        <f t="shared" si="41"/>
        <v>-4.5290626685975468</v>
      </c>
      <c r="AB135" s="35">
        <f t="shared" si="42"/>
        <v>-4.5290626685975468</v>
      </c>
      <c r="AC135" s="35">
        <f t="shared" si="43"/>
        <v>-4.5290626685975539</v>
      </c>
      <c r="AF135">
        <v>1.83</v>
      </c>
      <c r="AG135">
        <v>2.0099999999999998</v>
      </c>
      <c r="AJ135" t="s">
        <v>146</v>
      </c>
    </row>
    <row r="136" spans="1:36" ht="15" x14ac:dyDescent="0.25">
      <c r="A136">
        <v>3.01</v>
      </c>
      <c r="B136">
        <v>3.5</v>
      </c>
      <c r="C136">
        <v>2.34</v>
      </c>
      <c r="D136" s="20">
        <f t="shared" si="44"/>
        <v>4.529062668597561E-2</v>
      </c>
      <c r="E136" s="17">
        <f>IF(OR($A136="",$B136="",$C136=""),"",A136*'MPTO_working_3-way'!$I135)</f>
        <v>3.1463247863247865</v>
      </c>
      <c r="F136" s="21">
        <f>IF(OR($A136="",$B136="",$C136=""),"",B136*'MPTO_working_3-way'!$I135)</f>
        <v>3.6585171934009146</v>
      </c>
      <c r="G136" s="22">
        <f>IF(OR($A136="",$B136="",$C136=""),"",C136*'MPTO_working_3-way'!$I135)</f>
        <v>2.4459800664451827</v>
      </c>
      <c r="H136" s="17">
        <f>IF(OR($A136="",$B136="",$C136=""),"",'MPTO_working_3-way'!E135)</f>
        <v>3.1532905536487092</v>
      </c>
      <c r="I136" s="21">
        <f>IF(OR($A136="",$B136="",$C136=""),"",'MPTO_working_3-way'!F135)</f>
        <v>3.695253751180442</v>
      </c>
      <c r="J136" s="22">
        <f>IF(OR($A136="",$B136="",$C136=""),"",'MPTO_working_3-way'!G135)</f>
        <v>2.4256916542302833</v>
      </c>
      <c r="K136" s="17">
        <f>IF(OR($A136="",$B136="",$C136=""),"",'OddsRatio_working_3-way'!H135)</f>
        <v>3.1519406903394938</v>
      </c>
      <c r="L136" s="21">
        <f>IF(OR($A136="",$B136="",$C136=""),"",'OddsRatio_working_3-way'!I135)</f>
        <v>3.676543147188426</v>
      </c>
      <c r="M136" s="22">
        <f>IF(OR($A136="",$B136="",$C136=""),"",'OddsRatio_working_3-way'!J135)</f>
        <v>2.434627126892996</v>
      </c>
      <c r="N136" s="23">
        <f t="shared" si="32"/>
        <v>31.783114201890683</v>
      </c>
      <c r="O136" s="24">
        <f t="shared" si="33"/>
        <v>27.333478213625988</v>
      </c>
      <c r="P136" s="24">
        <f t="shared" si="34"/>
        <v>40.883407584483322</v>
      </c>
      <c r="Q136" t="s">
        <v>78</v>
      </c>
      <c r="R136" t="s">
        <v>71</v>
      </c>
      <c r="S136" t="s">
        <v>385</v>
      </c>
      <c r="T136" s="35">
        <v>100</v>
      </c>
      <c r="U136" s="35">
        <f t="shared" si="35"/>
        <v>48.186528497409334</v>
      </c>
      <c r="V136" s="35">
        <f t="shared" si="36"/>
        <v>73.821989528795811</v>
      </c>
      <c r="W136" s="35">
        <f t="shared" si="37"/>
        <v>73.40425531914893</v>
      </c>
      <c r="X136" s="35">
        <f t="shared" si="38"/>
        <v>52.773755152055244</v>
      </c>
      <c r="Y136" s="35">
        <f t="shared" si="39"/>
        <v>78.409216183441742</v>
      </c>
      <c r="Z136" s="35">
        <f t="shared" si="40"/>
        <v>77.991481973794862</v>
      </c>
      <c r="AA136" s="35">
        <f t="shared" si="41"/>
        <v>-4.5872266546459102</v>
      </c>
      <c r="AB136" s="35">
        <f t="shared" si="42"/>
        <v>-4.5872266546459315</v>
      </c>
      <c r="AC136" s="35">
        <f t="shared" si="43"/>
        <v>-4.5872266546459315</v>
      </c>
      <c r="AF136">
        <v>1.69</v>
      </c>
      <c r="AG136">
        <v>2.2000000000000002</v>
      </c>
      <c r="AJ136" t="s">
        <v>146</v>
      </c>
    </row>
    <row r="137" spans="1:36" ht="15" x14ac:dyDescent="0.25">
      <c r="A137">
        <v>1.93</v>
      </c>
      <c r="B137">
        <v>3.82</v>
      </c>
      <c r="C137">
        <v>3.76</v>
      </c>
      <c r="D137" s="20">
        <f t="shared" si="44"/>
        <v>4.5872266546459262E-2</v>
      </c>
      <c r="E137" s="17">
        <f>IF(OR($A137="",$B137="",$C137=""),"",A137*'MPTO_working_3-way'!$I136)</f>
        <v>2.0185334744346664</v>
      </c>
      <c r="F137" s="21">
        <f>IF(OR($A137="",$B137="",$C137=""),"",B137*'MPTO_working_3-way'!$I136)</f>
        <v>3.9952320582074741</v>
      </c>
      <c r="G137" s="22">
        <f>IF(OR($A137="",$B137="",$C137=""),"",C137*'MPTO_working_3-way'!$I136)</f>
        <v>3.9324797222146866</v>
      </c>
      <c r="H137" s="17">
        <f>IF(OR($A137="",$B137="",$C137=""),"",'MPTO_working_3-way'!E136)</f>
        <v>1.988688500849491</v>
      </c>
      <c r="I137" s="21">
        <f>IF(OR($A137="",$B137="",$C137=""),"",'MPTO_working_3-way'!F136)</f>
        <v>4.0569704259415289</v>
      </c>
      <c r="J137" s="22">
        <f>IF(OR($A137="",$B137="",$C137=""),"",'MPTO_working_3-way'!G136)</f>
        <v>3.9893613101990502</v>
      </c>
      <c r="K137" s="17">
        <f>IF(OR($A137="",$B137="",$C137=""),"",'OddsRatio_working_3-way'!H136)</f>
        <v>2.000052033603346</v>
      </c>
      <c r="L137" s="21">
        <f>IF(OR($A137="",$B137="",$C137=""),"",'OddsRatio_working_3-way'!I136)</f>
        <v>4.0324158438295017</v>
      </c>
      <c r="M137" s="22">
        <f>IF(OR($A137="",$B137="",$C137=""),"",'OddsRatio_working_3-way'!J136)</f>
        <v>3.9678963577905759</v>
      </c>
      <c r="N137" s="23">
        <f t="shared" si="32"/>
        <v>49.54091733752751</v>
      </c>
      <c r="O137" s="24">
        <f t="shared" si="33"/>
        <v>25.029835199326726</v>
      </c>
      <c r="P137" s="24">
        <f t="shared" si="34"/>
        <v>25.429247463145771</v>
      </c>
      <c r="Q137" t="s">
        <v>125</v>
      </c>
      <c r="R137" t="s">
        <v>120</v>
      </c>
      <c r="S137" t="s">
        <v>385</v>
      </c>
      <c r="T137" s="35">
        <v>100</v>
      </c>
      <c r="U137" s="35">
        <f t="shared" si="35"/>
        <v>58.50622406639004</v>
      </c>
      <c r="V137" s="35">
        <f t="shared" si="36"/>
        <v>72.375690607734811</v>
      </c>
      <c r="W137" s="35">
        <f t="shared" si="37"/>
        <v>64.664310954063609</v>
      </c>
      <c r="X137" s="35">
        <f t="shared" si="38"/>
        <v>62.959998438201595</v>
      </c>
      <c r="Y137" s="35">
        <f t="shared" si="39"/>
        <v>76.829464979546344</v>
      </c>
      <c r="Z137" s="35">
        <f t="shared" si="40"/>
        <v>69.118085325875157</v>
      </c>
      <c r="AA137" s="35">
        <f t="shared" si="41"/>
        <v>-4.453774371811555</v>
      </c>
      <c r="AB137" s="35">
        <f t="shared" si="42"/>
        <v>-4.4537743718115337</v>
      </c>
      <c r="AC137" s="35">
        <f t="shared" si="43"/>
        <v>-4.4537743718115479</v>
      </c>
      <c r="AF137">
        <v>1.58</v>
      </c>
      <c r="AG137">
        <v>2.42</v>
      </c>
      <c r="AJ137" t="s">
        <v>146</v>
      </c>
    </row>
    <row r="138" spans="1:36" ht="15" x14ac:dyDescent="0.25">
      <c r="A138">
        <v>2.41</v>
      </c>
      <c r="B138">
        <v>3.62</v>
      </c>
      <c r="C138">
        <v>2.83</v>
      </c>
      <c r="D138" s="20">
        <f t="shared" si="44"/>
        <v>4.4537743718115586E-2</v>
      </c>
      <c r="E138" s="17">
        <f>IF(OR($A138="",$B138="",$C138=""),"",A138*'MPTO_working_3-way'!$I137)</f>
        <v>2.5173359623606588</v>
      </c>
      <c r="F138" s="21">
        <f>IF(OR($A138="",$B138="",$C138=""),"",B138*'MPTO_working_3-way'!$I137)</f>
        <v>3.7812266322595787</v>
      </c>
      <c r="G138" s="22">
        <f>IF(OR($A138="",$B138="",$C138=""),"",C138*'MPTO_working_3-way'!$I137)</f>
        <v>2.9560418147222673</v>
      </c>
      <c r="H138" s="17">
        <f>IF(OR($A138="",$B138="",$C138=""),"",'MPTO_working_3-way'!E137)</f>
        <v>2.4994261020025998</v>
      </c>
      <c r="I138" s="21">
        <f>IF(OR($A138="",$B138="",$C138=""),"",'MPTO_working_3-way'!F137)</f>
        <v>3.825595985721197</v>
      </c>
      <c r="J138" s="22">
        <f>IF(OR($A138="",$B138="",$C138=""),"",'MPTO_working_3-way'!G137)</f>
        <v>2.9541139615361334</v>
      </c>
      <c r="K138" s="17">
        <f>IF(OR($A138="",$B138="",$C138=""),"",'OddsRatio_working_3-way'!H137)</f>
        <v>2.5077600061655643</v>
      </c>
      <c r="L138" s="21">
        <f>IF(OR($A138="",$B138="",$C138=""),"",'OddsRatio_working_3-way'!I137)</f>
        <v>3.801653344789913</v>
      </c>
      <c r="M138" s="22">
        <f>IF(OR($A138="",$B138="",$C138=""),"",'OddsRatio_working_3-way'!J137)</f>
        <v>2.9568800080021154</v>
      </c>
      <c r="N138" s="23">
        <f t="shared" si="32"/>
        <v>39.724534784075431</v>
      </c>
      <c r="O138" s="24">
        <f t="shared" si="33"/>
        <v>26.446444428072319</v>
      </c>
      <c r="P138" s="24">
        <f t="shared" si="34"/>
        <v>33.82902078785223</v>
      </c>
      <c r="Q138" t="s">
        <v>77</v>
      </c>
      <c r="R138" t="s">
        <v>121</v>
      </c>
      <c r="S138" t="s">
        <v>385</v>
      </c>
      <c r="T138" s="35">
        <v>100</v>
      </c>
      <c r="U138" s="35">
        <f t="shared" si="35"/>
        <v>62.825278810408925</v>
      </c>
      <c r="V138" s="35">
        <f t="shared" si="36"/>
        <v>72.972972972972968</v>
      </c>
      <c r="W138" s="35">
        <f t="shared" si="37"/>
        <v>61.977186311787079</v>
      </c>
      <c r="X138" s="35">
        <f t="shared" si="38"/>
        <v>65.049840715239952</v>
      </c>
      <c r="Y138" s="35">
        <f t="shared" si="39"/>
        <v>75.197534877804003</v>
      </c>
      <c r="Z138" s="35">
        <f t="shared" si="40"/>
        <v>64.2017482166181</v>
      </c>
      <c r="AA138" s="35">
        <f t="shared" si="41"/>
        <v>-2.2245619048310274</v>
      </c>
      <c r="AB138" s="35">
        <f t="shared" si="42"/>
        <v>-2.2245619048310346</v>
      </c>
      <c r="AC138" s="35">
        <f t="shared" si="43"/>
        <v>-2.2245619048310203</v>
      </c>
      <c r="AF138">
        <v>1.72</v>
      </c>
      <c r="AG138">
        <v>2.15</v>
      </c>
      <c r="AJ138" t="s">
        <v>146</v>
      </c>
    </row>
    <row r="139" spans="1:36" ht="15" x14ac:dyDescent="0.25">
      <c r="A139">
        <v>2.69</v>
      </c>
      <c r="B139">
        <v>3.7</v>
      </c>
      <c r="C139">
        <v>2.63</v>
      </c>
      <c r="D139" s="20">
        <f t="shared" si="44"/>
        <v>2.2245619048310239E-2</v>
      </c>
      <c r="E139" s="17">
        <f>IF(OR($A139="",$B139="",$C139=""),"",A139*'MPTO_working_3-way'!$I138)</f>
        <v>2.7498407152399547</v>
      </c>
      <c r="F139" s="21">
        <f>IF(OR($A139="",$B139="",$C139=""),"",B139*'MPTO_working_3-way'!$I138)</f>
        <v>3.7823087904787482</v>
      </c>
      <c r="G139" s="22">
        <f>IF(OR($A139="",$B139="",$C139=""),"",C139*'MPTO_working_3-way'!$I138)</f>
        <v>2.6885059780970559</v>
      </c>
      <c r="H139" s="17">
        <f>IF(OR($A139="",$B139="",$C139=""),"",'MPTO_working_3-way'!E138)</f>
        <v>2.7447492528142452</v>
      </c>
      <c r="I139" s="21">
        <f>IF(OR($A139="",$B139="",$C139=""),"",'MPTO_working_3-way'!F138)</f>
        <v>3.8043779148998222</v>
      </c>
      <c r="J139" s="22">
        <f>IF(OR($A139="",$B139="",$C139=""),"",'MPTO_working_3-way'!G138)</f>
        <v>2.6823103977942861</v>
      </c>
      <c r="K139" s="17">
        <f>IF(OR($A139="",$B139="",$C139=""),"",'OddsRatio_working_3-way'!H138)</f>
        <v>2.7476740443050476</v>
      </c>
      <c r="L139" s="21">
        <f>IF(OR($A139="",$B139="",$C139=""),"",'OddsRatio_working_3-way'!I138)</f>
        <v>3.7921419642743373</v>
      </c>
      <c r="M139" s="22">
        <f>IF(OR($A139="",$B139="",$C139=""),"",'OddsRatio_working_3-way'!J138)</f>
        <v>2.6856264450989507</v>
      </c>
      <c r="N139" s="23">
        <f t="shared" si="32"/>
        <v>36.365742730401699</v>
      </c>
      <c r="O139" s="24">
        <f t="shared" si="33"/>
        <v>26.438877822913671</v>
      </c>
      <c r="P139" s="24">
        <f t="shared" si="34"/>
        <v>37.195379446684633</v>
      </c>
      <c r="Q139" t="s">
        <v>88</v>
      </c>
      <c r="R139" t="s">
        <v>131</v>
      </c>
      <c r="S139" t="s">
        <v>385</v>
      </c>
      <c r="T139" s="35">
        <v>100</v>
      </c>
      <c r="U139" s="35">
        <f t="shared" si="35"/>
        <v>49.238578680203041</v>
      </c>
      <c r="V139" s="35">
        <f t="shared" si="36"/>
        <v>75.550122249388764</v>
      </c>
      <c r="W139" s="35">
        <f t="shared" si="37"/>
        <v>72.899728997289984</v>
      </c>
      <c r="X139" s="35">
        <f t="shared" si="38"/>
        <v>51.550148753321281</v>
      </c>
      <c r="Y139" s="35">
        <f t="shared" si="39"/>
        <v>77.861692322506983</v>
      </c>
      <c r="Z139" s="35">
        <f t="shared" si="40"/>
        <v>75.211299070408202</v>
      </c>
      <c r="AA139" s="35">
        <f t="shared" si="41"/>
        <v>-2.31157007311824</v>
      </c>
      <c r="AB139" s="35">
        <f t="shared" si="42"/>
        <v>-2.3115700731182187</v>
      </c>
      <c r="AC139" s="35">
        <f t="shared" si="43"/>
        <v>-2.3115700731182187</v>
      </c>
      <c r="AF139">
        <v>1.72</v>
      </c>
      <c r="AG139">
        <v>2.23</v>
      </c>
      <c r="AJ139" t="s">
        <v>147</v>
      </c>
    </row>
    <row r="140" spans="1:36" ht="15" x14ac:dyDescent="0.25">
      <c r="A140">
        <v>1.97</v>
      </c>
      <c r="B140">
        <v>4.09</v>
      </c>
      <c r="C140">
        <v>3.69</v>
      </c>
      <c r="D140" s="20">
        <f t="shared" si="44"/>
        <v>2.3115700731182187E-2</v>
      </c>
      <c r="E140" s="17">
        <f>IF(OR($A140="",$B140="",$C140=""),"",A140*'MPTO_working_3-way'!$I139)</f>
        <v>2.0155379304404288</v>
      </c>
      <c r="F140" s="21">
        <f>IF(OR($A140="",$B140="",$C140=""),"",B140*'MPTO_working_3-way'!$I139)</f>
        <v>4.1845432159905354</v>
      </c>
      <c r="G140" s="22">
        <f>IF(OR($A140="",$B140="",$C140=""),"",C140*'MPTO_working_3-way'!$I139)</f>
        <v>3.7752969356980621</v>
      </c>
      <c r="H140" s="17">
        <f>IF(OR($A140="",$B140="",$C140=""),"",'MPTO_working_3-way'!E139)</f>
        <v>2.0003641478061076</v>
      </c>
      <c r="I140" s="21">
        <f>IF(OR($A140="",$B140="",$C140=""),"",'MPTO_working_3-way'!F139)</f>
        <v>4.2230881104580309</v>
      </c>
      <c r="J140" s="22">
        <f>IF(OR($A140="",$B140="",$C140=""),"",'MPTO_working_3-way'!G139)</f>
        <v>3.7979855085688565</v>
      </c>
      <c r="K140" s="17">
        <f>IF(OR($A140="",$B140="",$C140=""),"",'OddsRatio_working_3-way'!H139)</f>
        <v>2.0063191804348306</v>
      </c>
      <c r="L140" s="21">
        <f>IF(OR($A140="",$B140="",$C140=""),"",'OddsRatio_working_3-way'!I139)</f>
        <v>4.2056971830346672</v>
      </c>
      <c r="M140" s="22">
        <f>IF(OR($A140="",$B140="",$C140=""),"",'OddsRatio_working_3-way'!J139)</f>
        <v>3.7907202014120562</v>
      </c>
      <c r="N140" s="23">
        <f t="shared" si="32"/>
        <v>49.614546315260029</v>
      </c>
      <c r="O140" s="24">
        <f t="shared" si="33"/>
        <v>23.897470963584901</v>
      </c>
      <c r="P140" s="24">
        <f t="shared" si="34"/>
        <v>26.487982721155085</v>
      </c>
      <c r="Q140" t="s">
        <v>73</v>
      </c>
      <c r="R140" t="s">
        <v>95</v>
      </c>
      <c r="S140" t="s">
        <v>385</v>
      </c>
      <c r="T140" s="35">
        <v>100</v>
      </c>
      <c r="U140" s="35">
        <f t="shared" si="35"/>
        <v>72.972972972972968</v>
      </c>
      <c r="V140" s="35">
        <f t="shared" si="36"/>
        <v>73.190348525469176</v>
      </c>
      <c r="W140" s="35">
        <f t="shared" si="37"/>
        <v>50.980392156862742</v>
      </c>
      <c r="X140" s="35">
        <f t="shared" si="38"/>
        <v>75.82925931766809</v>
      </c>
      <c r="Y140" s="35">
        <f t="shared" si="39"/>
        <v>76.046634870164269</v>
      </c>
      <c r="Z140" s="35">
        <f t="shared" si="40"/>
        <v>53.836678501557856</v>
      </c>
      <c r="AA140" s="35">
        <f t="shared" si="41"/>
        <v>-2.8562863446951212</v>
      </c>
      <c r="AB140" s="35">
        <f t="shared" si="42"/>
        <v>-2.8562863446950928</v>
      </c>
      <c r="AC140" s="35">
        <f t="shared" si="43"/>
        <v>-2.8562863446951141</v>
      </c>
      <c r="AF140">
        <v>1.63</v>
      </c>
      <c r="AG140">
        <v>2.4</v>
      </c>
      <c r="AJ140" t="s">
        <v>147</v>
      </c>
    </row>
    <row r="141" spans="1:36" ht="15" x14ac:dyDescent="0.25">
      <c r="A141">
        <v>3.7</v>
      </c>
      <c r="B141">
        <v>3.73</v>
      </c>
      <c r="C141">
        <v>2.04</v>
      </c>
      <c r="D141" s="20">
        <f t="shared" si="44"/>
        <v>2.8562863446951026E-2</v>
      </c>
      <c r="E141" s="17">
        <f>IF(OR($A141="",$B141="",$C141=""),"",A141*'MPTO_working_3-way'!$I140)</f>
        <v>3.8056825947537192</v>
      </c>
      <c r="F141" s="21">
        <f>IF(OR($A141="",$B141="",$C141=""),"",B141*'MPTO_working_3-way'!$I140)</f>
        <v>3.8365394806571271</v>
      </c>
      <c r="G141" s="22">
        <f>IF(OR($A141="",$B141="",$C141=""),"",C141*'MPTO_working_3-way'!$I140)</f>
        <v>2.0982682414317799</v>
      </c>
      <c r="H141" s="17">
        <f>IF(OR($A141="",$B141="",$C141=""),"",'MPTO_working_3-way'!E140)</f>
        <v>3.8351011467781602</v>
      </c>
      <c r="I141" s="21">
        <f>IF(OR($A141="",$B141="",$C141=""),"",'MPTO_working_3-way'!F140)</f>
        <v>3.8673415189854863</v>
      </c>
      <c r="J141" s="22">
        <f>IF(OR($A141="",$B141="",$C141=""),"",'MPTO_working_3-way'!G140)</f>
        <v>2.0804072234576156</v>
      </c>
      <c r="K141" s="17">
        <f>IF(OR($A141="",$B141="",$C141=""),"",'OddsRatio_working_3-way'!H140)</f>
        <v>3.8234030950754065</v>
      </c>
      <c r="L141" s="21">
        <f>IF(OR($A141="",$B141="",$C141=""),"",'OddsRatio_working_3-way'!I140)</f>
        <v>3.8547742405762433</v>
      </c>
      <c r="M141" s="22">
        <f>IF(OR($A141="",$B141="",$C141=""),"",'OddsRatio_working_3-way'!J140)</f>
        <v>2.0875330440290458</v>
      </c>
      <c r="N141" s="23">
        <f t="shared" si="32"/>
        <v>26.276495086020539</v>
      </c>
      <c r="O141" s="24">
        <f t="shared" si="33"/>
        <v>26.065155983452016</v>
      </c>
      <c r="P141" s="24">
        <f t="shared" si="34"/>
        <v>47.65834893052746</v>
      </c>
      <c r="Q141" t="s">
        <v>307</v>
      </c>
      <c r="R141" t="s">
        <v>308</v>
      </c>
      <c r="S141" t="s">
        <v>385</v>
      </c>
      <c r="T141" s="35">
        <v>100</v>
      </c>
      <c r="U141" s="35">
        <f t="shared" si="35"/>
        <v>50.980392156862742</v>
      </c>
      <c r="V141" s="35">
        <f t="shared" si="36"/>
        <v>74.619289340101517</v>
      </c>
      <c r="W141" s="35">
        <f t="shared" si="37"/>
        <v>71.590909090909093</v>
      </c>
      <c r="X141" s="35">
        <f t="shared" si="38"/>
        <v>53.789801568989382</v>
      </c>
      <c r="Y141" s="35">
        <f t="shared" si="39"/>
        <v>77.428698752228158</v>
      </c>
      <c r="Z141" s="35">
        <f t="shared" si="40"/>
        <v>74.40031850303572</v>
      </c>
      <c r="AA141" s="35">
        <f t="shared" si="41"/>
        <v>-2.8094094121266409</v>
      </c>
      <c r="AB141" s="35">
        <f t="shared" si="42"/>
        <v>-2.8094094121266409</v>
      </c>
      <c r="AC141" s="35">
        <f t="shared" si="43"/>
        <v>-2.8094094121266266</v>
      </c>
      <c r="AF141">
        <v>1.82</v>
      </c>
      <c r="AG141">
        <v>2.06</v>
      </c>
      <c r="AJ141" t="s">
        <v>387</v>
      </c>
    </row>
    <row r="142" spans="1:36" ht="15" x14ac:dyDescent="0.25">
      <c r="A142">
        <v>2.04</v>
      </c>
      <c r="B142">
        <v>3.94</v>
      </c>
      <c r="C142">
        <v>3.52</v>
      </c>
      <c r="D142" s="20">
        <f t="shared" si="44"/>
        <v>2.80940941212664E-2</v>
      </c>
      <c r="E142" s="17">
        <f>IF(OR($A142="",$B142="",$C142=""),"",A142*'MPTO_working_3-way'!$I141)</f>
        <v>2.0973119520073835</v>
      </c>
      <c r="F142" s="21">
        <f>IF(OR($A142="",$B142="",$C142=""),"",B142*'MPTO_working_3-way'!$I141)</f>
        <v>4.0506907308377897</v>
      </c>
      <c r="G142" s="22">
        <f>IF(OR($A142="",$B142="",$C142=""),"",C142*'MPTO_working_3-way'!$I141)</f>
        <v>3.6188912113068579</v>
      </c>
      <c r="H142" s="17">
        <f>IF(OR($A142="",$B142="",$C142=""),"",'MPTO_working_3-way'!E141)</f>
        <v>2.0797311506310763</v>
      </c>
      <c r="I142" s="21">
        <f>IF(OR($A142="",$B142="",$C142=""),"",'MPTO_working_3-way'!F141)</f>
        <v>4.0909431628367532</v>
      </c>
      <c r="J142" s="22">
        <f>IF(OR($A142="",$B142="",$C142=""),"",'MPTO_working_3-way'!G141)</f>
        <v>3.6399875941077502</v>
      </c>
      <c r="K142" s="17">
        <f>IF(OR($A142="",$B142="",$C142=""),"",'OddsRatio_working_3-way'!H141)</f>
        <v>2.0867801096715848</v>
      </c>
      <c r="L142" s="21">
        <f>IF(OR($A142="",$B142="",$C142=""),"",'OddsRatio_working_3-way'!I141)</f>
        <v>4.0722437715715945</v>
      </c>
      <c r="M142" s="22">
        <f>IF(OR($A142="",$B142="",$C142=""),"",'OddsRatio_working_3-way'!J141)</f>
        <v>3.6333518042042239</v>
      </c>
      <c r="N142" s="23">
        <f t="shared" si="32"/>
        <v>47.680079210099287</v>
      </c>
      <c r="O142" s="24">
        <f t="shared" si="33"/>
        <v>24.687147611320441</v>
      </c>
      <c r="P142" s="24">
        <f t="shared" si="34"/>
        <v>27.632773178580265</v>
      </c>
      <c r="Q142" t="s">
        <v>309</v>
      </c>
      <c r="R142" t="s">
        <v>310</v>
      </c>
      <c r="S142" t="s">
        <v>385</v>
      </c>
      <c r="T142" s="35">
        <v>100</v>
      </c>
      <c r="U142" s="35">
        <f t="shared" si="35"/>
        <v>65.517241379310349</v>
      </c>
      <c r="V142" s="35">
        <f t="shared" si="36"/>
        <v>74.293059125964007</v>
      </c>
      <c r="W142" s="35">
        <f t="shared" si="37"/>
        <v>57.446808510638299</v>
      </c>
      <c r="X142" s="35">
        <f t="shared" si="38"/>
        <v>68.260132363397702</v>
      </c>
      <c r="Y142" s="35">
        <f t="shared" si="39"/>
        <v>77.03595011005136</v>
      </c>
      <c r="Z142" s="35">
        <f t="shared" si="40"/>
        <v>60.189699494725645</v>
      </c>
      <c r="AA142" s="35">
        <f t="shared" si="41"/>
        <v>-2.742890984087353</v>
      </c>
      <c r="AB142" s="35">
        <f t="shared" si="42"/>
        <v>-2.742890984087353</v>
      </c>
      <c r="AC142" s="35">
        <f t="shared" si="43"/>
        <v>-2.7428909840873459</v>
      </c>
      <c r="AF142">
        <v>1.77</v>
      </c>
      <c r="AG142">
        <v>2.14</v>
      </c>
      <c r="AJ142" t="s">
        <v>387</v>
      </c>
    </row>
    <row r="143" spans="1:36" ht="15" x14ac:dyDescent="0.25">
      <c r="A143">
        <v>2.9</v>
      </c>
      <c r="B143">
        <v>3.89</v>
      </c>
      <c r="C143">
        <v>2.35</v>
      </c>
      <c r="D143" s="20">
        <f t="shared" si="44"/>
        <v>2.7428909840873539E-2</v>
      </c>
      <c r="E143" s="17">
        <f>IF(OR($A143="",$B143="",$C143=""),"",A143*'MPTO_working_3-way'!$I142)</f>
        <v>2.9795438385385333</v>
      </c>
      <c r="F143" s="21">
        <f>IF(OR($A143="",$B143="",$C143=""),"",B143*'MPTO_working_3-way'!$I142)</f>
        <v>3.996698459280998</v>
      </c>
      <c r="G143" s="22">
        <f>IF(OR($A143="",$B143="",$C143=""),"",C143*'MPTO_working_3-way'!$I142)</f>
        <v>2.4144579381260529</v>
      </c>
      <c r="H143" s="17">
        <f>IF(OR($A143="",$B143="",$C143=""),"",'MPTO_working_3-way'!E142)</f>
        <v>2.9789866784531052</v>
      </c>
      <c r="I143" s="21">
        <f>IF(OR($A143="",$B143="",$C143=""),"",'MPTO_working_3-way'!F142)</f>
        <v>4.0334544587771992</v>
      </c>
      <c r="J143" s="22">
        <f>IF(OR($A143="",$B143="",$C143=""),"",'MPTO_working_3-way'!G142)</f>
        <v>2.4016007440545843</v>
      </c>
      <c r="K143" s="17">
        <f>IF(OR($A143="",$B143="",$C143=""),"",'OddsRatio_working_3-way'!H142)</f>
        <v>2.9809843610694009</v>
      </c>
      <c r="L143" s="21">
        <f>IF(OR($A143="",$B143="",$C143=""),"",'OddsRatio_working_3-way'!I142)</f>
        <v>4.0131814755213515</v>
      </c>
      <c r="M143" s="22">
        <f>IF(OR($A143="",$B143="",$C143=""),"",'OddsRatio_working_3-way'!J142)</f>
        <v>2.4075415197072059</v>
      </c>
      <c r="N143" s="23">
        <f t="shared" si="32"/>
        <v>33.562184488297383</v>
      </c>
      <c r="O143" s="24">
        <f t="shared" si="33"/>
        <v>25.020651675080313</v>
      </c>
      <c r="P143" s="24">
        <f t="shared" si="34"/>
        <v>41.417163836622301</v>
      </c>
      <c r="Q143" t="s">
        <v>311</v>
      </c>
      <c r="R143" t="s">
        <v>312</v>
      </c>
      <c r="S143" t="s">
        <v>385</v>
      </c>
      <c r="T143" s="35">
        <v>100</v>
      </c>
      <c r="U143" s="35">
        <f t="shared" si="35"/>
        <v>93.83096853793954</v>
      </c>
      <c r="V143" s="35">
        <f t="shared" si="36"/>
        <v>86.52291105121293</v>
      </c>
      <c r="W143" s="35">
        <f t="shared" si="37"/>
        <v>15.254237288135595</v>
      </c>
      <c r="X143" s="35">
        <f t="shared" si="38"/>
        <v>98.222851660651472</v>
      </c>
      <c r="Y143" s="35">
        <f t="shared" si="39"/>
        <v>90.914794173924875</v>
      </c>
      <c r="Z143" s="35">
        <f t="shared" si="40"/>
        <v>19.646120410847516</v>
      </c>
      <c r="AA143" s="35">
        <f t="shared" si="41"/>
        <v>-4.3918831227119313</v>
      </c>
      <c r="AB143" s="35">
        <f t="shared" si="42"/>
        <v>-4.3918831227119455</v>
      </c>
      <c r="AC143" s="35">
        <f t="shared" si="43"/>
        <v>-4.3918831227119206</v>
      </c>
      <c r="AF143">
        <v>1.55</v>
      </c>
      <c r="AG143">
        <v>2.57</v>
      </c>
      <c r="AJ143" t="s">
        <v>387</v>
      </c>
    </row>
    <row r="144" spans="1:36" ht="15" x14ac:dyDescent="0.25">
      <c r="A144">
        <v>16.21</v>
      </c>
      <c r="B144">
        <v>7.42</v>
      </c>
      <c r="C144">
        <v>1.18</v>
      </c>
      <c r="D144" s="20">
        <f t="shared" si="44"/>
        <v>4.3918831227119259E-2</v>
      </c>
      <c r="E144" s="17">
        <f>IF(OR($A144="",$B144="",$C144=""),"",A144*'MPTO_working_3-way'!$I143)</f>
        <v>16.921924254191605</v>
      </c>
      <c r="F144" s="21">
        <f>IF(OR($A144="",$B144="",$C144=""),"",B144*'MPTO_working_3-way'!$I143)</f>
        <v>7.7458777277052251</v>
      </c>
      <c r="G144" s="22">
        <f>IF(OR($A144="",$B144="",$C144=""),"",C144*'MPTO_working_3-way'!$I143)</f>
        <v>1.2318242208480006</v>
      </c>
      <c r="H144" s="17">
        <f>IF(OR($A144="",$B144="",$C144=""),"",'MPTO_working_3-way'!E143)</f>
        <v>21.253667012155056</v>
      </c>
      <c r="I144" s="21">
        <f>IF(OR($A144="",$B144="",$C144=""),"",'MPTO_working_3-way'!F143)</f>
        <v>8.3242266932311093</v>
      </c>
      <c r="J144" s="22">
        <f>IF(OR($A144="",$B144="",$C144=""),"",'MPTO_working_3-way'!G143)</f>
        <v>1.2007425150946158</v>
      </c>
      <c r="K144" s="17">
        <f>IF(OR($A144="",$B144="",$C144=""),"",'OddsRatio_working_3-way'!H143)</f>
        <v>18.601435686267759</v>
      </c>
      <c r="L144" s="21">
        <f>IF(OR($A144="",$B144="",$C144=""),"",'OddsRatio_working_3-way'!I143)</f>
        <v>8.4294028340459572</v>
      </c>
      <c r="M144" s="22">
        <f>IF(OR($A144="",$B144="",$C144=""),"",'OddsRatio_working_3-way'!J143)</f>
        <v>1.2083010140386716</v>
      </c>
      <c r="N144" s="23">
        <f t="shared" si="32"/>
        <v>5.9094934179976448</v>
      </c>
      <c r="O144" s="24">
        <f t="shared" si="33"/>
        <v>12.910092763577067</v>
      </c>
      <c r="P144" s="24">
        <f t="shared" si="34"/>
        <v>81.180413818425308</v>
      </c>
      <c r="Q144" t="s">
        <v>135</v>
      </c>
      <c r="R144" t="s">
        <v>96</v>
      </c>
      <c r="S144" t="s">
        <v>385</v>
      </c>
      <c r="T144" s="35">
        <v>100</v>
      </c>
      <c r="U144" s="35">
        <f t="shared" si="35"/>
        <v>84.662576687116569</v>
      </c>
      <c r="V144" s="35">
        <f t="shared" si="36"/>
        <v>74.489795918367349</v>
      </c>
      <c r="W144" s="35">
        <f t="shared" si="37"/>
        <v>37.106918238993707</v>
      </c>
      <c r="X144" s="35">
        <f t="shared" si="38"/>
        <v>88.403285842638951</v>
      </c>
      <c r="Y144" s="35">
        <f t="shared" si="39"/>
        <v>78.230505073889717</v>
      </c>
      <c r="Z144" s="35">
        <f t="shared" si="40"/>
        <v>40.847627394516088</v>
      </c>
      <c r="AA144" s="35">
        <f t="shared" si="41"/>
        <v>-3.7407091555223815</v>
      </c>
      <c r="AB144" s="35">
        <f t="shared" si="42"/>
        <v>-3.7407091555223673</v>
      </c>
      <c r="AC144" s="35">
        <f t="shared" si="43"/>
        <v>-3.7407091555223815</v>
      </c>
      <c r="AF144">
        <v>1.46</v>
      </c>
      <c r="AG144">
        <v>2.75</v>
      </c>
      <c r="AJ144" t="s">
        <v>148</v>
      </c>
    </row>
    <row r="145" spans="1:38" ht="15" x14ac:dyDescent="0.25">
      <c r="A145">
        <v>6.52</v>
      </c>
      <c r="B145">
        <v>3.92</v>
      </c>
      <c r="C145">
        <v>1.59</v>
      </c>
      <c r="D145" s="20">
        <f t="shared" si="44"/>
        <v>3.7407091555223815E-2</v>
      </c>
      <c r="E145" s="17">
        <f>IF(OR($A145="",$B145="",$C145=""),"",A145*'MPTO_working_3-way'!$I144)</f>
        <v>6.7638942369400592</v>
      </c>
      <c r="F145" s="21">
        <f>IF(OR($A145="",$B145="",$C145=""),"",B145*'MPTO_working_3-way'!$I144)</f>
        <v>4.0666357988964776</v>
      </c>
      <c r="G145" s="22">
        <f>IF(OR($A145="",$B145="",$C145=""),"",C145*'MPTO_working_3-way'!$I144)</f>
        <v>1.649477275572806</v>
      </c>
      <c r="H145" s="17">
        <f>IF(OR($A145="",$B145="",$C145=""),"",'MPTO_working_3-way'!E144)</f>
        <v>7.096970030019345</v>
      </c>
      <c r="I145" s="21">
        <f>IF(OR($A145="",$B145="",$C145=""),"",'MPTO_working_3-way'!F144)</f>
        <v>4.1214507406561998</v>
      </c>
      <c r="J145" s="22">
        <f>IF(OR($A145="",$B145="",$C145=""),"",'MPTO_working_3-way'!G144)</f>
        <v>1.6221605636219605</v>
      </c>
      <c r="K145" s="17">
        <f>IF(OR($A145="",$B145="",$C145=""),"",'OddsRatio_working_3-way'!H144)</f>
        <v>6.9092283671522736</v>
      </c>
      <c r="L145" s="21">
        <f>IF(OR($A145="",$B145="",$C145=""),"",'OddsRatio_working_3-way'!I144)</f>
        <v>4.1258961652327235</v>
      </c>
      <c r="M145" s="22">
        <f>IF(OR($A145="",$B145="",$C145=""),"",'OddsRatio_working_3-way'!J144)</f>
        <v>1.631602307358667</v>
      </c>
      <c r="N145" s="23">
        <f t="shared" si="32"/>
        <v>14.784382560842543</v>
      </c>
      <c r="O145" s="24">
        <f t="shared" si="33"/>
        <v>24.590350585891169</v>
      </c>
      <c r="P145" s="24">
        <f t="shared" si="34"/>
        <v>60.625266853266282</v>
      </c>
      <c r="Q145" t="s">
        <v>97</v>
      </c>
      <c r="R145" t="s">
        <v>100</v>
      </c>
      <c r="S145" t="s">
        <v>385</v>
      </c>
      <c r="T145" s="35">
        <v>100</v>
      </c>
      <c r="U145" s="35">
        <f t="shared" si="35"/>
        <v>80.732177263969163</v>
      </c>
      <c r="V145" s="35">
        <f t="shared" si="36"/>
        <v>79.079497907949786</v>
      </c>
      <c r="W145" s="35">
        <f t="shared" si="37"/>
        <v>36.30573248407643</v>
      </c>
      <c r="X145" s="35">
        <f t="shared" si="38"/>
        <v>84.61476960797377</v>
      </c>
      <c r="Y145" s="35">
        <f t="shared" si="39"/>
        <v>82.962090251954393</v>
      </c>
      <c r="Z145" s="35">
        <f t="shared" si="40"/>
        <v>40.188324828081036</v>
      </c>
      <c r="AA145" s="35">
        <f t="shared" si="41"/>
        <v>-3.8825923440046068</v>
      </c>
      <c r="AB145" s="35">
        <f t="shared" si="42"/>
        <v>-3.8825923440046068</v>
      </c>
      <c r="AC145" s="35">
        <f t="shared" si="43"/>
        <v>-3.8825923440046068</v>
      </c>
      <c r="AF145">
        <v>2.2000000000000002</v>
      </c>
      <c r="AG145">
        <v>1.71</v>
      </c>
      <c r="AJ145" t="s">
        <v>148</v>
      </c>
    </row>
    <row r="146" spans="1:38" ht="15" x14ac:dyDescent="0.25">
      <c r="A146">
        <v>5.19</v>
      </c>
      <c r="B146">
        <v>4.78</v>
      </c>
      <c r="C146">
        <v>1.57</v>
      </c>
      <c r="D146" s="20">
        <f t="shared" si="44"/>
        <v>3.8825923440045873E-2</v>
      </c>
      <c r="E146" s="17">
        <f>IF(OR($A146="",$B146="",$C146=""),"",A146*'MPTO_working_3-way'!$I145)</f>
        <v>5.3915065426538389</v>
      </c>
      <c r="F146" s="21">
        <f>IF(OR($A146="",$B146="",$C146=""),"",B146*'MPTO_working_3-way'!$I145)</f>
        <v>4.9655879140434198</v>
      </c>
      <c r="G146" s="22">
        <f>IF(OR($A146="",$B146="",$C146=""),"",C146*'MPTO_working_3-way'!$I145)</f>
        <v>1.630956699800872</v>
      </c>
      <c r="H146" s="17">
        <f>IF(OR($A146="",$B146="",$C146=""),"",'MPTO_working_3-way'!E145)</f>
        <v>5.5637078439930248</v>
      </c>
      <c r="I146" s="21">
        <f>IF(OR($A146="",$B146="",$C146=""),"",'MPTO_working_3-way'!F145)</f>
        <v>5.0952026789374827</v>
      </c>
      <c r="J146" s="22">
        <f>IF(OR($A146="",$B146="",$C146=""),"",'MPTO_working_3-way'!G145)</f>
        <v>1.6025623030735494</v>
      </c>
      <c r="K146" s="17">
        <f>IF(OR($A146="",$B146="",$C146=""),"",'OddsRatio_working_3-way'!H145)</f>
        <v>5.4978534286554019</v>
      </c>
      <c r="L146" s="21">
        <f>IF(OR($A146="",$B146="",$C146=""),"",'OddsRatio_working_3-way'!I145)</f>
        <v>5.0577293461378092</v>
      </c>
      <c r="M146" s="22">
        <f>IF(OR($A146="",$B146="",$C146=""),"",'OddsRatio_working_3-way'!J145)</f>
        <v>1.6118798220366535</v>
      </c>
      <c r="N146" s="23">
        <f t="shared" si="32"/>
        <v>18.547691486390633</v>
      </c>
      <c r="O146" s="24">
        <f t="shared" si="33"/>
        <v>20.138602262419955</v>
      </c>
      <c r="P146" s="24">
        <f t="shared" si="34"/>
        <v>61.313706251189423</v>
      </c>
      <c r="Q146" t="s">
        <v>151</v>
      </c>
      <c r="R146" t="s">
        <v>102</v>
      </c>
      <c r="S146" t="s">
        <v>385</v>
      </c>
      <c r="T146" s="35">
        <v>100</v>
      </c>
      <c r="U146" s="35">
        <f t="shared" si="35"/>
        <v>11.504424778761051</v>
      </c>
      <c r="V146" s="35">
        <f t="shared" si="36"/>
        <v>87.484355444305379</v>
      </c>
      <c r="W146" s="35">
        <f t="shared" si="37"/>
        <v>94.821336095287421</v>
      </c>
      <c r="X146" s="35">
        <f t="shared" si="38"/>
        <v>17.694308460407203</v>
      </c>
      <c r="Y146" s="35">
        <f t="shared" si="39"/>
        <v>93.67423912595153</v>
      </c>
      <c r="Z146" s="35">
        <f t="shared" si="40"/>
        <v>101.01121977693357</v>
      </c>
      <c r="AA146" s="35">
        <f t="shared" si="41"/>
        <v>-6.1898836816461529</v>
      </c>
      <c r="AB146" s="35">
        <f t="shared" si="42"/>
        <v>-6.1898836816461511</v>
      </c>
      <c r="AC146" s="35">
        <f t="shared" si="43"/>
        <v>-6.1898836816461511</v>
      </c>
      <c r="AF146">
        <v>1.63</v>
      </c>
      <c r="AG146">
        <v>2.35</v>
      </c>
      <c r="AJ146" t="s">
        <v>148</v>
      </c>
    </row>
    <row r="147" spans="1:38" ht="15" x14ac:dyDescent="0.25">
      <c r="A147">
        <v>1.1299999999999999</v>
      </c>
      <c r="B147">
        <v>7.99</v>
      </c>
      <c r="C147">
        <v>19.309999999999999</v>
      </c>
      <c r="D147" s="20">
        <f t="shared" si="44"/>
        <v>6.1898836816461467E-2</v>
      </c>
      <c r="E147" s="17">
        <f>IF(OR($A147="",$B147="",$C147=""),"",A147*'MPTO_working_3-way'!$I146)</f>
        <v>1.1999456856026014</v>
      </c>
      <c r="F147" s="21">
        <f>IF(OR($A147="",$B147="",$C147=""),"",B147*'MPTO_working_3-way'!$I146)</f>
        <v>8.4845717061635266</v>
      </c>
      <c r="G147" s="22">
        <f>IF(OR($A147="",$B147="",$C147=""),"",C147*'MPTO_working_3-way'!$I146)</f>
        <v>20.50526653892587</v>
      </c>
      <c r="H147" s="17">
        <f>IF(OR($A147="",$B147="",$C147=""),"",'MPTO_working_3-way'!E146)</f>
        <v>1.1569751397926542</v>
      </c>
      <c r="I147" s="21">
        <f>IF(OR($A147="",$B147="",$C147=""),"",'MPTO_working_3-way'!F146)</f>
        <v>9.5672265133142549</v>
      </c>
      <c r="J147" s="22">
        <f>IF(OR($A147="",$B147="",$C147=""),"",'MPTO_working_3-way'!G146)</f>
        <v>32.098922776952115</v>
      </c>
      <c r="K147" s="17">
        <f>IF(OR($A147="",$B147="",$C147=""),"",'OddsRatio_working_3-way'!H146)</f>
        <v>1.1656040219411186</v>
      </c>
      <c r="L147" s="21">
        <f>IF(OR($A147="",$B147="",$C147=""),"",'OddsRatio_working_3-way'!I146)</f>
        <v>9.904400872064766</v>
      </c>
      <c r="M147" s="22">
        <f>IF(OR($A147="",$B147="",$C147=""),"",'OddsRatio_working_3-way'!J146)</f>
        <v>24.324689551860633</v>
      </c>
      <c r="N147" s="23">
        <f t="shared" si="32"/>
        <v>83.337105337214439</v>
      </c>
      <c r="O147" s="24">
        <f t="shared" si="33"/>
        <v>11.786098752321942</v>
      </c>
      <c r="P147" s="24">
        <f t="shared" si="34"/>
        <v>4.8767959104636107</v>
      </c>
      <c r="Q147" t="s">
        <v>142</v>
      </c>
      <c r="R147" t="s">
        <v>141</v>
      </c>
      <c r="S147" t="s">
        <v>385</v>
      </c>
      <c r="T147" s="35">
        <v>100</v>
      </c>
      <c r="U147" s="35">
        <f t="shared" si="35"/>
        <v>38.650306748466257</v>
      </c>
      <c r="V147" s="35">
        <f t="shared" si="36"/>
        <v>73.333333333333329</v>
      </c>
      <c r="W147" s="35">
        <f t="shared" si="37"/>
        <v>82.078853046594986</v>
      </c>
      <c r="X147" s="35">
        <f t="shared" si="38"/>
        <v>44.587813620071678</v>
      </c>
      <c r="Y147" s="35">
        <f t="shared" si="39"/>
        <v>79.270840204938764</v>
      </c>
      <c r="Z147" s="35">
        <f t="shared" si="40"/>
        <v>88.016359918200408</v>
      </c>
      <c r="AA147" s="35">
        <f t="shared" si="41"/>
        <v>-5.9375068716054216</v>
      </c>
      <c r="AB147" s="35">
        <f t="shared" si="42"/>
        <v>-5.9375068716054358</v>
      </c>
      <c r="AC147" s="35">
        <f t="shared" si="43"/>
        <v>-5.9375068716054216</v>
      </c>
      <c r="AD147" s="36"/>
      <c r="AE147" s="36"/>
      <c r="AF147">
        <v>1.6</v>
      </c>
      <c r="AG147">
        <v>2.29</v>
      </c>
      <c r="AI147" s="36"/>
      <c r="AJ147" t="s">
        <v>149</v>
      </c>
      <c r="AK147" s="35"/>
      <c r="AL147" s="35"/>
    </row>
    <row r="148" spans="1:38" ht="15" x14ac:dyDescent="0.25">
      <c r="A148">
        <v>1.63</v>
      </c>
      <c r="B148">
        <v>3.75</v>
      </c>
      <c r="C148">
        <v>5.58</v>
      </c>
      <c r="D148" s="20">
        <f t="shared" si="44"/>
        <v>5.9375068716054136E-2</v>
      </c>
      <c r="E148" s="17">
        <f>IF(OR($A148="",$B148="",$C148=""),"",A148*'MPTO_working_3-way'!$I147)</f>
        <v>1.7267813620071681</v>
      </c>
      <c r="F148" s="21">
        <f>IF(OR($A148="",$B148="",$C148=""),"",B148*'MPTO_working_3-way'!$I147)</f>
        <v>3.972656507685203</v>
      </c>
      <c r="G148" s="22">
        <f>IF(OR($A148="",$B148="",$C148=""),"",C148*'MPTO_working_3-way'!$I147)</f>
        <v>5.9113128834355821</v>
      </c>
      <c r="H148" s="17">
        <f>IF(OR($A148="",$B148="",$C148=""),"",'MPTO_working_3-way'!E147)</f>
        <v>1.6843374921913385</v>
      </c>
      <c r="I148" s="21">
        <f>IF(OR($A148="",$B148="",$C148=""),"",'MPTO_working_3-way'!F147)</f>
        <v>4.0506332872149011</v>
      </c>
      <c r="J148" s="22">
        <f>IF(OR($A148="",$B148="",$C148=""),"",'MPTO_working_3-way'!G147)</f>
        <v>6.2727473356076828</v>
      </c>
      <c r="K148" s="17">
        <f>IF(OR($A148="",$B148="",$C148=""),"",'OddsRatio_working_3-way'!H147)</f>
        <v>1.6988176197370977</v>
      </c>
      <c r="L148" s="21">
        <f>IF(OR($A148="",$B148="",$C148=""),"",'OddsRatio_working_3-way'!I147)</f>
        <v>4.0503943718682818</v>
      </c>
      <c r="M148" s="22">
        <f>IF(OR($A148="",$B148="",$C148=""),"",'OddsRatio_working_3-way'!J147)</f>
        <v>6.0802931720569919</v>
      </c>
      <c r="N148" s="23">
        <f t="shared" si="32"/>
        <v>57.911211112310404</v>
      </c>
      <c r="O148" s="24">
        <f t="shared" si="33"/>
        <v>25.172073096817588</v>
      </c>
      <c r="P148" s="24">
        <f t="shared" si="34"/>
        <v>16.916715790872033</v>
      </c>
      <c r="Q148" t="s">
        <v>111</v>
      </c>
      <c r="R148" t="s">
        <v>109</v>
      </c>
      <c r="S148" t="s">
        <v>385</v>
      </c>
      <c r="T148" s="35">
        <v>100</v>
      </c>
      <c r="U148" s="35">
        <f t="shared" si="35"/>
        <v>32.432432432432435</v>
      </c>
      <c r="V148" s="35">
        <f t="shared" si="36"/>
        <v>77.27272727272728</v>
      </c>
      <c r="W148" s="35">
        <f t="shared" si="37"/>
        <v>84.152139461172752</v>
      </c>
      <c r="X148" s="35">
        <f t="shared" si="38"/>
        <v>38.575133266099989</v>
      </c>
      <c r="Y148" s="35">
        <f t="shared" si="39"/>
        <v>83.415428106394828</v>
      </c>
      <c r="Z148" s="35">
        <f t="shared" si="40"/>
        <v>90.294840294840299</v>
      </c>
      <c r="AA148" s="35">
        <f t="shared" si="41"/>
        <v>-6.1427008336675541</v>
      </c>
      <c r="AB148" s="35">
        <f t="shared" si="42"/>
        <v>-6.142700833667547</v>
      </c>
      <c r="AC148" s="35">
        <f t="shared" si="43"/>
        <v>-6.142700833667547</v>
      </c>
      <c r="AD148" s="36"/>
      <c r="AE148" s="36"/>
      <c r="AF148">
        <v>2.23</v>
      </c>
      <c r="AG148">
        <v>1.65</v>
      </c>
      <c r="AI148" s="36"/>
      <c r="AJ148" t="s">
        <v>149</v>
      </c>
      <c r="AK148" s="35"/>
      <c r="AL148" s="35"/>
    </row>
    <row r="149" spans="1:38" ht="15" x14ac:dyDescent="0.25">
      <c r="A149">
        <v>1.48</v>
      </c>
      <c r="B149">
        <v>4.4000000000000004</v>
      </c>
      <c r="C149">
        <v>6.31</v>
      </c>
      <c r="D149" s="20">
        <f t="shared" si="44"/>
        <v>6.142700833667547E-2</v>
      </c>
      <c r="E149" s="17">
        <f>IF(OR($A149="",$B149="",$C149=""),"",A149*'MPTO_working_3-way'!$I148)</f>
        <v>1.5709119723382796</v>
      </c>
      <c r="F149" s="21">
        <f>IF(OR($A149="",$B149="",$C149=""),"",B149*'MPTO_working_3-way'!$I148)</f>
        <v>4.6702788366813728</v>
      </c>
      <c r="G149" s="22">
        <f>IF(OR($A149="",$B149="",$C149=""),"",C149*'MPTO_working_3-way'!$I148)</f>
        <v>6.6976044226044218</v>
      </c>
      <c r="H149" s="17">
        <f>IF(OR($A149="",$B149="",$C149=""),"",'MPTO_working_3-way'!E148)</f>
        <v>1.5262515117388189</v>
      </c>
      <c r="I149" s="21">
        <f>IF(OR($A149="",$B149="",$C149=""),"",'MPTO_working_3-way'!F148)</f>
        <v>4.8356587395733301</v>
      </c>
      <c r="J149" s="22">
        <f>IF(OR($A149="",$B149="",$C149=""),"",'MPTO_working_3-way'!G148)</f>
        <v>7.2462226485899288</v>
      </c>
      <c r="K149" s="17">
        <f>IF(OR($A149="",$B149="",$C149=""),"",'OddsRatio_working_3-way'!H148)</f>
        <v>1.539999380096734</v>
      </c>
      <c r="L149" s="21">
        <f>IF(OR($A149="",$B149="",$C149=""),"",'OddsRatio_working_3-way'!I148)</f>
        <v>4.8249956090185293</v>
      </c>
      <c r="M149" s="22">
        <f>IF(OR($A149="",$B149="",$C149=""),"",'OddsRatio_working_3-way'!J148)</f>
        <v>6.9737431423201128</v>
      </c>
      <c r="N149" s="23">
        <f t="shared" si="32"/>
        <v>63.65729064446014</v>
      </c>
      <c r="O149" s="24">
        <f t="shared" si="33"/>
        <v>21.4119977622275</v>
      </c>
      <c r="P149" s="24">
        <f t="shared" si="34"/>
        <v>14.930711593312363</v>
      </c>
      <c r="Q149" t="s">
        <v>140</v>
      </c>
      <c r="R149" t="s">
        <v>113</v>
      </c>
      <c r="S149" t="s">
        <v>385</v>
      </c>
      <c r="T149" s="35">
        <v>100</v>
      </c>
      <c r="U149" s="35">
        <f t="shared" si="35"/>
        <v>47.916666666666671</v>
      </c>
      <c r="V149" s="35">
        <f t="shared" si="36"/>
        <v>74.025974025974023</v>
      </c>
      <c r="W149" s="35">
        <f t="shared" si="37"/>
        <v>75.903614457831324</v>
      </c>
      <c r="X149" s="35">
        <f t="shared" si="38"/>
        <v>50.070411516194646</v>
      </c>
      <c r="Y149" s="35">
        <f t="shared" si="39"/>
        <v>76.179718875502004</v>
      </c>
      <c r="Z149" s="35">
        <f t="shared" si="40"/>
        <v>78.057359307359306</v>
      </c>
      <c r="AA149" s="35">
        <f t="shared" si="41"/>
        <v>-2.1537448495279747</v>
      </c>
      <c r="AB149" s="35">
        <f t="shared" si="42"/>
        <v>-2.1537448495279818</v>
      </c>
      <c r="AC149" s="35">
        <f t="shared" si="43"/>
        <v>-2.1537448495279818</v>
      </c>
      <c r="AD149" s="36"/>
      <c r="AE149" s="36"/>
      <c r="AF149">
        <v>2.02</v>
      </c>
      <c r="AG149">
        <v>1.78</v>
      </c>
      <c r="AI149" s="36"/>
      <c r="AJ149" t="s">
        <v>149</v>
      </c>
      <c r="AK149" s="35"/>
      <c r="AL149" s="35"/>
    </row>
    <row r="150" spans="1:38" ht="15" x14ac:dyDescent="0.25">
      <c r="A150">
        <v>1.92</v>
      </c>
      <c r="B150">
        <v>3.85</v>
      </c>
      <c r="C150">
        <v>4.1500000000000004</v>
      </c>
      <c r="D150" s="20">
        <f t="shared" si="44"/>
        <v>2.1537448495279721E-2</v>
      </c>
      <c r="E150" s="17">
        <f>IF(OR($A150="",$B150="",$C150=""),"",A150*'MPTO_working_3-way'!$I149)</f>
        <v>1.961351901110937</v>
      </c>
      <c r="F150" s="21">
        <f>IF(OR($A150="",$B150="",$C150=""),"",B150*'MPTO_working_3-way'!$I149)</f>
        <v>3.932919176706827</v>
      </c>
      <c r="G150" s="22">
        <f>IF(OR($A150="",$B150="",$C150=""),"",C150*'MPTO_working_3-way'!$I149)</f>
        <v>4.2393804112554108</v>
      </c>
      <c r="H150" s="17">
        <f>IF(OR($A150="",$B150="",$C150=""),"",'MPTO_working_3-way'!E149)</f>
        <v>1.9468351109964079</v>
      </c>
      <c r="I150" s="21">
        <f>IF(OR($A150="",$B150="",$C150=""),"",'MPTO_working_3-way'!F149)</f>
        <v>3.9594377734659019</v>
      </c>
      <c r="J150" s="22">
        <f>IF(OR($A150="",$B150="",$C150=""),"",'MPTO_working_3-way'!G149)</f>
        <v>4.2774397754156341</v>
      </c>
      <c r="K150" s="17">
        <f>IF(OR($A150="",$B150="",$C150=""),"",'OddsRatio_working_3-way'!H149)</f>
        <v>1.952432772592348</v>
      </c>
      <c r="L150" s="21">
        <f>IF(OR($A150="",$B150="",$C150=""),"",'OddsRatio_working_3-way'!I149)</f>
        <v>3.950471089008905</v>
      </c>
      <c r="M150" s="22">
        <f>IF(OR($A150="",$B150="",$C150=""),"",'OddsRatio_working_3-way'!J149)</f>
        <v>4.2610469931151052</v>
      </c>
      <c r="N150" s="23">
        <f t="shared" si="32"/>
        <v>50.985241324291984</v>
      </c>
      <c r="O150" s="24">
        <f t="shared" si="33"/>
        <v>25.426406063023538</v>
      </c>
      <c r="P150" s="24">
        <f t="shared" si="34"/>
        <v>23.588352612684485</v>
      </c>
      <c r="Q150" t="s">
        <v>313</v>
      </c>
      <c r="R150" t="s">
        <v>314</v>
      </c>
      <c r="S150" t="s">
        <v>385</v>
      </c>
      <c r="T150" s="35">
        <v>100</v>
      </c>
      <c r="U150" s="35">
        <f t="shared" si="35"/>
        <v>63.235294117647051</v>
      </c>
      <c r="V150" s="35">
        <f t="shared" si="36"/>
        <v>73.333333333333329</v>
      </c>
      <c r="W150" s="35">
        <f t="shared" si="37"/>
        <v>61.240310077519375</v>
      </c>
      <c r="X150" s="35">
        <f t="shared" si="38"/>
        <v>65.426356589147289</v>
      </c>
      <c r="Y150" s="35">
        <f t="shared" si="39"/>
        <v>75.52439580483356</v>
      </c>
      <c r="Z150" s="35">
        <f t="shared" si="40"/>
        <v>63.431372549019606</v>
      </c>
      <c r="AA150" s="35">
        <f t="shared" si="41"/>
        <v>-2.1910624715002385</v>
      </c>
      <c r="AB150" s="35">
        <f t="shared" si="42"/>
        <v>-2.1910624715002314</v>
      </c>
      <c r="AC150" s="35">
        <f t="shared" si="43"/>
        <v>-2.1910624715002314</v>
      </c>
      <c r="AD150" s="36"/>
      <c r="AE150" s="36"/>
      <c r="AF150">
        <v>1.56</v>
      </c>
      <c r="AG150">
        <v>2.58</v>
      </c>
      <c r="AI150" s="36"/>
      <c r="AJ150" t="s">
        <v>389</v>
      </c>
      <c r="AK150" s="35"/>
      <c r="AL150" s="35"/>
    </row>
    <row r="151" spans="1:38" ht="15" x14ac:dyDescent="0.25">
      <c r="A151">
        <v>2.72</v>
      </c>
      <c r="B151">
        <v>3.75</v>
      </c>
      <c r="C151">
        <v>2.58</v>
      </c>
      <c r="D151" s="20">
        <f t="shared" si="44"/>
        <v>2.1910624715002269E-2</v>
      </c>
      <c r="E151" s="17">
        <f>IF(OR($A151="",$B151="",$C151=""),"",A151*'MPTO_working_3-way'!$I150)</f>
        <v>2.7795968992248064</v>
      </c>
      <c r="F151" s="21">
        <f>IF(OR($A151="",$B151="",$C151=""),"",B151*'MPTO_working_3-way'!$I150)</f>
        <v>3.8321648426812587</v>
      </c>
      <c r="G151" s="22">
        <f>IF(OR($A151="",$B151="",$C151=""),"",C151*'MPTO_working_3-way'!$I150)</f>
        <v>2.6365294117647058</v>
      </c>
      <c r="H151" s="17">
        <f>IF(OR($A151="",$B151="",$C151=""),"",'MPTO_working_3-way'!E150)</f>
        <v>2.7751297085249083</v>
      </c>
      <c r="I151" s="21">
        <f>IF(OR($A151="",$B151="",$C151=""),"",'MPTO_working_3-way'!F150)</f>
        <v>3.8555982066985086</v>
      </c>
      <c r="J151" s="22">
        <f>IF(OR($A151="",$B151="",$C151=""),"",'MPTO_working_3-way'!G150)</f>
        <v>2.6295489518175823</v>
      </c>
      <c r="K151" s="17">
        <f>IF(OR($A151="",$B151="",$C151=""),"",'OddsRatio_working_3-way'!H150)</f>
        <v>2.7778848318226239</v>
      </c>
      <c r="L151" s="21">
        <f>IF(OR($A151="",$B151="",$C151=""),"",'OddsRatio_working_3-way'!I150)</f>
        <v>3.8425484229722175</v>
      </c>
      <c r="M151" s="22">
        <f>IF(OR($A151="",$B151="",$C151=""),"",'OddsRatio_working_3-way'!J150)</f>
        <v>2.6331732757440385</v>
      </c>
      <c r="N151" s="23">
        <f t="shared" si="32"/>
        <v>35.976439615358871</v>
      </c>
      <c r="O151" s="24">
        <f t="shared" si="33"/>
        <v>26.094910867673633</v>
      </c>
      <c r="P151" s="24">
        <f t="shared" si="34"/>
        <v>37.928649516967496</v>
      </c>
      <c r="Q151" t="s">
        <v>315</v>
      </c>
      <c r="R151" t="s">
        <v>316</v>
      </c>
      <c r="S151" t="s">
        <v>385</v>
      </c>
      <c r="T151" s="35">
        <v>100</v>
      </c>
      <c r="U151" s="35">
        <f t="shared" si="35"/>
        <v>44.444444444444443</v>
      </c>
      <c r="V151" s="35">
        <f t="shared" si="36"/>
        <v>73.262032085561486</v>
      </c>
      <c r="W151" s="35">
        <f t="shared" si="37"/>
        <v>79.757085020242926</v>
      </c>
      <c r="X151" s="35">
        <f t="shared" si="38"/>
        <v>46.980882894195588</v>
      </c>
      <c r="Y151" s="35">
        <f t="shared" si="39"/>
        <v>75.798470535312646</v>
      </c>
      <c r="Z151" s="35">
        <f t="shared" si="40"/>
        <v>82.293523469994057</v>
      </c>
      <c r="AA151" s="35">
        <f t="shared" si="41"/>
        <v>-2.5364384497511452</v>
      </c>
      <c r="AB151" s="35">
        <f t="shared" si="42"/>
        <v>-2.5364384497511594</v>
      </c>
      <c r="AC151" s="35">
        <f t="shared" si="43"/>
        <v>-2.536438449751131</v>
      </c>
      <c r="AD151" s="36"/>
      <c r="AE151" s="36"/>
      <c r="AF151">
        <v>1.63</v>
      </c>
      <c r="AG151">
        <v>2.4</v>
      </c>
      <c r="AI151" s="36"/>
      <c r="AJ151" t="s">
        <v>389</v>
      </c>
      <c r="AK151" s="35"/>
      <c r="AL151" s="35"/>
    </row>
    <row r="152" spans="1:38" ht="15" x14ac:dyDescent="0.25">
      <c r="A152">
        <v>1.8</v>
      </c>
      <c r="B152">
        <v>3.74</v>
      </c>
      <c r="C152">
        <v>4.9400000000000004</v>
      </c>
      <c r="D152" s="20">
        <f t="shared" si="44"/>
        <v>2.5364384497511328E-2</v>
      </c>
      <c r="E152" s="17">
        <f>IF(OR($A152="",$B152="",$C152=""),"",A152*'MPTO_working_3-way'!$I151)</f>
        <v>1.8456558920955204</v>
      </c>
      <c r="F152" s="21">
        <f>IF(OR($A152="",$B152="",$C152=""),"",B152*'MPTO_working_3-way'!$I151)</f>
        <v>3.8348627980206924</v>
      </c>
      <c r="G152" s="22">
        <f>IF(OR($A152="",$B152="",$C152=""),"",C152*'MPTO_working_3-way'!$I151)</f>
        <v>5.065300059417706</v>
      </c>
      <c r="H152" s="17">
        <f>IF(OR($A152="",$B152="",$C152=""),"",'MPTO_working_3-way'!E151)</f>
        <v>1.827816869927934</v>
      </c>
      <c r="I152" s="21">
        <f>IF(OR($A152="",$B152="",$C152=""),"",'MPTO_working_3-way'!F151)</f>
        <v>3.8621239617721561</v>
      </c>
      <c r="J152" s="22">
        <f>IF(OR($A152="",$B152="",$C152=""),"",'MPTO_working_3-way'!G151)</f>
        <v>5.1553206617446437</v>
      </c>
      <c r="K152" s="17">
        <f>IF(OR($A152="",$B152="",$C152=""),"",'OddsRatio_working_3-way'!H151)</f>
        <v>1.8344950656113677</v>
      </c>
      <c r="L152" s="21">
        <f>IF(OR($A152="",$B152="",$C152=""),"",'OddsRatio_working_3-way'!I151)</f>
        <v>3.8581455997189358</v>
      </c>
      <c r="M152" s="22">
        <f>IF(OR($A152="",$B152="",$C152=""),"",'OddsRatio_working_3-way'!J151)</f>
        <v>5.1098881981359856</v>
      </c>
      <c r="N152" s="23">
        <f t="shared" si="32"/>
        <v>54.18128071883541</v>
      </c>
      <c r="O152" s="24">
        <f t="shared" si="33"/>
        <v>26.076552217621323</v>
      </c>
      <c r="P152" s="24">
        <f t="shared" si="34"/>
        <v>19.74216706354327</v>
      </c>
      <c r="Q152" t="s">
        <v>317</v>
      </c>
      <c r="R152" t="s">
        <v>318</v>
      </c>
      <c r="S152" t="s">
        <v>385</v>
      </c>
      <c r="T152" s="35">
        <v>100</v>
      </c>
      <c r="U152" s="35">
        <f t="shared" si="35"/>
        <v>56.140350877192972</v>
      </c>
      <c r="V152" s="35">
        <f t="shared" si="36"/>
        <v>70.149253731343279</v>
      </c>
      <c r="W152" s="35">
        <f t="shared" si="37"/>
        <v>71.509971509971507</v>
      </c>
      <c r="X152" s="35">
        <f t="shared" si="38"/>
        <v>58.3407747586852</v>
      </c>
      <c r="Y152" s="35">
        <f t="shared" si="39"/>
        <v>72.349677612835507</v>
      </c>
      <c r="Z152" s="35">
        <f t="shared" si="40"/>
        <v>73.710395391463734</v>
      </c>
      <c r="AA152" s="35">
        <f t="shared" si="41"/>
        <v>-2.2004238814922275</v>
      </c>
      <c r="AB152" s="35">
        <f t="shared" si="42"/>
        <v>-2.2004238814922275</v>
      </c>
      <c r="AC152" s="35">
        <f t="shared" si="43"/>
        <v>-2.2004238814922275</v>
      </c>
      <c r="AD152" s="36"/>
      <c r="AE152" s="36"/>
      <c r="AF152">
        <v>1.82</v>
      </c>
      <c r="AG152">
        <v>2.08</v>
      </c>
      <c r="AI152" s="36"/>
      <c r="AJ152" t="s">
        <v>389</v>
      </c>
      <c r="AK152" s="35"/>
      <c r="AL152" s="35"/>
    </row>
    <row r="153" spans="1:38" ht="15" x14ac:dyDescent="0.25">
      <c r="A153">
        <v>2.2799999999999998</v>
      </c>
      <c r="B153">
        <v>3.35</v>
      </c>
      <c r="C153">
        <v>3.51</v>
      </c>
      <c r="D153" s="20">
        <f t="shared" si="44"/>
        <v>2.2004238814922195E-2</v>
      </c>
      <c r="E153" s="17">
        <f>IF(OR($A153="",$B153="",$C153=""),"",A153*'MPTO_working_3-way'!$I152)</f>
        <v>2.3301696644980225</v>
      </c>
      <c r="F153" s="21">
        <f>IF(OR($A153="",$B153="",$C153=""),"",B153*'MPTO_working_3-way'!$I152)</f>
        <v>3.4237142000299894</v>
      </c>
      <c r="G153" s="22">
        <f>IF(OR($A153="",$B153="",$C153=""),"",C153*'MPTO_working_3-way'!$I152)</f>
        <v>3.5872348782403769</v>
      </c>
      <c r="H153" s="17">
        <f>IF(OR($A153="",$B153="",$C153=""),"",'MPTO_working_3-way'!E152)</f>
        <v>2.3187774285452338</v>
      </c>
      <c r="I153" s="21">
        <f>IF(OR($A153="",$B153="",$C153=""),"",'MPTO_working_3-way'!F152)</f>
        <v>3.4343877143179231</v>
      </c>
      <c r="J153" s="22">
        <f>IF(OR($A153="",$B153="",$C153=""),"",'MPTO_working_3-way'!G152)</f>
        <v>3.602752722620596</v>
      </c>
      <c r="K153" s="17">
        <f>IF(OR($A153="",$B153="",$C153=""),"",'OddsRatio_working_3-way'!H152)</f>
        <v>2.3236680700518062</v>
      </c>
      <c r="L153" s="21">
        <f>IF(OR($A153="",$B153="",$C153=""),"",'OddsRatio_working_3-way'!I152)</f>
        <v>3.430171847360739</v>
      </c>
      <c r="M153" s="22">
        <f>IF(OR($A153="",$B153="",$C153=""),"",'OddsRatio_working_3-way'!J152)</f>
        <v>3.5956303561172152</v>
      </c>
      <c r="N153" s="23">
        <f t="shared" si="32"/>
        <v>42.915329953684953</v>
      </c>
      <c r="O153" s="24">
        <f t="shared" si="33"/>
        <v>29.208045461015431</v>
      </c>
      <c r="P153" s="24">
        <f t="shared" si="34"/>
        <v>27.876624585299624</v>
      </c>
      <c r="Q153" t="s">
        <v>319</v>
      </c>
      <c r="R153" t="s">
        <v>320</v>
      </c>
      <c r="S153" t="s">
        <v>385</v>
      </c>
      <c r="T153" s="35">
        <v>100</v>
      </c>
      <c r="U153" s="35">
        <f t="shared" si="35"/>
        <v>56.896551724137922</v>
      </c>
      <c r="V153" s="35">
        <f t="shared" si="36"/>
        <v>72.527472527472526</v>
      </c>
      <c r="W153" s="35">
        <f t="shared" si="37"/>
        <v>68.35443037974683</v>
      </c>
      <c r="X153" s="35">
        <f t="shared" si="38"/>
        <v>59.11809709278063</v>
      </c>
      <c r="Y153" s="35">
        <f t="shared" si="39"/>
        <v>74.749017896115234</v>
      </c>
      <c r="Z153" s="35">
        <f t="shared" si="40"/>
        <v>70.575975748389538</v>
      </c>
      <c r="AA153" s="35">
        <f t="shared" si="41"/>
        <v>-2.2215453686427082</v>
      </c>
      <c r="AB153" s="35">
        <f t="shared" si="42"/>
        <v>-2.2215453686427082</v>
      </c>
      <c r="AC153" s="35">
        <f t="shared" si="43"/>
        <v>-2.2215453686427082</v>
      </c>
      <c r="AD153" s="36"/>
      <c r="AE153" s="36"/>
      <c r="AF153">
        <v>1.94</v>
      </c>
      <c r="AG153">
        <v>1.96</v>
      </c>
      <c r="AI153" s="36"/>
      <c r="AJ153" t="s">
        <v>389</v>
      </c>
      <c r="AK153" s="35"/>
      <c r="AL153" s="35"/>
    </row>
    <row r="154" spans="1:38" s="35" customFormat="1" ht="15" x14ac:dyDescent="0.25">
      <c r="A154">
        <v>2.3199999999999998</v>
      </c>
      <c r="B154">
        <v>3.64</v>
      </c>
      <c r="C154">
        <v>3.16</v>
      </c>
      <c r="D154" s="20">
        <f t="shared" si="44"/>
        <v>2.2215453686426967E-2</v>
      </c>
      <c r="E154" s="17">
        <f>IF(OR($A154="",$B154="",$C154=""),"",A154*'MPTO_working_3-way'!$I153)</f>
        <v>2.3715398525525102</v>
      </c>
      <c r="F154" s="21">
        <f>IF(OR($A154="",$B154="",$C154=""),"",B154*'MPTO_working_3-way'!$I153)</f>
        <v>3.7208642514185941</v>
      </c>
      <c r="G154" s="22">
        <f>IF(OR($A154="",$B154="",$C154=""),"",C154*'MPTO_working_3-way'!$I153)</f>
        <v>3.2302008336491093</v>
      </c>
      <c r="H154" s="17">
        <f>IF(OR($A154="",$B154="",$C154=""),"",'MPTO_working_3-way'!E153)</f>
        <v>2.3605542052265274</v>
      </c>
      <c r="I154" s="21">
        <f>IF(OR($A154="",$B154="",$C154=""),"",'MPTO_working_3-way'!F153)</f>
        <v>3.7408332261720694</v>
      </c>
      <c r="J154" s="22">
        <f>IF(OR($A154="",$B154="",$C154=""),"",'MPTO_working_3-way'!G153)</f>
        <v>3.2357166692102939</v>
      </c>
      <c r="K154" s="17">
        <f>IF(OR($A154="",$B154="",$C154=""),"",'OddsRatio_working_3-way'!H153)</f>
        <v>2.3653734511944653</v>
      </c>
      <c r="L154" s="21">
        <f>IF(OR($A154="",$B154="",$C154=""),"",'OddsRatio_working_3-way'!I153)</f>
        <v>3.730746902388931</v>
      </c>
      <c r="M154" s="22">
        <f>IF(OR($A154="",$B154="",$C154=""),"",'OddsRatio_working_3-way'!J153)</f>
        <v>3.2342474655909434</v>
      </c>
      <c r="N154" s="23">
        <f t="shared" si="32"/>
        <v>42.166695993899943</v>
      </c>
      <c r="O154" s="24">
        <f t="shared" si="33"/>
        <v>26.875476567540623</v>
      </c>
      <c r="P154" s="24">
        <f t="shared" si="34"/>
        <v>30.957827438559448</v>
      </c>
      <c r="Q154" t="s">
        <v>321</v>
      </c>
      <c r="R154" t="s">
        <v>322</v>
      </c>
      <c r="S154" t="s">
        <v>385</v>
      </c>
      <c r="T154" s="35">
        <v>100</v>
      </c>
      <c r="U154" s="35">
        <f t="shared" si="35"/>
        <v>68.847352024922117</v>
      </c>
      <c r="V154" s="35">
        <f t="shared" si="36"/>
        <v>68.152866242038215</v>
      </c>
      <c r="W154" s="35">
        <f t="shared" si="37"/>
        <v>60.317460317460316</v>
      </c>
      <c r="X154" s="35">
        <f t="shared" si="38"/>
        <v>71.529673440501469</v>
      </c>
      <c r="Y154" s="35">
        <f t="shared" si="39"/>
        <v>70.835187657617553</v>
      </c>
      <c r="Z154" s="35">
        <f t="shared" si="40"/>
        <v>62.999781733039661</v>
      </c>
      <c r="AA154" s="35">
        <f t="shared" si="41"/>
        <v>-2.6823214155793522</v>
      </c>
      <c r="AB154" s="35">
        <f t="shared" si="42"/>
        <v>-2.682321415579338</v>
      </c>
      <c r="AC154" s="35">
        <f t="shared" si="43"/>
        <v>-2.6823214155793451</v>
      </c>
      <c r="AD154" s="36"/>
      <c r="AE154" s="36"/>
      <c r="AF154">
        <v>1.81</v>
      </c>
      <c r="AG154">
        <v>2.09</v>
      </c>
      <c r="AH154" s="36"/>
      <c r="AI154" s="36"/>
      <c r="AJ154" t="s">
        <v>389</v>
      </c>
    </row>
    <row r="155" spans="1:38" ht="15" x14ac:dyDescent="0.25">
      <c r="A155">
        <v>3.21</v>
      </c>
      <c r="B155">
        <v>3.14</v>
      </c>
      <c r="C155">
        <v>2.52</v>
      </c>
      <c r="D155" s="20">
        <f t="shared" si="44"/>
        <v>2.6823214155793362E-2</v>
      </c>
      <c r="E155" s="17">
        <f>IF(OR($A155="",$B155="",$C155=""),"",A155*'MPTO_working_3-way'!$I154)</f>
        <v>3.2961025174400969</v>
      </c>
      <c r="F155" s="21">
        <f>IF(OR($A155="",$B155="",$C155=""),"",B155*'MPTO_working_3-way'!$I154)</f>
        <v>3.2242248924491914</v>
      </c>
      <c r="G155" s="22">
        <f>IF(OR($A155="",$B155="",$C155=""),"",C155*'MPTO_working_3-way'!$I154)</f>
        <v>2.5875944996725995</v>
      </c>
      <c r="H155" s="17">
        <f>IF(OR($A155="",$B155="",$C155=""),"",'MPTO_working_3-way'!E154)</f>
        <v>3.3048520264137426</v>
      </c>
      <c r="I155" s="21">
        <f>IF(OR($A155="",$B155="",$C155=""),"",'MPTO_working_3-way'!F154)</f>
        <v>3.2307018382884154</v>
      </c>
      <c r="J155" s="22">
        <f>IF(OR($A155="",$B155="",$C155=""),"",'MPTO_working_3-way'!G154)</f>
        <v>2.5780881938585685</v>
      </c>
      <c r="K155" s="17">
        <f>IF(OR($A155="",$B155="",$C155=""),"",'OddsRatio_working_3-way'!H154)</f>
        <v>3.3007394745299421</v>
      </c>
      <c r="L155" s="21">
        <f>IF(OR($A155="",$B155="",$C155=""),"",'OddsRatio_working_3-way'!I154)</f>
        <v>3.2278653735267309</v>
      </c>
      <c r="M155" s="22">
        <f>IF(OR($A155="",$B155="",$C155=""),"",'OddsRatio_working_3-way'!J154)</f>
        <v>2.5824090503554351</v>
      </c>
      <c r="N155" s="23">
        <f t="shared" si="32"/>
        <v>30.33886217764384</v>
      </c>
      <c r="O155" s="24">
        <f t="shared" si="33"/>
        <v>31.015206238928894</v>
      </c>
      <c r="P155" s="24">
        <f t="shared" si="34"/>
        <v>38.64593158342727</v>
      </c>
      <c r="Q155" t="s">
        <v>323</v>
      </c>
      <c r="R155" t="s">
        <v>324</v>
      </c>
      <c r="S155" t="s">
        <v>385</v>
      </c>
      <c r="T155" s="35">
        <v>100</v>
      </c>
      <c r="U155" s="35">
        <f t="shared" si="35"/>
        <v>53.271028037383175</v>
      </c>
      <c r="V155" s="35">
        <f t="shared" si="36"/>
        <v>67.948717948717942</v>
      </c>
      <c r="W155" s="35">
        <f t="shared" si="37"/>
        <v>75.845410628019309</v>
      </c>
      <c r="X155" s="35">
        <f t="shared" si="38"/>
        <v>56.205871423262721</v>
      </c>
      <c r="Y155" s="35">
        <f t="shared" si="39"/>
        <v>70.883561334597502</v>
      </c>
      <c r="Z155" s="35">
        <f t="shared" si="40"/>
        <v>78.780254013898883</v>
      </c>
      <c r="AA155" s="35">
        <f t="shared" si="41"/>
        <v>-2.934843385879546</v>
      </c>
      <c r="AB155" s="35">
        <f t="shared" si="42"/>
        <v>-2.9348433858795602</v>
      </c>
      <c r="AC155" s="35">
        <f t="shared" si="43"/>
        <v>-2.9348433858795744</v>
      </c>
      <c r="AD155" s="36"/>
      <c r="AE155" s="36"/>
      <c r="AF155">
        <v>2.2799999999999998</v>
      </c>
      <c r="AG155">
        <v>1.68</v>
      </c>
      <c r="AI155" s="36"/>
      <c r="AJ155" t="s">
        <v>397</v>
      </c>
      <c r="AK155" s="35"/>
      <c r="AL155" s="35"/>
    </row>
    <row r="156" spans="1:38" ht="15" x14ac:dyDescent="0.25">
      <c r="A156">
        <v>2.14</v>
      </c>
      <c r="B156">
        <v>3.12</v>
      </c>
      <c r="C156">
        <v>4.1399999999999997</v>
      </c>
      <c r="D156" s="20">
        <f t="shared" si="44"/>
        <v>2.9348433858795486E-2</v>
      </c>
      <c r="E156" s="17">
        <f>IF(OR($A156="",$B156="",$C156=""),"",A156*'MPTO_working_3-way'!$I155)</f>
        <v>2.2028056484578227</v>
      </c>
      <c r="F156" s="21">
        <f>IF(OR($A156="",$B156="",$C156=""),"",B156*'MPTO_working_3-way'!$I155)</f>
        <v>3.2115671136394419</v>
      </c>
      <c r="G156" s="22">
        <f>IF(OR($A156="",$B156="",$C156=""),"",C156*'MPTO_working_3-way'!$I155)</f>
        <v>4.2615025161754128</v>
      </c>
      <c r="H156" s="17">
        <f>IF(OR($A156="",$B156="",$C156=""),"",'MPTO_working_3-way'!E155)</f>
        <v>2.1857593443311543</v>
      </c>
      <c r="I156" s="21">
        <f>IF(OR($A156="",$B156="",$C156=""),"",'MPTO_working_3-way'!F155)</f>
        <v>3.218227948079817</v>
      </c>
      <c r="J156" s="22">
        <f>IF(OR($A156="",$B156="",$C156=""),"",'MPTO_working_3-way'!G155)</f>
        <v>4.3147510358417467</v>
      </c>
      <c r="K156" s="17">
        <f>IF(OR($A156="",$B156="",$C156=""),"",'OddsRatio_working_3-way'!H155)</f>
        <v>2.1930240093523015</v>
      </c>
      <c r="L156" s="21">
        <f>IF(OR($A156="",$B156="",$C156=""),"",'OddsRatio_working_3-way'!I155)</f>
        <v>3.2186060524797182</v>
      </c>
      <c r="M156" s="22">
        <f>IF(OR($A156="",$B156="",$C156=""),"",'OddsRatio_working_3-way'!J155)</f>
        <v>4.2860485871633554</v>
      </c>
      <c r="N156" s="23">
        <f t="shared" si="32"/>
        <v>45.396651343258398</v>
      </c>
      <c r="O156" s="24">
        <f t="shared" si="33"/>
        <v>31.137446754670826</v>
      </c>
      <c r="P156" s="24">
        <f t="shared" si="34"/>
        <v>23.465901902070772</v>
      </c>
      <c r="Q156" t="s">
        <v>325</v>
      </c>
      <c r="R156" t="s">
        <v>326</v>
      </c>
      <c r="S156" t="s">
        <v>385</v>
      </c>
      <c r="T156" s="35">
        <v>100</v>
      </c>
      <c r="U156" s="35">
        <f t="shared" si="35"/>
        <v>54.337899543379002</v>
      </c>
      <c r="V156" s="35">
        <f t="shared" si="36"/>
        <v>69.879518072289159</v>
      </c>
      <c r="W156" s="35">
        <f t="shared" si="37"/>
        <v>72.899728997289984</v>
      </c>
      <c r="X156" s="35">
        <f t="shared" si="38"/>
        <v>57.220752930420879</v>
      </c>
      <c r="Y156" s="35">
        <f t="shared" si="39"/>
        <v>72.76237145933105</v>
      </c>
      <c r="Z156" s="35">
        <f t="shared" si="40"/>
        <v>75.78258238433186</v>
      </c>
      <c r="AA156" s="35">
        <f t="shared" si="41"/>
        <v>-2.8828533870418767</v>
      </c>
      <c r="AB156" s="35">
        <f t="shared" si="42"/>
        <v>-2.8828533870418909</v>
      </c>
      <c r="AC156" s="35">
        <f t="shared" si="43"/>
        <v>-2.8828533870418767</v>
      </c>
      <c r="AD156" s="36"/>
      <c r="AE156" s="36"/>
      <c r="AF156">
        <v>2.1</v>
      </c>
      <c r="AG156">
        <v>1.79</v>
      </c>
      <c r="AI156" s="36"/>
      <c r="AJ156" t="s">
        <v>397</v>
      </c>
      <c r="AK156" s="35"/>
      <c r="AL156" s="35"/>
    </row>
    <row r="157" spans="1:38" ht="15" x14ac:dyDescent="0.25">
      <c r="A157">
        <v>2.19</v>
      </c>
      <c r="B157">
        <v>3.32</v>
      </c>
      <c r="C157">
        <v>3.69</v>
      </c>
      <c r="D157" s="20">
        <f t="shared" si="44"/>
        <v>2.8828533870418838E-2</v>
      </c>
      <c r="E157" s="17">
        <f>IF(OR($A157="",$B157="",$C157=""),"",A157*'MPTO_working_3-way'!$I156)</f>
        <v>2.2531344891762171</v>
      </c>
      <c r="F157" s="21">
        <f>IF(OR($A157="",$B157="",$C157=""),"",B157*'MPTO_working_3-way'!$I156)</f>
        <v>3.4157107324497904</v>
      </c>
      <c r="G157" s="22">
        <f>IF(OR($A157="",$B157="",$C157=""),"",C157*'MPTO_working_3-way'!$I156)</f>
        <v>3.7963772899818453</v>
      </c>
      <c r="H157" s="17">
        <f>IF(OR($A157="",$B157="",$C157=""),"",'MPTO_working_3-way'!E156)</f>
        <v>2.2370789454901301</v>
      </c>
      <c r="I157" s="21">
        <f>IF(OR($A157="",$B157="",$C157=""),"",'MPTO_working_3-way'!F156)</f>
        <v>3.4294104624093924</v>
      </c>
      <c r="J157" s="22">
        <f>IF(OR($A157="",$B157="",$C157=""),"",'MPTO_working_3-way'!G156)</f>
        <v>3.8256542436144163</v>
      </c>
      <c r="K157" s="17">
        <f>IF(OR($A157="",$B157="",$C157=""),"",'OddsRatio_working_3-way'!H156)</f>
        <v>2.2438170950881915</v>
      </c>
      <c r="L157" s="21">
        <f>IF(OR($A157="",$B157="",$C157=""),"",'OddsRatio_working_3-way'!I156)</f>
        <v>3.4249207231971468</v>
      </c>
      <c r="M157" s="22">
        <f>IF(OR($A157="",$B157="",$C157=""),"",'OddsRatio_working_3-way'!J156)</f>
        <v>3.811653769569106</v>
      </c>
      <c r="N157" s="23">
        <f t="shared" si="32"/>
        <v>44.382614744209803</v>
      </c>
      <c r="O157" s="24">
        <f t="shared" si="33"/>
        <v>29.276483822234777</v>
      </c>
      <c r="P157" s="24">
        <f t="shared" si="34"/>
        <v>26.340901433555413</v>
      </c>
      <c r="Q157" t="s">
        <v>327</v>
      </c>
      <c r="R157" t="s">
        <v>328</v>
      </c>
      <c r="S157" t="s">
        <v>385</v>
      </c>
      <c r="T157" s="35">
        <v>100</v>
      </c>
      <c r="U157" s="35">
        <f t="shared" si="35"/>
        <v>50.495049504950494</v>
      </c>
      <c r="V157" s="35">
        <f t="shared" si="36"/>
        <v>70.930232558139537</v>
      </c>
      <c r="W157" s="35">
        <f t="shared" si="37"/>
        <v>75.786924939467312</v>
      </c>
      <c r="X157" s="35">
        <f t="shared" si="38"/>
        <v>53.282842502393159</v>
      </c>
      <c r="Y157" s="35">
        <f t="shared" si="39"/>
        <v>73.718025555582187</v>
      </c>
      <c r="Z157" s="35">
        <f t="shared" si="40"/>
        <v>78.574717936909977</v>
      </c>
      <c r="AA157" s="35">
        <f t="shared" si="41"/>
        <v>-2.787792997442665</v>
      </c>
      <c r="AB157" s="35">
        <f t="shared" si="42"/>
        <v>-2.7877929974426507</v>
      </c>
      <c r="AC157" s="35">
        <f t="shared" si="43"/>
        <v>-2.787792997442665</v>
      </c>
      <c r="AD157" s="36"/>
      <c r="AE157" s="36"/>
      <c r="AF157">
        <v>2.11</v>
      </c>
      <c r="AG157">
        <v>1.78</v>
      </c>
      <c r="AI157" s="36"/>
      <c r="AJ157" t="s">
        <v>397</v>
      </c>
      <c r="AK157" s="35"/>
      <c r="AL157" s="35"/>
    </row>
    <row r="158" spans="1:38" ht="15" x14ac:dyDescent="0.25">
      <c r="A158">
        <v>2.02</v>
      </c>
      <c r="B158">
        <v>3.44</v>
      </c>
      <c r="C158">
        <v>4.13</v>
      </c>
      <c r="D158" s="20">
        <f t="shared" si="44"/>
        <v>2.7877929974426729E-2</v>
      </c>
      <c r="E158" s="17">
        <f>IF(OR($A158="",$B158="",$C158=""),"",A158*'MPTO_working_3-way'!$I157)</f>
        <v>2.0763134185483421</v>
      </c>
      <c r="F158" s="21">
        <f>IF(OR($A158="",$B158="",$C158=""),"",B158*'MPTO_working_3-way'!$I157)</f>
        <v>3.5359000791120279</v>
      </c>
      <c r="G158" s="22">
        <f>IF(OR($A158="",$B158="",$C158=""),"",C158*'MPTO_working_3-way'!$I157)</f>
        <v>4.2451358507943819</v>
      </c>
      <c r="H158" s="17">
        <f>IF(OR($A158="",$B158="",$C158=""),"",'MPTO_working_3-way'!E157)</f>
        <v>2.0586430764010055</v>
      </c>
      <c r="I158" s="21">
        <f>IF(OR($A158="",$B158="",$C158=""),"",'MPTO_working_3-way'!F157)</f>
        <v>3.5535967360394767</v>
      </c>
      <c r="J158" s="22">
        <f>IF(OR($A158="",$B158="",$C158=""),"",'MPTO_working_3-way'!G157)</f>
        <v>4.2948296208026777</v>
      </c>
      <c r="K158" s="17">
        <f>IF(OR($A158="",$B158="",$C158=""),"",'OddsRatio_working_3-way'!H157)</f>
        <v>2.0657345380274097</v>
      </c>
      <c r="L158" s="21">
        <f>IF(OR($A158="",$B158="",$C158=""),"",'OddsRatio_working_3-way'!I157)</f>
        <v>3.549404189006744</v>
      </c>
      <c r="M158" s="22">
        <f>IF(OR($A158="",$B158="",$C158=""),"",'OddsRatio_working_3-way'!J157)</f>
        <v>4.2703422588488156</v>
      </c>
      <c r="N158" s="23">
        <f t="shared" si="32"/>
        <v>48.1622856677944</v>
      </c>
      <c r="O158" s="24">
        <f t="shared" si="33"/>
        <v>28.2813421653909</v>
      </c>
      <c r="P158" s="24">
        <f t="shared" si="34"/>
        <v>23.556372166814697</v>
      </c>
      <c r="Q158" t="s">
        <v>329</v>
      </c>
      <c r="R158" t="s">
        <v>330</v>
      </c>
      <c r="S158" t="s">
        <v>385</v>
      </c>
      <c r="T158" s="35">
        <v>100</v>
      </c>
      <c r="U158" s="35">
        <f t="shared" si="35"/>
        <v>56.709956709956707</v>
      </c>
      <c r="V158" s="35">
        <f t="shared" si="36"/>
        <v>72.375690607734811</v>
      </c>
      <c r="W158" s="35">
        <f t="shared" si="37"/>
        <v>68.051118210862612</v>
      </c>
      <c r="X158" s="35">
        <f t="shared" si="38"/>
        <v>59.573191181402571</v>
      </c>
      <c r="Y158" s="35">
        <f t="shared" si="39"/>
        <v>75.23892507918066</v>
      </c>
      <c r="Z158" s="35">
        <f t="shared" si="40"/>
        <v>70.914352682308476</v>
      </c>
      <c r="AA158" s="35">
        <f t="shared" si="41"/>
        <v>-2.863234471445864</v>
      </c>
      <c r="AB158" s="35">
        <f t="shared" si="42"/>
        <v>-2.8632344714458497</v>
      </c>
      <c r="AC158" s="35">
        <f t="shared" si="43"/>
        <v>-2.863234471445864</v>
      </c>
      <c r="AD158" s="36"/>
      <c r="AE158" s="36"/>
      <c r="AF158">
        <v>1.97</v>
      </c>
      <c r="AG158">
        <v>1.92</v>
      </c>
      <c r="AI158" s="36"/>
      <c r="AJ158" t="s">
        <v>397</v>
      </c>
      <c r="AK158" s="35"/>
      <c r="AL158" s="35"/>
    </row>
    <row r="159" spans="1:38" ht="15" x14ac:dyDescent="0.25">
      <c r="A159">
        <v>2.31</v>
      </c>
      <c r="B159">
        <v>3.62</v>
      </c>
      <c r="C159">
        <v>3.13</v>
      </c>
      <c r="D159" s="20">
        <f t="shared" si="44"/>
        <v>2.8632344714458524E-2</v>
      </c>
      <c r="E159" s="17">
        <f>IF(OR($A159="",$B159="",$C159=""),"",A159*'MPTO_working_3-way'!$I158)</f>
        <v>2.3761407162903994</v>
      </c>
      <c r="F159" s="21">
        <f>IF(OR($A159="",$B159="",$C159=""),"",B159*'MPTO_working_3-way'!$I158)</f>
        <v>3.72364908786634</v>
      </c>
      <c r="G159" s="22">
        <f>IF(OR($A159="",$B159="",$C159=""),"",C159*'MPTO_working_3-way'!$I158)</f>
        <v>3.219619238956255</v>
      </c>
      <c r="H159" s="17">
        <f>IF(OR($A159="",$B159="",$C159=""),"",'MPTO_working_3-way'!E158)</f>
        <v>2.3620764767005591</v>
      </c>
      <c r="I159" s="21">
        <f>IF(OR($A159="",$B159="",$C159=""),"",'MPTO_working_3-way'!F158)</f>
        <v>3.7495456626143908</v>
      </c>
      <c r="J159" s="22">
        <f>IF(OR($A159="",$B159="",$C159=""),"",'MPTO_working_3-way'!G158)</f>
        <v>3.2263819654416905</v>
      </c>
      <c r="K159" s="17">
        <f>IF(OR($A159="",$B159="",$C159=""),"",'OddsRatio_working_3-way'!H158)</f>
        <v>2.3682250626286803</v>
      </c>
      <c r="L159" s="21">
        <f>IF(OR($A159="",$B159="",$C159=""),"",'OddsRatio_working_3-way'!I158)</f>
        <v>3.7364501252573605</v>
      </c>
      <c r="M159" s="22">
        <f>IF(OR($A159="",$B159="",$C159=""),"",'OddsRatio_working_3-way'!J158)</f>
        <v>3.224671285037473</v>
      </c>
      <c r="N159" s="23">
        <f t="shared" si="32"/>
        <v>42.085049641386021</v>
      </c>
      <c r="O159" s="24">
        <f t="shared" si="33"/>
        <v>26.855376981105444</v>
      </c>
      <c r="P159" s="24">
        <f t="shared" si="34"/>
        <v>31.059573377508539</v>
      </c>
      <c r="Q159" t="s">
        <v>331</v>
      </c>
      <c r="R159" t="s">
        <v>332</v>
      </c>
      <c r="S159" t="s">
        <v>385</v>
      </c>
      <c r="T159" s="35">
        <v>100</v>
      </c>
      <c r="U159" s="35">
        <f t="shared" si="35"/>
        <v>77.32426303854875</v>
      </c>
      <c r="V159" s="35">
        <f t="shared" si="36"/>
        <v>76.905311778290994</v>
      </c>
      <c r="W159" s="35">
        <f t="shared" si="37"/>
        <v>42.857142857142854</v>
      </c>
      <c r="X159" s="35">
        <f t="shared" si="38"/>
        <v>80.237545364566145</v>
      </c>
      <c r="Y159" s="35">
        <f t="shared" si="39"/>
        <v>79.818594104308389</v>
      </c>
      <c r="Z159" s="35">
        <f t="shared" si="40"/>
        <v>45.770425183160249</v>
      </c>
      <c r="AA159" s="35">
        <f t="shared" si="41"/>
        <v>-2.913282326017395</v>
      </c>
      <c r="AB159" s="35">
        <f t="shared" si="42"/>
        <v>-2.913282326017395</v>
      </c>
      <c r="AC159" s="35">
        <f t="shared" si="43"/>
        <v>-2.913282326017395</v>
      </c>
      <c r="AD159" s="36"/>
      <c r="AE159" s="36"/>
      <c r="AF159">
        <v>1.64</v>
      </c>
      <c r="AG159">
        <v>2.37</v>
      </c>
      <c r="AI159" s="36"/>
      <c r="AJ159" t="s">
        <v>398</v>
      </c>
      <c r="AK159" s="35"/>
      <c r="AL159" s="35"/>
    </row>
    <row r="160" spans="1:38" ht="15" x14ac:dyDescent="0.25">
      <c r="A160">
        <v>4.41</v>
      </c>
      <c r="B160">
        <v>4.33</v>
      </c>
      <c r="C160">
        <v>1.75</v>
      </c>
      <c r="D160" s="20">
        <f t="shared" si="44"/>
        <v>2.9132823260173968E-2</v>
      </c>
      <c r="E160" s="17">
        <f>IF(OR($A160="",$B160="",$C160=""),"",A160*'MPTO_working_3-way'!$I159)</f>
        <v>4.5384757505773674</v>
      </c>
      <c r="F160" s="21">
        <f>IF(OR($A160="",$B160="",$C160=""),"",B160*'MPTO_working_3-way'!$I159)</f>
        <v>4.4561451247165538</v>
      </c>
      <c r="G160" s="22">
        <f>IF(OR($A160="",$B160="",$C160=""),"",C160*'MPTO_working_3-way'!$I159)</f>
        <v>1.8009824407053046</v>
      </c>
      <c r="H160" s="17">
        <f>IF(OR($A160="",$B160="",$C160=""),"",'MPTO_working_3-way'!E159)</f>
        <v>4.6073091678261502</v>
      </c>
      <c r="I160" s="21">
        <f>IF(OR($A160="",$B160="",$C160=""),"",'MPTO_working_3-way'!F159)</f>
        <v>4.5200612291595981</v>
      </c>
      <c r="J160" s="22">
        <f>IF(OR($A160="",$B160="",$C160=""),"",'MPTO_working_3-way'!G159)</f>
        <v>1.7802538962350638</v>
      </c>
      <c r="K160" s="17">
        <f>IF(OR($A160="",$B160="",$C160=""),"",'OddsRatio_working_3-way'!H159)</f>
        <v>4.5814257339283628</v>
      </c>
      <c r="L160" s="21">
        <f>IF(OR($A160="",$B160="",$C160=""),"",'OddsRatio_working_3-way'!I159)</f>
        <v>4.4974040158303366</v>
      </c>
      <c r="M160" s="22">
        <f>IF(OR($A160="",$B160="",$C160=""),"",'OddsRatio_working_3-way'!J159)</f>
        <v>1.7877036071689949</v>
      </c>
      <c r="N160" s="23">
        <f t="shared" si="32"/>
        <v>22.033829306519571</v>
      </c>
      <c r="O160" s="24">
        <f t="shared" si="33"/>
        <v>22.440920841051106</v>
      </c>
      <c r="P160" s="24">
        <f t="shared" si="34"/>
        <v>55.525249852429312</v>
      </c>
      <c r="Q160" t="s">
        <v>333</v>
      </c>
      <c r="R160" t="s">
        <v>334</v>
      </c>
      <c r="S160" t="s">
        <v>385</v>
      </c>
      <c r="T160" s="35">
        <v>100</v>
      </c>
      <c r="U160" s="35">
        <f t="shared" si="35"/>
        <v>57.983193277310924</v>
      </c>
      <c r="V160" s="35">
        <f t="shared" si="36"/>
        <v>70.845481049562679</v>
      </c>
      <c r="W160" s="35">
        <f t="shared" si="37"/>
        <v>68.454258675078862</v>
      </c>
      <c r="X160" s="35">
        <f t="shared" si="38"/>
        <v>60.700260275358445</v>
      </c>
      <c r="Y160" s="35">
        <f t="shared" si="39"/>
        <v>73.562548047610207</v>
      </c>
      <c r="Z160" s="35">
        <f t="shared" si="40"/>
        <v>71.17132567312639</v>
      </c>
      <c r="AA160" s="35">
        <f t="shared" si="41"/>
        <v>-2.7170669980475211</v>
      </c>
      <c r="AB160" s="35">
        <f t="shared" si="42"/>
        <v>-2.7170669980475282</v>
      </c>
      <c r="AC160" s="35">
        <f t="shared" si="43"/>
        <v>-2.7170669980475282</v>
      </c>
      <c r="AD160" s="36"/>
      <c r="AE160" s="36"/>
      <c r="AF160">
        <v>1.58</v>
      </c>
      <c r="AG160">
        <v>2.5</v>
      </c>
      <c r="AI160" s="36"/>
      <c r="AJ160" t="s">
        <v>398</v>
      </c>
      <c r="AK160" s="35"/>
      <c r="AL160" s="35"/>
    </row>
    <row r="161" spans="1:38" ht="15" x14ac:dyDescent="0.25">
      <c r="A161">
        <v>2.38</v>
      </c>
      <c r="B161">
        <v>3.43</v>
      </c>
      <c r="C161">
        <v>3.17</v>
      </c>
      <c r="D161" s="20">
        <f t="shared" si="44"/>
        <v>2.7170669980475237E-2</v>
      </c>
      <c r="E161" s="17">
        <f>IF(OR($A161="",$B161="",$C161=""),"",A161*'MPTO_working_3-way'!$I160)</f>
        <v>2.4446661945535308</v>
      </c>
      <c r="F161" s="21">
        <f>IF(OR($A161="",$B161="",$C161=""),"",B161*'MPTO_working_3-way'!$I160)</f>
        <v>3.5231953980330304</v>
      </c>
      <c r="G161" s="22">
        <f>IF(OR($A161="",$B161="",$C161=""),"",C161*'MPTO_working_3-way'!$I160)</f>
        <v>3.2561310238381065</v>
      </c>
      <c r="H161" s="17">
        <f>IF(OR($A161="",$B161="",$C161=""),"",'MPTO_working_3-way'!E160)</f>
        <v>2.4324320412049336</v>
      </c>
      <c r="I161" s="21">
        <f>IF(OR($A161="",$B161="",$C161=""),"",'MPTO_working_3-way'!F160)</f>
        <v>3.5399696261100551</v>
      </c>
      <c r="J161" s="22">
        <f>IF(OR($A161="",$B161="",$C161=""),"",'MPTO_working_3-way'!G160)</f>
        <v>3.2637019982025532</v>
      </c>
      <c r="K161" s="17">
        <f>IF(OR($A161="",$B161="",$C161=""),"",'OddsRatio_working_3-way'!H160)</f>
        <v>2.4378312736010481</v>
      </c>
      <c r="L161" s="21">
        <f>IF(OR($A161="",$B161="",$C161=""),"",'OddsRatio_working_3-way'!I160)</f>
        <v>3.5318333296018465</v>
      </c>
      <c r="M161" s="22">
        <f>IF(OR($A161="",$B161="",$C161=""),"",'OddsRatio_working_3-way'!J160)</f>
        <v>3.2609375824016489</v>
      </c>
      <c r="N161" s="23">
        <f t="shared" si="32"/>
        <v>40.905380138519483</v>
      </c>
      <c r="O161" s="24">
        <f t="shared" si="33"/>
        <v>28.383324994074737</v>
      </c>
      <c r="P161" s="24">
        <f t="shared" si="34"/>
        <v>30.71129486740579</v>
      </c>
      <c r="Q161" t="s">
        <v>335</v>
      </c>
      <c r="R161" t="s">
        <v>336</v>
      </c>
      <c r="S161" t="s">
        <v>385</v>
      </c>
      <c r="T161" s="35">
        <v>100</v>
      </c>
      <c r="U161" s="35">
        <f t="shared" si="35"/>
        <v>91.687448046550301</v>
      </c>
      <c r="V161" s="35">
        <f t="shared" si="36"/>
        <v>85.11904761904762</v>
      </c>
      <c r="W161" s="35">
        <f t="shared" si="37"/>
        <v>19.35483870967742</v>
      </c>
      <c r="X161" s="35">
        <f t="shared" si="38"/>
        <v>95.52611367127497</v>
      </c>
      <c r="Y161" s="35">
        <f t="shared" si="39"/>
        <v>88.95771324377229</v>
      </c>
      <c r="Z161" s="35">
        <f t="shared" si="40"/>
        <v>23.193504334402089</v>
      </c>
      <c r="AA161" s="35">
        <f t="shared" si="41"/>
        <v>-3.8386656247246691</v>
      </c>
      <c r="AB161" s="35">
        <f t="shared" si="42"/>
        <v>-3.8386656247246691</v>
      </c>
      <c r="AC161" s="35">
        <f t="shared" si="43"/>
        <v>-3.8386656247246691</v>
      </c>
      <c r="AD161" s="36"/>
      <c r="AE161" s="36"/>
      <c r="AF161">
        <v>1.87</v>
      </c>
      <c r="AG161">
        <v>2.02</v>
      </c>
      <c r="AI161" s="36"/>
      <c r="AJ161" t="s">
        <v>398</v>
      </c>
      <c r="AK161" s="35"/>
      <c r="AL161" s="35"/>
    </row>
    <row r="162" spans="1:38" ht="15" x14ac:dyDescent="0.25">
      <c r="A162">
        <v>12.03</v>
      </c>
      <c r="B162">
        <v>6.72</v>
      </c>
      <c r="C162">
        <v>1.24</v>
      </c>
      <c r="D162" s="20">
        <f t="shared" si="44"/>
        <v>3.8386656247246798E-2</v>
      </c>
      <c r="E162" s="17">
        <f>IF(OR($A162="",$B162="",$C162=""),"",A162*'MPTO_working_3-way'!$I161)</f>
        <v>12.491791474654379</v>
      </c>
      <c r="F162" s="21">
        <f>IF(OR($A162="",$B162="",$C162=""),"",B162*'MPTO_working_3-way'!$I161)</f>
        <v>6.9779583299814982</v>
      </c>
      <c r="G162" s="22">
        <f>IF(OR($A162="",$B162="",$C162=""),"",C162*'MPTO_working_3-way'!$I161)</f>
        <v>1.287599453746586</v>
      </c>
      <c r="H162" s="17">
        <f>IF(OR($A162="",$B162="",$C162=""),"",'MPTO_working_3-way'!E161)</f>
        <v>14.218689930168647</v>
      </c>
      <c r="I162" s="21">
        <f>IF(OR($A162="",$B162="",$C162=""),"",'MPTO_working_3-way'!F161)</f>
        <v>7.3521858622462046</v>
      </c>
      <c r="J162" s="22">
        <f>IF(OR($A162="",$B162="",$C162=""),"",'MPTO_working_3-way'!G161)</f>
        <v>1.2599916378963778</v>
      </c>
      <c r="K162" s="17">
        <f>IF(OR($A162="",$B162="",$C162=""),"",'OddsRatio_working_3-way'!H161)</f>
        <v>13.285607102749971</v>
      </c>
      <c r="L162" s="21">
        <f>IF(OR($A162="",$B162="",$C162=""),"",'OddsRatio_working_3-way'!I161)</f>
        <v>7.3711398574551072</v>
      </c>
      <c r="M162" s="22">
        <f>IF(OR($A162="",$B162="",$C162=""),"",'OddsRatio_working_3-way'!J161)</f>
        <v>1.2673205534596548</v>
      </c>
      <c r="N162" s="23">
        <f t="shared" si="32"/>
        <v>8.0052569083384242</v>
      </c>
      <c r="O162" s="24">
        <f t="shared" si="33"/>
        <v>14.330839376087983</v>
      </c>
      <c r="P162" s="24">
        <f t="shared" si="34"/>
        <v>77.663903715573596</v>
      </c>
      <c r="Q162" t="s">
        <v>337</v>
      </c>
      <c r="R162" t="s">
        <v>338</v>
      </c>
      <c r="S162" t="s">
        <v>385</v>
      </c>
      <c r="T162" s="35">
        <v>100</v>
      </c>
      <c r="U162" s="35">
        <f t="shared" si="35"/>
        <v>11.504424778761051</v>
      </c>
      <c r="V162" s="35">
        <f t="shared" si="36"/>
        <v>88.950276243093938</v>
      </c>
      <c r="W162" s="35">
        <f t="shared" si="37"/>
        <v>96.15384615384616</v>
      </c>
      <c r="X162" s="35">
        <f t="shared" si="38"/>
        <v>14.895877603059922</v>
      </c>
      <c r="Y162" s="35">
        <f t="shared" si="39"/>
        <v>92.341729067392791</v>
      </c>
      <c r="Z162" s="35">
        <f t="shared" si="40"/>
        <v>99.545298978145013</v>
      </c>
      <c r="AA162" s="35">
        <f t="shared" si="41"/>
        <v>-3.391452824298872</v>
      </c>
      <c r="AB162" s="35">
        <f t="shared" si="42"/>
        <v>-3.3914528242988524</v>
      </c>
      <c r="AC162" s="35">
        <f t="shared" si="43"/>
        <v>-3.3914528242988524</v>
      </c>
      <c r="AD162" s="36"/>
      <c r="AE162" s="36"/>
      <c r="AF162">
        <v>1.48</v>
      </c>
      <c r="AG162">
        <v>2.71</v>
      </c>
      <c r="AI162" s="36"/>
      <c r="AJ162" t="s">
        <v>398</v>
      </c>
      <c r="AK162" s="35"/>
      <c r="AL162" s="35"/>
    </row>
    <row r="163" spans="1:38" ht="15" x14ac:dyDescent="0.25">
      <c r="A163">
        <v>1.1299999999999999</v>
      </c>
      <c r="B163">
        <v>9.0500000000000007</v>
      </c>
      <c r="C163">
        <v>26</v>
      </c>
      <c r="D163" s="20">
        <f t="shared" si="44"/>
        <v>3.3914528242988684E-2</v>
      </c>
      <c r="E163" s="17">
        <f>IF(OR($A163="",$B163="",$C163=""),"",A163*'MPTO_working_3-way'!$I162)</f>
        <v>1.1683234169145771</v>
      </c>
      <c r="F163" s="21">
        <f>IF(OR($A163="",$B163="",$C163=""),"",B163*'MPTO_working_3-way'!$I162)</f>
        <v>9.3569264805990482</v>
      </c>
      <c r="G163" s="22">
        <f>IF(OR($A163="",$B163="",$C163=""),"",C163*'MPTO_working_3-way'!$I162)</f>
        <v>26.881777734317705</v>
      </c>
      <c r="H163" s="17">
        <f>IF(OR($A163="",$B163="",$C163=""),"",'MPTO_working_3-way'!E162)</f>
        <v>1.1446219412885241</v>
      </c>
      <c r="I163" s="21">
        <f>IF(OR($A163="",$B163="",$C163=""),"",'MPTO_working_3-way'!F162)</f>
        <v>10.081418054282919</v>
      </c>
      <c r="J163" s="22">
        <f>IF(OR($A163="",$B163="",$C163=""),"",'MPTO_working_3-way'!G162)</f>
        <v>36.823331179023207</v>
      </c>
      <c r="K163" s="17">
        <f>IF(OR($A163="",$B163="",$C163=""),"",'OddsRatio_working_3-way'!H162)</f>
        <v>1.1501713509064453</v>
      </c>
      <c r="L163" s="21">
        <f>IF(OR($A163="",$B163="",$C163=""),"",'OddsRatio_working_3-way'!I162)</f>
        <v>10.299072113822184</v>
      </c>
      <c r="M163" s="22">
        <f>IF(OR($A163="",$B163="",$C163=""),"",'OddsRatio_working_3-way'!J162)</f>
        <v>29.879105943547163</v>
      </c>
      <c r="N163" s="23">
        <f t="shared" si="32"/>
        <v>85.592737894520511</v>
      </c>
      <c r="O163" s="24">
        <f t="shared" si="33"/>
        <v>10.687270035448416</v>
      </c>
      <c r="P163" s="24">
        <f t="shared" si="34"/>
        <v>3.7199920700310836</v>
      </c>
      <c r="Q163" t="s">
        <v>339</v>
      </c>
      <c r="R163" t="s">
        <v>340</v>
      </c>
      <c r="S163" t="s">
        <v>385</v>
      </c>
      <c r="T163" s="35">
        <v>100</v>
      </c>
      <c r="U163" s="35">
        <f t="shared" si="35"/>
        <v>60.317460317460316</v>
      </c>
      <c r="V163" s="35">
        <f t="shared" si="36"/>
        <v>69.969969969969966</v>
      </c>
      <c r="W163" s="35">
        <f t="shared" si="37"/>
        <v>66.996699669967001</v>
      </c>
      <c r="X163" s="35">
        <f t="shared" si="38"/>
        <v>63.033330360063033</v>
      </c>
      <c r="Y163" s="35">
        <f t="shared" si="39"/>
        <v>72.685840012572683</v>
      </c>
      <c r="Z163" s="35">
        <f t="shared" si="40"/>
        <v>69.712569712569717</v>
      </c>
      <c r="AA163" s="35">
        <f t="shared" si="41"/>
        <v>-2.7158700426027167</v>
      </c>
      <c r="AB163" s="35">
        <f t="shared" si="42"/>
        <v>-2.7158700426027167</v>
      </c>
      <c r="AC163" s="35">
        <f t="shared" si="43"/>
        <v>-2.7158700426027167</v>
      </c>
      <c r="AD163" s="36"/>
      <c r="AE163" s="36"/>
      <c r="AF163">
        <v>1.51</v>
      </c>
      <c r="AG163">
        <v>2.65</v>
      </c>
      <c r="AI163" s="36"/>
      <c r="AJ163" t="s">
        <v>390</v>
      </c>
      <c r="AK163" s="35"/>
      <c r="AL163" s="35"/>
    </row>
    <row r="164" spans="1:38" ht="15" x14ac:dyDescent="0.25">
      <c r="A164">
        <v>2.52</v>
      </c>
      <c r="B164">
        <v>3.33</v>
      </c>
      <c r="C164">
        <v>3.03</v>
      </c>
      <c r="D164" s="20">
        <f t="shared" si="44"/>
        <v>2.7158700426027194E-2</v>
      </c>
      <c r="E164" s="17">
        <f>IF(OR($A164="",$B164="",$C164=""),"",A164*'MPTO_working_3-way'!$I163)</f>
        <v>2.5884399250735886</v>
      </c>
      <c r="F164" s="21">
        <f>IF(OR($A164="",$B164="",$C164=""),"",B164*'MPTO_working_3-way'!$I163)</f>
        <v>3.4204384724186707</v>
      </c>
      <c r="G164" s="22">
        <f>IF(OR($A164="",$B164="",$C164=""),"",C164*'MPTO_working_3-way'!$I163)</f>
        <v>3.112290862290862</v>
      </c>
      <c r="H164" s="17">
        <f>IF(OR($A164="",$B164="",$C164=""),"",'MPTO_working_3-way'!E163)</f>
        <v>2.5788316823730018</v>
      </c>
      <c r="I164" s="21">
        <f>IF(OR($A164="",$B164="",$C164=""),"",'MPTO_working_3-way'!F163)</f>
        <v>3.4335070440337185</v>
      </c>
      <c r="J164" s="22">
        <f>IF(OR($A164="",$B164="",$C164=""),"",'MPTO_working_3-way'!G163)</f>
        <v>3.1154579058339875</v>
      </c>
      <c r="K164" s="17">
        <f>IF(OR($A164="",$B164="",$C164=""),"",'OddsRatio_working_3-way'!H163)</f>
        <v>2.5832384198718819</v>
      </c>
      <c r="L164" s="21">
        <f>IF(OR($A164="",$B164="",$C164=""),"",'OddsRatio_working_3-way'!I163)</f>
        <v>3.4269378409878191</v>
      </c>
      <c r="M164" s="22">
        <f>IF(OR($A164="",$B164="",$C164=""),"",'OddsRatio_working_3-way'!J163)</f>
        <v>3.1144565739078427</v>
      </c>
      <c r="N164" s="23">
        <f t="shared" si="32"/>
        <v>38.633309211206452</v>
      </c>
      <c r="O164" s="24">
        <f t="shared" si="33"/>
        <v>29.236017781453526</v>
      </c>
      <c r="P164" s="24">
        <f t="shared" si="34"/>
        <v>32.130673007340022</v>
      </c>
      <c r="Q164" t="s">
        <v>341</v>
      </c>
      <c r="R164" t="s">
        <v>342</v>
      </c>
      <c r="S164" t="s">
        <v>385</v>
      </c>
      <c r="T164" s="35">
        <v>100</v>
      </c>
      <c r="U164" s="35">
        <f t="shared" si="35"/>
        <v>90.825688073394488</v>
      </c>
      <c r="V164" s="35">
        <f t="shared" si="36"/>
        <v>81.343283582089541</v>
      </c>
      <c r="W164" s="35">
        <f t="shared" si="37"/>
        <v>24.81203007518797</v>
      </c>
      <c r="X164" s="35">
        <f t="shared" si="38"/>
        <v>93.844686342722468</v>
      </c>
      <c r="Y164" s="35">
        <f t="shared" si="39"/>
        <v>84.362281851417535</v>
      </c>
      <c r="Z164" s="35">
        <f t="shared" si="40"/>
        <v>27.83102834451595</v>
      </c>
      <c r="AA164" s="35">
        <f t="shared" si="41"/>
        <v>-3.0189982693279802</v>
      </c>
      <c r="AB164" s="35">
        <f t="shared" si="42"/>
        <v>-3.0189982693279944</v>
      </c>
      <c r="AC164" s="35">
        <f t="shared" si="43"/>
        <v>-3.0189982693279802</v>
      </c>
      <c r="AD164" s="36"/>
      <c r="AE164" s="36"/>
      <c r="AF164">
        <v>2.3199999999999998</v>
      </c>
      <c r="AG164">
        <v>1.66</v>
      </c>
      <c r="AI164" s="36"/>
      <c r="AJ164" t="s">
        <v>390</v>
      </c>
      <c r="AK164" s="35"/>
      <c r="AL164" s="35"/>
    </row>
    <row r="165" spans="1:38" ht="15" x14ac:dyDescent="0.25">
      <c r="A165">
        <v>10.9</v>
      </c>
      <c r="B165">
        <v>5.36</v>
      </c>
      <c r="C165">
        <v>1.33</v>
      </c>
      <c r="D165" s="20">
        <f t="shared" si="44"/>
        <v>3.018998269327966E-2</v>
      </c>
      <c r="E165" s="17">
        <f>IF(OR($A165="",$B165="",$C165=""),"",A165*'MPTO_working_3-way'!$I164)</f>
        <v>11.229070811356749</v>
      </c>
      <c r="F165" s="21">
        <f>IF(OR($A165="",$B165="",$C165=""),"",B165*'MPTO_working_3-way'!$I164)</f>
        <v>5.5218183072359794</v>
      </c>
      <c r="G165" s="22">
        <f>IF(OR($A165="",$B165="",$C165=""),"",C165*'MPTO_working_3-way'!$I164)</f>
        <v>1.370152676982062</v>
      </c>
      <c r="H165" s="17">
        <f>IF(OR($A165="",$B165="",$C165=""),"",'MPTO_working_3-way'!E164)</f>
        <v>12.242930340137761</v>
      </c>
      <c r="I165" s="21">
        <f>IF(OR($A165="",$B165="",$C165=""),"",'MPTO_working_3-way'!F164)</f>
        <v>5.6655992253759369</v>
      </c>
      <c r="J165" s="22">
        <f>IF(OR($A165="",$B165="",$C165=""),"",'MPTO_working_3-way'!G164)</f>
        <v>1.3480425050883</v>
      </c>
      <c r="K165" s="17">
        <f>IF(OR($A165="",$B165="",$C165=""),"",'OddsRatio_working_3-way'!H164)</f>
        <v>11.639318660719429</v>
      </c>
      <c r="L165" s="21">
        <f>IF(OR($A165="",$B165="",$C165=""),"",'OddsRatio_working_3-way'!I164)</f>
        <v>5.6855989253269401</v>
      </c>
      <c r="M165" s="22">
        <f>IF(OR($A165="",$B165="",$C165=""),"",'OddsRatio_working_3-way'!J164)</f>
        <v>1.3546439553573146</v>
      </c>
      <c r="N165" s="23">
        <f t="shared" si="32"/>
        <v>8.9054563534199964</v>
      </c>
      <c r="O165" s="24">
        <f t="shared" si="33"/>
        <v>18.109976539604098</v>
      </c>
      <c r="P165" s="24">
        <f t="shared" si="34"/>
        <v>72.984567106975916</v>
      </c>
      <c r="Q165" t="s">
        <v>343</v>
      </c>
      <c r="R165" t="s">
        <v>344</v>
      </c>
      <c r="S165" t="s">
        <v>385</v>
      </c>
      <c r="T165" s="35">
        <v>100</v>
      </c>
      <c r="U165" s="35">
        <f t="shared" si="35"/>
        <v>15.254237288135595</v>
      </c>
      <c r="V165" s="35">
        <f t="shared" si="36"/>
        <v>86.41304347826086</v>
      </c>
      <c r="W165" s="35">
        <f t="shared" si="37"/>
        <v>94.626544868350351</v>
      </c>
      <c r="X165" s="35">
        <f t="shared" si="38"/>
        <v>18.960411653388782</v>
      </c>
      <c r="Y165" s="35">
        <f t="shared" si="39"/>
        <v>90.119217843514065</v>
      </c>
      <c r="Z165" s="35">
        <f t="shared" si="40"/>
        <v>98.332719233603541</v>
      </c>
      <c r="AA165" s="35">
        <f t="shared" si="41"/>
        <v>-3.7061743652531867</v>
      </c>
      <c r="AB165" s="35">
        <f t="shared" si="42"/>
        <v>-3.7061743652532044</v>
      </c>
      <c r="AC165" s="35">
        <f t="shared" si="43"/>
        <v>-3.7061743652531902</v>
      </c>
      <c r="AD165" s="36"/>
      <c r="AE165" s="36"/>
      <c r="AF165">
        <v>1.69</v>
      </c>
      <c r="AG165">
        <v>2.2599999999999998</v>
      </c>
      <c r="AI165" s="36"/>
      <c r="AJ165" t="s">
        <v>390</v>
      </c>
      <c r="AK165" s="35"/>
      <c r="AL165" s="35"/>
    </row>
    <row r="166" spans="1:38" ht="15" x14ac:dyDescent="0.25">
      <c r="A166">
        <v>1.18</v>
      </c>
      <c r="B166">
        <v>7.36</v>
      </c>
      <c r="C166">
        <v>18.61</v>
      </c>
      <c r="D166" s="20">
        <f t="shared" si="44"/>
        <v>3.7061743652531787E-2</v>
      </c>
      <c r="E166" s="17">
        <f>IF(OR($A166="",$B166="",$C166=""),"",A166*'MPTO_working_3-way'!$I165)</f>
        <v>1.2237328575099875</v>
      </c>
      <c r="F166" s="21">
        <f>IF(OR($A166="",$B166="",$C166=""),"",B166*'MPTO_working_3-way'!$I165)</f>
        <v>7.6327744332826342</v>
      </c>
      <c r="G166" s="22">
        <f>IF(OR($A166="",$B166="",$C166=""),"",C166*'MPTO_working_3-way'!$I165)</f>
        <v>19.299719049373618</v>
      </c>
      <c r="H166" s="17">
        <f>IF(OR($A166="",$B166="",$C166=""),"",'MPTO_working_3-way'!E165)</f>
        <v>1.1974560583920435</v>
      </c>
      <c r="I166" s="21">
        <f>IF(OR($A166="",$B166="",$C166=""),"",'MPTO_working_3-way'!F165)</f>
        <v>8.0961400001015189</v>
      </c>
      <c r="J166" s="22">
        <f>IF(OR($A166="",$B166="",$C166=""),"",'MPTO_working_3-way'!G165)</f>
        <v>24.165892024891122</v>
      </c>
      <c r="K166" s="17">
        <f>IF(OR($A166="",$B166="",$C166=""),"",'OddsRatio_working_3-way'!H165)</f>
        <v>1.2040776898968959</v>
      </c>
      <c r="L166" s="21">
        <f>IF(OR($A166="",$B166="",$C166=""),"",'OddsRatio_working_3-way'!I165)</f>
        <v>8.2107450430236639</v>
      </c>
      <c r="M166" s="22">
        <f>IF(OR($A166="",$B166="",$C166=""),"",'OddsRatio_working_3-way'!J165)</f>
        <v>20.965600661579668</v>
      </c>
      <c r="N166" s="23">
        <f t="shared" si="32"/>
        <v>81.717181479850765</v>
      </c>
      <c r="O166" s="24">
        <f t="shared" si="33"/>
        <v>13.101395943780419</v>
      </c>
      <c r="P166" s="24">
        <f t="shared" si="34"/>
        <v>5.1814225763688277</v>
      </c>
      <c r="Q166" t="s">
        <v>345</v>
      </c>
      <c r="R166" t="s">
        <v>346</v>
      </c>
      <c r="S166" t="s">
        <v>385</v>
      </c>
      <c r="T166" s="35">
        <v>100</v>
      </c>
      <c r="U166" s="35">
        <f t="shared" si="35"/>
        <v>61.089494163424128</v>
      </c>
      <c r="V166" s="35">
        <f t="shared" si="36"/>
        <v>67.10526315789474</v>
      </c>
      <c r="W166" s="35">
        <f t="shared" si="37"/>
        <v>69.696969696969703</v>
      </c>
      <c r="X166" s="35">
        <f t="shared" si="38"/>
        <v>63.197767145135565</v>
      </c>
      <c r="Y166" s="35">
        <f t="shared" si="39"/>
        <v>69.213536139606177</v>
      </c>
      <c r="Z166" s="35">
        <f t="shared" si="40"/>
        <v>71.80524267868114</v>
      </c>
      <c r="AA166" s="35">
        <f t="shared" si="41"/>
        <v>-2.108272981711437</v>
      </c>
      <c r="AB166" s="35">
        <f t="shared" si="42"/>
        <v>-2.108272981711437</v>
      </c>
      <c r="AC166" s="35">
        <f t="shared" si="43"/>
        <v>-2.108272981711437</v>
      </c>
      <c r="AD166" s="36"/>
      <c r="AE166" s="36"/>
      <c r="AF166">
        <v>1.61</v>
      </c>
      <c r="AG166">
        <v>2.41</v>
      </c>
      <c r="AI166" s="36"/>
      <c r="AJ166" t="s">
        <v>390</v>
      </c>
      <c r="AK166" s="35"/>
      <c r="AL166" s="35"/>
    </row>
    <row r="167" spans="1:38" ht="15" x14ac:dyDescent="0.25">
      <c r="A167">
        <v>2.57</v>
      </c>
      <c r="B167">
        <v>3.04</v>
      </c>
      <c r="C167">
        <v>3.3</v>
      </c>
      <c r="D167" s="20">
        <f t="shared" si="44"/>
        <v>2.1082729817114343E-2</v>
      </c>
      <c r="E167" s="17">
        <f>IF(OR($A167="",$B167="",$C167=""),"",A167*'MPTO_working_3-way'!$I166)</f>
        <v>2.6241826156299837</v>
      </c>
      <c r="F167" s="21">
        <f>IF(OR($A167="",$B167="",$C167=""),"",B167*'MPTO_working_3-way'!$I166)</f>
        <v>3.1040914986440278</v>
      </c>
      <c r="G167" s="22">
        <f>IF(OR($A167="",$B167="",$C167=""),"",C167*'MPTO_working_3-way'!$I166)</f>
        <v>3.3695730083964772</v>
      </c>
      <c r="H167" s="17">
        <f>IF(OR($A167="",$B167="",$C167=""),"",'MPTO_working_3-way'!E166)</f>
        <v>2.6172701814131076</v>
      </c>
      <c r="I167" s="21">
        <f>IF(OR($A167="",$B167="",$C167=""),"",'MPTO_working_3-way'!F166)</f>
        <v>3.1063638379015757</v>
      </c>
      <c r="J167" s="22">
        <f>IF(OR($A167="",$B167="",$C167=""),"",'MPTO_working_3-way'!G166)</f>
        <v>3.3783472607801577</v>
      </c>
      <c r="K167" s="17">
        <f>IF(OR($A167="",$B167="",$C167=""),"",'OddsRatio_working_3-way'!H166)</f>
        <v>2.6204742725114163</v>
      </c>
      <c r="L167" s="21">
        <f>IF(OR($A167="",$B167="",$C167=""),"",'OddsRatio_working_3-way'!I166)</f>
        <v>3.1055844050466814</v>
      </c>
      <c r="M167" s="22">
        <f>IF(OR($A167="",$B167="",$C167=""),"",'OddsRatio_working_3-way'!J166)</f>
        <v>3.3739432017683169</v>
      </c>
      <c r="N167" s="23">
        <f t="shared" si="32"/>
        <v>38.107104057616489</v>
      </c>
      <c r="O167" s="24">
        <f t="shared" si="33"/>
        <v>32.215545206603409</v>
      </c>
      <c r="P167" s="24">
        <f t="shared" si="34"/>
        <v>29.677350735780113</v>
      </c>
      <c r="Q167" t="s">
        <v>347</v>
      </c>
      <c r="R167" t="s">
        <v>348</v>
      </c>
      <c r="S167" t="s">
        <v>385</v>
      </c>
      <c r="T167" s="35">
        <v>100</v>
      </c>
      <c r="U167" s="35">
        <f t="shared" si="35"/>
        <v>56.331877729257641</v>
      </c>
      <c r="V167" s="35">
        <f t="shared" si="36"/>
        <v>69.6048632218845</v>
      </c>
      <c r="W167" s="35">
        <f t="shared" si="37"/>
        <v>71.751412429378533</v>
      </c>
      <c r="X167" s="35">
        <f t="shared" si="38"/>
        <v>58.643724348736967</v>
      </c>
      <c r="Y167" s="35">
        <f t="shared" si="39"/>
        <v>71.916709841363826</v>
      </c>
      <c r="Z167" s="35">
        <f t="shared" si="40"/>
        <v>74.063259048857873</v>
      </c>
      <c r="AA167" s="35">
        <f t="shared" si="41"/>
        <v>-2.3118466194793257</v>
      </c>
      <c r="AB167" s="35">
        <f t="shared" si="42"/>
        <v>-2.3118466194793257</v>
      </c>
      <c r="AC167" s="35">
        <f t="shared" si="43"/>
        <v>-2.3118466194793399</v>
      </c>
      <c r="AD167" s="36"/>
      <c r="AE167" s="36"/>
      <c r="AF167">
        <v>2.5099999999999998</v>
      </c>
      <c r="AG167">
        <v>1.59</v>
      </c>
      <c r="AI167" s="36"/>
      <c r="AJ167" t="s">
        <v>392</v>
      </c>
      <c r="AK167" s="35"/>
      <c r="AL167" s="35"/>
    </row>
    <row r="168" spans="1:38" ht="15" x14ac:dyDescent="0.25">
      <c r="A168">
        <v>2.29</v>
      </c>
      <c r="B168">
        <v>3.29</v>
      </c>
      <c r="C168">
        <v>3.54</v>
      </c>
      <c r="D168" s="20">
        <f t="shared" si="44"/>
        <v>2.3118466194793408E-2</v>
      </c>
      <c r="E168" s="17">
        <f>IF(OR($A168="",$B168="",$C168=""),"",A168*'MPTO_working_3-way'!$I167)</f>
        <v>2.3429412875860769</v>
      </c>
      <c r="F168" s="21">
        <f>IF(OR($A168="",$B168="",$C168=""),"",B168*'MPTO_working_3-way'!$I167)</f>
        <v>3.3660597537808705</v>
      </c>
      <c r="G168" s="22">
        <f>IF(OR($A168="",$B168="",$C168=""),"",C168*'MPTO_working_3-way'!$I167)</f>
        <v>3.6218393703295688</v>
      </c>
      <c r="H168" s="17">
        <f>IF(OR($A168="",$B168="",$C168=""),"",'MPTO_working_3-way'!E167)</f>
        <v>2.3311378124437883</v>
      </c>
      <c r="I168" s="21">
        <f>IF(OR($A168="",$B168="",$C168=""),"",'MPTO_working_3-way'!F167)</f>
        <v>3.3755819780389285</v>
      </c>
      <c r="J168" s="22">
        <f>IF(OR($A168="",$B168="",$C168=""),"",'MPTO_working_3-way'!G167)</f>
        <v>3.6392787607443644</v>
      </c>
      <c r="K168" s="17">
        <f>IF(OR($A168="",$B168="",$C168=""),"",'OddsRatio_working_3-way'!H167)</f>
        <v>2.3362264292867536</v>
      </c>
      <c r="L168" s="21">
        <f>IF(OR($A168="",$B168="",$C168=""),"",'OddsRatio_working_3-way'!I167)</f>
        <v>3.3720608705943138</v>
      </c>
      <c r="M168" s="22">
        <f>IF(OR($A168="",$B168="",$C168=""),"",'OddsRatio_working_3-way'!J167)</f>
        <v>3.631019480921204</v>
      </c>
      <c r="N168" s="23">
        <f t="shared" si="32"/>
        <v>42.681393908521542</v>
      </c>
      <c r="O168" s="24">
        <f t="shared" si="33"/>
        <v>29.708325851220156</v>
      </c>
      <c r="P168" s="24">
        <f t="shared" si="34"/>
        <v>27.610280240258284</v>
      </c>
      <c r="Q168" t="s">
        <v>349</v>
      </c>
      <c r="R168" t="s">
        <v>350</v>
      </c>
      <c r="S168" t="s">
        <v>385</v>
      </c>
      <c r="T168" s="35">
        <v>100</v>
      </c>
      <c r="U168" s="35">
        <f t="shared" si="35"/>
        <v>60.474308300395251</v>
      </c>
      <c r="V168" s="35">
        <f t="shared" si="36"/>
        <v>66.101694915254228</v>
      </c>
      <c r="W168" s="35">
        <f t="shared" si="37"/>
        <v>71.264367816091948</v>
      </c>
      <c r="X168" s="35">
        <f t="shared" si="38"/>
        <v>62.633937268653803</v>
      </c>
      <c r="Y168" s="35">
        <f t="shared" si="39"/>
        <v>68.261323883512787</v>
      </c>
      <c r="Z168" s="35">
        <f t="shared" si="40"/>
        <v>73.423996784350507</v>
      </c>
      <c r="AA168" s="35">
        <f t="shared" si="41"/>
        <v>-2.1596289682585521</v>
      </c>
      <c r="AB168" s="35">
        <f t="shared" si="42"/>
        <v>-2.1596289682585592</v>
      </c>
      <c r="AC168" s="35">
        <f t="shared" si="43"/>
        <v>-2.1596289682585592</v>
      </c>
      <c r="AD168" s="36"/>
      <c r="AE168" s="36"/>
      <c r="AF168">
        <v>2.21</v>
      </c>
      <c r="AG168">
        <v>1.74</v>
      </c>
      <c r="AI168" s="36"/>
      <c r="AJ168" t="s">
        <v>392</v>
      </c>
      <c r="AK168" s="35"/>
      <c r="AL168" s="35"/>
    </row>
    <row r="169" spans="1:38" ht="15" x14ac:dyDescent="0.25">
      <c r="A169">
        <v>2.5299999999999998</v>
      </c>
      <c r="B169">
        <v>2.95</v>
      </c>
      <c r="C169">
        <v>3.48</v>
      </c>
      <c r="D169" s="20">
        <f t="shared" si="44"/>
        <v>2.1596289682585645E-2</v>
      </c>
      <c r="E169" s="17">
        <f>IF(OR($A169="",$B169="",$C169=""),"",A169*'MPTO_working_3-way'!$I168)</f>
        <v>2.5846386128969416</v>
      </c>
      <c r="F169" s="21">
        <f>IF(OR($A169="",$B169="",$C169=""),"",B169*'MPTO_working_3-way'!$I168)</f>
        <v>3.0137090545636278</v>
      </c>
      <c r="G169" s="22">
        <f>IF(OR($A169="",$B169="",$C169=""),"",C169*'MPTO_working_3-way'!$I168)</f>
        <v>3.5551550880953982</v>
      </c>
      <c r="H169" s="17">
        <f>IF(OR($A169="",$B169="",$C169=""),"",'MPTO_working_3-way'!E168)</f>
        <v>2.5769333546757824</v>
      </c>
      <c r="I169" s="21">
        <f>IF(OR($A169="",$B169="",$C169=""),"",'MPTO_working_3-way'!F168)</f>
        <v>3.0140065015542157</v>
      </c>
      <c r="J169" s="22">
        <f>IF(OR($A169="",$B169="",$C169=""),"",'MPTO_working_3-way'!G168)</f>
        <v>3.5694200254883515</v>
      </c>
      <c r="K169" s="17">
        <f>IF(OR($A169="",$B169="",$C169=""),"",'OddsRatio_working_3-way'!H168)</f>
        <v>2.5805463058298033</v>
      </c>
      <c r="L169" s="21">
        <f>IF(OR($A169="",$B169="",$C169=""),"",'OddsRatio_working_3-way'!I168)</f>
        <v>3.0144217623321028</v>
      </c>
      <c r="M169" s="22">
        <f>IF(OR($A169="",$B169="",$C169=""),"",'OddsRatio_working_3-way'!J168)</f>
        <v>3.5619312669659564</v>
      </c>
      <c r="N169" s="23">
        <f t="shared" si="32"/>
        <v>38.690128477155632</v>
      </c>
      <c r="O169" s="24">
        <f t="shared" si="33"/>
        <v>33.181703405831783</v>
      </c>
      <c r="P169" s="24">
        <f t="shared" si="34"/>
        <v>28.128168117012571</v>
      </c>
      <c r="Q169" t="s">
        <v>351</v>
      </c>
      <c r="R169" t="s">
        <v>352</v>
      </c>
      <c r="S169" t="s">
        <v>385</v>
      </c>
      <c r="T169" s="35">
        <v>100</v>
      </c>
      <c r="U169" s="35">
        <f t="shared" si="35"/>
        <v>19.35483870967742</v>
      </c>
      <c r="V169" s="35">
        <f t="shared" si="36"/>
        <v>85.337243401759522</v>
      </c>
      <c r="W169" s="35">
        <f t="shared" si="37"/>
        <v>92.025518341307816</v>
      </c>
      <c r="X169" s="35">
        <f t="shared" si="38"/>
        <v>22.637238256932651</v>
      </c>
      <c r="Y169" s="35">
        <f t="shared" si="39"/>
        <v>88.619642949014775</v>
      </c>
      <c r="Z169" s="35">
        <f t="shared" si="40"/>
        <v>95.307917888563054</v>
      </c>
      <c r="AA169" s="35">
        <f t="shared" si="41"/>
        <v>-3.2823995472552312</v>
      </c>
      <c r="AB169" s="35">
        <f t="shared" si="42"/>
        <v>-3.2823995472552525</v>
      </c>
      <c r="AC169" s="35">
        <f t="shared" si="43"/>
        <v>-3.2823995472552383</v>
      </c>
      <c r="AD169" s="36"/>
      <c r="AE169" s="36"/>
      <c r="AF169">
        <v>3.05</v>
      </c>
      <c r="AG169">
        <v>1.41</v>
      </c>
      <c r="AI169" s="36"/>
      <c r="AJ169" t="s">
        <v>392</v>
      </c>
      <c r="AK169" s="35"/>
      <c r="AL169" s="35"/>
    </row>
    <row r="170" spans="1:38" ht="15" x14ac:dyDescent="0.25">
      <c r="A170">
        <v>1.24</v>
      </c>
      <c r="B170">
        <v>6.82</v>
      </c>
      <c r="C170">
        <v>12.54</v>
      </c>
      <c r="D170" s="20">
        <f t="shared" si="44"/>
        <v>3.2823995472552436E-2</v>
      </c>
      <c r="E170" s="17">
        <f>IF(OR($A170="",$B170="",$C170=""),"",A170*'MPTO_working_3-way'!$I169)</f>
        <v>1.2807017543859651</v>
      </c>
      <c r="F170" s="21">
        <f>IF(OR($A170="",$B170="",$C170=""),"",B170*'MPTO_working_3-way'!$I169)</f>
        <v>7.0438596491228083</v>
      </c>
      <c r="G170" s="22">
        <f>IF(OR($A170="",$B170="",$C170=""),"",C170*'MPTO_working_3-way'!$I169)</f>
        <v>12.951612903225806</v>
      </c>
      <c r="H170" s="17">
        <f>IF(OR($A170="",$B170="",$C170=""),"",'MPTO_working_3-way'!E169)</f>
        <v>1.257054778278397</v>
      </c>
      <c r="I170" s="21">
        <f>IF(OR($A170="",$B170="",$C170=""),"",'MPTO_working_3-way'!F169)</f>
        <v>7.3699443882709827</v>
      </c>
      <c r="J170" s="22">
        <f>IF(OR($A170="",$B170="",$C170=""),"",'MPTO_working_3-way'!G169)</f>
        <v>14.534147557328019</v>
      </c>
      <c r="K170" s="17">
        <f>IF(OR($A170="",$B170="",$C170=""),"",'OddsRatio_working_3-way'!H169)</f>
        <v>1.2634440583535009</v>
      </c>
      <c r="L170" s="21">
        <f>IF(OR($A170="",$B170="",$C170=""),"",'OddsRatio_working_3-way'!I169)</f>
        <v>7.3885184150723964</v>
      </c>
      <c r="M170" s="22">
        <f>IF(OR($A170="",$B170="",$C170=""),"",'OddsRatio_working_3-way'!J169)</f>
        <v>13.667268472497502</v>
      </c>
      <c r="N170" s="23">
        <f t="shared" ref="N170:N186" si="45">(1/E170)* 100</f>
        <v>78.082191780821901</v>
      </c>
      <c r="O170" s="24">
        <f t="shared" ref="O170:O186" si="46">(1/F170)* 100</f>
        <v>14.19676214196762</v>
      </c>
      <c r="P170" s="24">
        <f t="shared" ref="P170:P186" si="47">(1/G170)* 100</f>
        <v>7.7210460772104614</v>
      </c>
      <c r="Q170" t="s">
        <v>353</v>
      </c>
      <c r="R170" t="s">
        <v>354</v>
      </c>
      <c r="S170" t="s">
        <v>385</v>
      </c>
      <c r="T170" s="35">
        <v>100</v>
      </c>
      <c r="U170" s="35">
        <f t="shared" ref="U170:U186" si="48">(1/A171)*((T170*A171)-T170)</f>
        <v>66.996699669967001</v>
      </c>
      <c r="V170" s="35">
        <f t="shared" ref="V170:V186" si="49">(1/B171)*((T170*B171)-T170)</f>
        <v>66.329966329966325</v>
      </c>
      <c r="W170" s="35">
        <f t="shared" ref="W170:W186" si="50">(1/C171)*((T170*C171)-T170)</f>
        <v>62.825278810408925</v>
      </c>
      <c r="X170" s="35">
        <f t="shared" ref="X170:X186" si="51">((1/B171)+(1/C171))*T170</f>
        <v>70.844754859624743</v>
      </c>
      <c r="Y170" s="35">
        <f t="shared" ref="Y170:Y186" si="52">((1/A171)+(1/C171))*T170</f>
        <v>70.178021519624096</v>
      </c>
      <c r="Z170" s="35">
        <f t="shared" ref="Z170:Z186" si="53">((1/A171)+(1/B171))*T170</f>
        <v>66.673334000066674</v>
      </c>
      <c r="AA170" s="35">
        <f t="shared" ref="AA170:AA186" si="54">U170-X170</f>
        <v>-3.8480551896577424</v>
      </c>
      <c r="AB170" s="35">
        <f t="shared" ref="AB170:AB186" si="55">V170-Y170</f>
        <v>-3.8480551896577708</v>
      </c>
      <c r="AC170" s="35">
        <f t="shared" ref="AC170:AC186" si="56">W170-Z170</f>
        <v>-3.8480551896577495</v>
      </c>
      <c r="AD170" s="36"/>
      <c r="AE170" s="36"/>
      <c r="AF170">
        <v>1.45</v>
      </c>
      <c r="AG170">
        <v>2.88</v>
      </c>
      <c r="AI170" s="36"/>
      <c r="AJ170" t="s">
        <v>392</v>
      </c>
      <c r="AK170" s="35"/>
      <c r="AL170" s="35"/>
    </row>
    <row r="171" spans="1:38" ht="15" x14ac:dyDescent="0.25">
      <c r="A171">
        <v>3.03</v>
      </c>
      <c r="B171">
        <v>2.97</v>
      </c>
      <c r="C171">
        <v>2.69</v>
      </c>
      <c r="D171" s="20">
        <f t="shared" si="44"/>
        <v>3.8480551896577619E-2</v>
      </c>
      <c r="E171" s="17">
        <f>IF(OR($A171="",$B171="",$C171=""),"",A171*'MPTO_working_3-way'!$I170)</f>
        <v>3.1465960722466302</v>
      </c>
      <c r="F171" s="21">
        <f>IF(OR($A171="",$B171="",$C171=""),"",B171*'MPTO_working_3-way'!$I170)</f>
        <v>3.0842872391328355</v>
      </c>
      <c r="G171" s="22">
        <f>IF(OR($A171="",$B171="",$C171=""),"",C171*'MPTO_working_3-way'!$I170)</f>
        <v>2.7935126846017937</v>
      </c>
      <c r="H171" s="17">
        <f>IF(OR($A171="",$B171="",$C171=""),"",'MPTO_working_3-way'!E170)</f>
        <v>3.1525239708896962</v>
      </c>
      <c r="I171" s="21">
        <f>IF(OR($A171="",$B171="",$C171=""),"",'MPTO_working_3-way'!F170)</f>
        <v>3.0876253939156855</v>
      </c>
      <c r="J171" s="22">
        <f>IF(OR($A171="",$B171="",$C171=""),"",'MPTO_working_3-way'!G170)</f>
        <v>2.786133382010183</v>
      </c>
      <c r="K171" s="17">
        <f>IF(OR($A171="",$B171="",$C171=""),"",'OddsRatio_working_3-way'!H170)</f>
        <v>3.1496525116264422</v>
      </c>
      <c r="L171" s="21">
        <f>IF(OR($A171="",$B171="",$C171=""),"",'OddsRatio_working_3-way'!I170)</f>
        <v>3.0861159841892079</v>
      </c>
      <c r="M171" s="22">
        <f>IF(OR($A171="",$B171="",$C171=""),"",'OddsRatio_working_3-way'!J170)</f>
        <v>2.7896121894821118</v>
      </c>
      <c r="N171" s="23">
        <f t="shared" si="45"/>
        <v>31.780373999069177</v>
      </c>
      <c r="O171" s="24">
        <f t="shared" si="46"/>
        <v>32.42240175662613</v>
      </c>
      <c r="P171" s="24">
        <f t="shared" si="47"/>
        <v>35.797224244304687</v>
      </c>
      <c r="Q171" t="s">
        <v>355</v>
      </c>
      <c r="R171" t="s">
        <v>356</v>
      </c>
      <c r="S171" t="s">
        <v>385</v>
      </c>
      <c r="T171" s="35">
        <v>100</v>
      </c>
      <c r="U171" s="35">
        <f t="shared" si="48"/>
        <v>44.751381215469614</v>
      </c>
      <c r="V171" s="35">
        <f t="shared" si="49"/>
        <v>70.588235294117652</v>
      </c>
      <c r="W171" s="35">
        <f t="shared" si="50"/>
        <v>80.620155038759677</v>
      </c>
      <c r="X171" s="35">
        <f t="shared" si="51"/>
        <v>48.791609667122657</v>
      </c>
      <c r="Y171" s="35">
        <f t="shared" si="52"/>
        <v>74.628463745770702</v>
      </c>
      <c r="Z171" s="35">
        <f t="shared" si="53"/>
        <v>84.660383490412741</v>
      </c>
      <c r="AA171" s="35">
        <f t="shared" si="54"/>
        <v>-4.0402284516530429</v>
      </c>
      <c r="AB171" s="35">
        <f t="shared" si="55"/>
        <v>-4.04022845165305</v>
      </c>
      <c r="AC171" s="35">
        <f t="shared" si="56"/>
        <v>-4.0402284516530642</v>
      </c>
      <c r="AD171" s="36"/>
      <c r="AE171" s="36"/>
      <c r="AF171">
        <v>2.6</v>
      </c>
      <c r="AG171">
        <v>1.52</v>
      </c>
      <c r="AI171" s="36"/>
      <c r="AJ171" t="s">
        <v>393</v>
      </c>
      <c r="AK171" s="35"/>
      <c r="AL171" s="35"/>
    </row>
    <row r="172" spans="1:38" ht="15" x14ac:dyDescent="0.25">
      <c r="A172">
        <v>1.81</v>
      </c>
      <c r="B172">
        <v>3.4</v>
      </c>
      <c r="C172">
        <v>5.16</v>
      </c>
      <c r="D172" s="20">
        <f t="shared" si="44"/>
        <v>4.0402284516530385E-2</v>
      </c>
      <c r="E172" s="17">
        <f>IF(OR($A172="",$B172="",$C172=""),"",A172*'MPTO_working_3-way'!$I171)</f>
        <v>1.88312813497492</v>
      </c>
      <c r="F172" s="21">
        <f>IF(OR($A172="",$B172="",$C172=""),"",B172*'MPTO_working_3-way'!$I171)</f>
        <v>3.5373677673562032</v>
      </c>
      <c r="G172" s="22">
        <f>IF(OR($A172="",$B172="",$C172=""),"",C172*'MPTO_working_3-way'!$I171)</f>
        <v>5.3684757881052967</v>
      </c>
      <c r="H172" s="17">
        <f>IF(OR($A172="",$B172="",$C172=""),"",'MPTO_working_3-way'!E171)</f>
        <v>1.8552229993004736</v>
      </c>
      <c r="I172" s="21">
        <f>IF(OR($A172="",$B172="",$C172=""),"",'MPTO_working_3-way'!F171)</f>
        <v>3.5631541780621063</v>
      </c>
      <c r="J172" s="22">
        <f>IF(OR($A172="",$B172="",$C172=""),"",'MPTO_working_3-way'!G171)</f>
        <v>5.5453575985619681</v>
      </c>
      <c r="K172" s="17">
        <f>IF(OR($A172="",$B172="",$C172=""),"",'OddsRatio_working_3-way'!H171)</f>
        <v>1.8658624954508787</v>
      </c>
      <c r="L172" s="21">
        <f>IF(OR($A172="",$B172="",$C172=""),"",'OddsRatio_working_3-way'!I171)</f>
        <v>3.5655185050396403</v>
      </c>
      <c r="M172" s="22">
        <f>IF(OR($A172="",$B172="",$C172=""),"",'OddsRatio_working_3-way'!J171)</f>
        <v>5.4468987420687096</v>
      </c>
      <c r="N172" s="23">
        <f t="shared" si="45"/>
        <v>53.10313097803715</v>
      </c>
      <c r="O172" s="24">
        <f t="shared" si="46"/>
        <v>28.269607961837423</v>
      </c>
      <c r="P172" s="24">
        <f t="shared" si="47"/>
        <v>18.627261060125434</v>
      </c>
      <c r="Q172" t="s">
        <v>357</v>
      </c>
      <c r="R172" t="s">
        <v>358</v>
      </c>
      <c r="S172" t="s">
        <v>385</v>
      </c>
      <c r="T172" s="35">
        <v>100</v>
      </c>
      <c r="U172" s="35">
        <f t="shared" si="48"/>
        <v>59.349593495934961</v>
      </c>
      <c r="V172" s="35">
        <f t="shared" si="49"/>
        <v>66.777408637873762</v>
      </c>
      <c r="W172" s="35">
        <f t="shared" si="50"/>
        <v>69.969969969969966</v>
      </c>
      <c r="X172" s="35">
        <f t="shared" si="51"/>
        <v>63.252621392156286</v>
      </c>
      <c r="Y172" s="35">
        <f t="shared" si="52"/>
        <v>70.680436534095065</v>
      </c>
      <c r="Z172" s="35">
        <f t="shared" si="53"/>
        <v>73.872997866191284</v>
      </c>
      <c r="AA172" s="35">
        <f t="shared" si="54"/>
        <v>-3.9030278962213245</v>
      </c>
      <c r="AB172" s="35">
        <f t="shared" si="55"/>
        <v>-3.9030278962213032</v>
      </c>
      <c r="AC172" s="35">
        <f t="shared" si="56"/>
        <v>-3.9030278962213174</v>
      </c>
      <c r="AD172" s="36"/>
      <c r="AE172" s="36"/>
      <c r="AF172">
        <v>2.42</v>
      </c>
      <c r="AG172">
        <v>1.59</v>
      </c>
      <c r="AI172" s="36"/>
      <c r="AJ172" t="s">
        <v>393</v>
      </c>
      <c r="AK172" s="35"/>
      <c r="AL172" s="35"/>
    </row>
    <row r="173" spans="1:38" ht="15" x14ac:dyDescent="0.25">
      <c r="A173">
        <v>2.46</v>
      </c>
      <c r="B173">
        <v>3.01</v>
      </c>
      <c r="C173">
        <v>3.33</v>
      </c>
      <c r="D173" s="20">
        <f t="shared" si="44"/>
        <v>3.9030278962213227E-2</v>
      </c>
      <c r="E173" s="17">
        <f>IF(OR($A173="",$B173="",$C173=""),"",A173*'MPTO_working_3-way'!$I172)</f>
        <v>2.5560144862470446</v>
      </c>
      <c r="F173" s="21">
        <f>IF(OR($A173="",$B173="",$C173=""),"",B173*'MPTO_working_3-way'!$I172)</f>
        <v>3.1274811396762616</v>
      </c>
      <c r="G173" s="22">
        <f>IF(OR($A173="",$B173="",$C173=""),"",C173*'MPTO_working_3-way'!$I172)</f>
        <v>3.45997082894417</v>
      </c>
      <c r="H173" s="17">
        <f>IF(OR($A173="",$B173="",$C173=""),"",'MPTO_working_3-way'!E172)</f>
        <v>2.5413349911868131</v>
      </c>
      <c r="I173" s="21">
        <f>IF(OR($A173="",$B173="",$C173=""),"",'MPTO_working_3-way'!F172)</f>
        <v>3.1326768141200758</v>
      </c>
      <c r="J173" s="22">
        <f>IF(OR($A173="",$B173="",$C173=""),"",'MPTO_working_3-way'!G172)</f>
        <v>3.4808008576180658</v>
      </c>
      <c r="K173" s="17">
        <f>IF(OR($A173="",$B173="",$C173=""),"",'OddsRatio_working_3-way'!H172)</f>
        <v>2.5479628124502307</v>
      </c>
      <c r="L173" s="21">
        <f>IF(OR($A173="",$B173="",$C173=""),"",'OddsRatio_working_3-way'!I172)</f>
        <v>3.1310994883732617</v>
      </c>
      <c r="M173" s="22">
        <f>IF(OR($A173="",$B173="",$C173=""),"",'OddsRatio_working_3-way'!J172)</f>
        <v>3.470379008910299</v>
      </c>
      <c r="N173" s="23">
        <f t="shared" si="45"/>
        <v>39.123408939214741</v>
      </c>
      <c r="O173" s="24">
        <f t="shared" si="46"/>
        <v>31.974613285869857</v>
      </c>
      <c r="P173" s="24">
        <f t="shared" si="47"/>
        <v>28.901977774915395</v>
      </c>
      <c r="Q173" t="s">
        <v>359</v>
      </c>
      <c r="R173" t="s">
        <v>360</v>
      </c>
      <c r="S173" t="s">
        <v>385</v>
      </c>
      <c r="T173" s="35">
        <v>100</v>
      </c>
      <c r="U173" s="35">
        <f t="shared" si="48"/>
        <v>53.271028037383175</v>
      </c>
      <c r="V173" s="35">
        <f t="shared" si="49"/>
        <v>70.149253731343279</v>
      </c>
      <c r="W173" s="35">
        <f t="shared" si="50"/>
        <v>72.602739726027394</v>
      </c>
      <c r="X173" s="35">
        <f t="shared" si="51"/>
        <v>57.248006542629312</v>
      </c>
      <c r="Y173" s="35">
        <f t="shared" si="52"/>
        <v>74.126232236589431</v>
      </c>
      <c r="Z173" s="35">
        <f t="shared" si="53"/>
        <v>76.579718231273546</v>
      </c>
      <c r="AA173" s="35">
        <f t="shared" si="54"/>
        <v>-3.9769785052461373</v>
      </c>
      <c r="AB173" s="35">
        <f t="shared" si="55"/>
        <v>-3.9769785052461515</v>
      </c>
      <c r="AC173" s="35">
        <f t="shared" si="56"/>
        <v>-3.9769785052461515</v>
      </c>
      <c r="AD173" s="36"/>
      <c r="AE173" s="36"/>
      <c r="AF173">
        <v>2.75</v>
      </c>
      <c r="AG173">
        <v>1.47</v>
      </c>
      <c r="AI173" s="36"/>
      <c r="AJ173" t="s">
        <v>393</v>
      </c>
      <c r="AK173" s="35"/>
      <c r="AL173" s="35"/>
    </row>
    <row r="174" spans="1:38" ht="15" x14ac:dyDescent="0.25">
      <c r="A174">
        <v>2.14</v>
      </c>
      <c r="B174">
        <v>3.35</v>
      </c>
      <c r="C174">
        <v>3.65</v>
      </c>
      <c r="D174" s="20">
        <f t="shared" si="44"/>
        <v>3.9769785052461426E-2</v>
      </c>
      <c r="E174" s="17">
        <f>IF(OR($A174="",$B174="",$C174=""),"",A174*'MPTO_working_3-way'!$I173)</f>
        <v>2.2251073400122676</v>
      </c>
      <c r="F174" s="21">
        <f>IF(OR($A174="",$B174="",$C174=""),"",B174*'MPTO_working_3-way'!$I173)</f>
        <v>3.4832287799257458</v>
      </c>
      <c r="G174" s="22">
        <f>IF(OR($A174="",$B174="",$C174=""),"",C174*'MPTO_working_3-way'!$I173)</f>
        <v>3.7951597154414842</v>
      </c>
      <c r="H174" s="17">
        <f>IF(OR($A174="",$B174="",$C174=""),"",'MPTO_working_3-way'!E173)</f>
        <v>2.2024824749557053</v>
      </c>
      <c r="I174" s="21">
        <f>IF(OR($A174="",$B174="",$C174=""),"",'MPTO_working_3-way'!F173)</f>
        <v>3.5056860936882464</v>
      </c>
      <c r="J174" s="22">
        <f>IF(OR($A174="",$B174="",$C174=""),"",'MPTO_working_3-way'!G173)</f>
        <v>3.8355911044226252</v>
      </c>
      <c r="K174" s="17">
        <f>IF(OR($A174="",$B174="",$C174=""),"",'OddsRatio_working_3-way'!H173)</f>
        <v>2.2117809335026206</v>
      </c>
      <c r="L174" s="21">
        <f>IF(OR($A174="",$B174="",$C174=""),"",'OddsRatio_working_3-way'!I173)</f>
        <v>3.4979694681852274</v>
      </c>
      <c r="M174" s="22">
        <f>IF(OR($A174="",$B174="",$C174=""),"",'OddsRatio_working_3-way'!J173)</f>
        <v>3.8168591875280216</v>
      </c>
      <c r="N174" s="23">
        <f t="shared" si="45"/>
        <v>44.941652117982173</v>
      </c>
      <c r="O174" s="24">
        <f t="shared" si="46"/>
        <v>28.708995681337868</v>
      </c>
      <c r="P174" s="24">
        <f t="shared" si="47"/>
        <v>26.349352200679959</v>
      </c>
      <c r="Q174" t="s">
        <v>361</v>
      </c>
      <c r="R174" t="s">
        <v>362</v>
      </c>
      <c r="S174" t="s">
        <v>385</v>
      </c>
      <c r="T174" s="35">
        <v>100</v>
      </c>
      <c r="U174" s="35">
        <f t="shared" si="48"/>
        <v>42.528735632183903</v>
      </c>
      <c r="V174" s="35">
        <f t="shared" si="49"/>
        <v>71.264367816091948</v>
      </c>
      <c r="W174" s="35">
        <f t="shared" si="50"/>
        <v>82.142857142857139</v>
      </c>
      <c r="X174" s="35">
        <f t="shared" si="51"/>
        <v>46.592775041050906</v>
      </c>
      <c r="Y174" s="35">
        <f t="shared" si="52"/>
        <v>75.328407224958951</v>
      </c>
      <c r="Z174" s="35">
        <f t="shared" si="53"/>
        <v>86.206896551724128</v>
      </c>
      <c r="AA174" s="35">
        <f t="shared" si="54"/>
        <v>-4.0640394088670035</v>
      </c>
      <c r="AB174" s="35">
        <f t="shared" si="55"/>
        <v>-4.0640394088670035</v>
      </c>
      <c r="AC174" s="35">
        <f t="shared" si="56"/>
        <v>-4.0640394088669893</v>
      </c>
      <c r="AD174" s="36"/>
      <c r="AE174" s="36"/>
      <c r="AF174">
        <v>2.23</v>
      </c>
      <c r="AG174">
        <v>1.68</v>
      </c>
      <c r="AI174" s="36"/>
      <c r="AJ174" t="s">
        <v>393</v>
      </c>
      <c r="AK174" s="35"/>
      <c r="AL174" s="35"/>
    </row>
    <row r="175" spans="1:38" ht="15" x14ac:dyDescent="0.25">
      <c r="A175">
        <v>1.74</v>
      </c>
      <c r="B175">
        <v>3.48</v>
      </c>
      <c r="C175">
        <v>5.6</v>
      </c>
      <c r="D175" s="20">
        <f t="shared" si="44"/>
        <v>4.0640394088669929E-2</v>
      </c>
      <c r="E175" s="17">
        <f>IF(OR($A175="",$B175="",$C175=""),"",A175*'MPTO_working_3-way'!$I174)</f>
        <v>1.8107142857142857</v>
      </c>
      <c r="F175" s="21">
        <f>IF(OR($A175="",$B175="",$C175=""),"",B175*'MPTO_working_3-way'!$I174)</f>
        <v>3.6214285714285714</v>
      </c>
      <c r="G175" s="22">
        <f>IF(OR($A175="",$B175="",$C175=""),"",C175*'MPTO_working_3-way'!$I174)</f>
        <v>5.8275862068965516</v>
      </c>
      <c r="H175" s="17">
        <f>IF(OR($A175="",$B175="",$C175=""),"",'MPTO_working_3-way'!E174)</f>
        <v>1.7820043891733723</v>
      </c>
      <c r="I175" s="21">
        <f>IF(OR($A175="",$B175="",$C175=""),"",'MPTO_working_3-way'!F174)</f>
        <v>3.652173913043478</v>
      </c>
      <c r="J175" s="22">
        <f>IF(OR($A175="",$B175="",$C175=""),"",'MPTO_working_3-way'!G174)</f>
        <v>6.0597014925373118</v>
      </c>
      <c r="K175" s="17">
        <f>IF(OR($A175="",$B175="",$C175=""),"",'OddsRatio_working_3-way'!H174)</f>
        <v>1.7926962011964673</v>
      </c>
      <c r="L175" s="21">
        <f>IF(OR($A175="",$B175="",$C175=""),"",'OddsRatio_working_3-way'!I174)</f>
        <v>3.656603485090864</v>
      </c>
      <c r="M175" s="22">
        <f>IF(OR($A175="",$B175="",$C175=""),"",'OddsRatio_working_3-way'!J174)</f>
        <v>5.927570980410473</v>
      </c>
      <c r="N175" s="23">
        <f t="shared" si="45"/>
        <v>55.226824457593693</v>
      </c>
      <c r="O175" s="24">
        <f t="shared" si="46"/>
        <v>27.613412228796847</v>
      </c>
      <c r="P175" s="24">
        <f t="shared" si="47"/>
        <v>17.159763313609471</v>
      </c>
      <c r="Q175" t="s">
        <v>363</v>
      </c>
      <c r="R175" t="s">
        <v>364</v>
      </c>
      <c r="S175" t="s">
        <v>385</v>
      </c>
      <c r="T175" s="35">
        <v>100</v>
      </c>
      <c r="U175" s="35">
        <f t="shared" si="48"/>
        <v>72.899728997289984</v>
      </c>
      <c r="V175" s="35">
        <f t="shared" si="49"/>
        <v>69.135802469135797</v>
      </c>
      <c r="W175" s="35">
        <f t="shared" si="50"/>
        <v>53.917050691244242</v>
      </c>
      <c r="X175" s="35">
        <f t="shared" si="51"/>
        <v>76.947146839619961</v>
      </c>
      <c r="Y175" s="35">
        <f t="shared" si="52"/>
        <v>73.183220311465789</v>
      </c>
      <c r="Z175" s="35">
        <f t="shared" si="53"/>
        <v>57.96446853357422</v>
      </c>
      <c r="AA175" s="35">
        <f t="shared" si="54"/>
        <v>-4.0474178423299776</v>
      </c>
      <c r="AB175" s="35">
        <f t="shared" si="55"/>
        <v>-4.0474178423299918</v>
      </c>
      <c r="AC175" s="35">
        <f t="shared" si="56"/>
        <v>-4.0474178423299776</v>
      </c>
      <c r="AD175" s="36"/>
      <c r="AE175" s="36"/>
      <c r="AF175">
        <v>2.38</v>
      </c>
      <c r="AG175">
        <v>1.61</v>
      </c>
      <c r="AI175" s="36"/>
      <c r="AJ175" t="s">
        <v>393</v>
      </c>
      <c r="AK175" s="35"/>
      <c r="AL175" s="35"/>
    </row>
    <row r="176" spans="1:38" ht="15" x14ac:dyDescent="0.25">
      <c r="A176">
        <v>3.69</v>
      </c>
      <c r="B176">
        <v>3.24</v>
      </c>
      <c r="C176">
        <v>2.17</v>
      </c>
      <c r="D176" s="20">
        <f t="shared" si="44"/>
        <v>4.0474178423299811E-2</v>
      </c>
      <c r="E176" s="17">
        <f>IF(OR($A176="",$B176="",$C176=""),"",A176*'MPTO_working_3-way'!$I175)</f>
        <v>3.839349718381976</v>
      </c>
      <c r="F176" s="21">
        <f>IF(OR($A176="",$B176="",$C176=""),"",B176*'MPTO_working_3-way'!$I175)</f>
        <v>3.3711363380914916</v>
      </c>
      <c r="G176" s="22">
        <f>IF(OR($A176="",$B176="",$C176=""),"",C176*'MPTO_working_3-way'!$I175)</f>
        <v>2.2578289671785603</v>
      </c>
      <c r="H176" s="17">
        <f>IF(OR($A176="",$B176="",$C176=""),"",'MPTO_working_3-way'!E175)</f>
        <v>3.8833244720978852</v>
      </c>
      <c r="I176" s="21">
        <f>IF(OR($A176="",$B176="",$C176=""),"",'MPTO_working_3-way'!F175)</f>
        <v>3.3881010551521924</v>
      </c>
      <c r="J176" s="22">
        <f>IF(OR($A176="",$B176="",$C176=""),"",'MPTO_working_3-way'!G175)</f>
        <v>2.2354456268637577</v>
      </c>
      <c r="K176" s="17">
        <f>IF(OR($A176="",$B176="",$C176=""),"",'OddsRatio_working_3-way'!H175)</f>
        <v>3.8619156458676605</v>
      </c>
      <c r="L176" s="21">
        <f>IF(OR($A176="",$B176="",$C176=""),"",'OddsRatio_working_3-way'!I175)</f>
        <v>3.383156522952997</v>
      </c>
      <c r="M176" s="22">
        <f>IF(OR($A176="",$B176="",$C176=""),"",'OddsRatio_working_3-way'!J175)</f>
        <v>2.2447737195781277</v>
      </c>
      <c r="N176" s="23">
        <f t="shared" si="45"/>
        <v>26.046077418064218</v>
      </c>
      <c r="O176" s="24">
        <f t="shared" si="46"/>
        <v>29.663588170573135</v>
      </c>
      <c r="P176" s="24">
        <f t="shared" si="47"/>
        <v>44.290334411362657</v>
      </c>
      <c r="Q176" t="s">
        <v>365</v>
      </c>
      <c r="R176" t="s">
        <v>366</v>
      </c>
      <c r="S176" t="s">
        <v>385</v>
      </c>
      <c r="T176" s="35">
        <v>100</v>
      </c>
      <c r="U176" s="35">
        <f t="shared" si="48"/>
        <v>55.156950672645742</v>
      </c>
      <c r="V176" s="35">
        <f t="shared" si="49"/>
        <v>72.14484679665739</v>
      </c>
      <c r="W176" s="35">
        <f t="shared" si="50"/>
        <v>69.969969969969966</v>
      </c>
      <c r="X176" s="35">
        <f t="shared" si="51"/>
        <v>57.885183233372651</v>
      </c>
      <c r="Y176" s="35">
        <f t="shared" si="52"/>
        <v>74.873079357384299</v>
      </c>
      <c r="Z176" s="35">
        <f t="shared" si="53"/>
        <v>72.698202530696875</v>
      </c>
      <c r="AA176" s="35">
        <f t="shared" si="54"/>
        <v>-2.7282325607269087</v>
      </c>
      <c r="AB176" s="35">
        <f t="shared" si="55"/>
        <v>-2.7282325607269087</v>
      </c>
      <c r="AC176" s="35">
        <f t="shared" si="56"/>
        <v>-2.7282325607269087</v>
      </c>
      <c r="AD176" s="36"/>
      <c r="AE176" s="36"/>
      <c r="AF176">
        <v>2.25</v>
      </c>
      <c r="AG176">
        <v>1.67</v>
      </c>
      <c r="AI176" s="36"/>
      <c r="AJ176" t="s">
        <v>393</v>
      </c>
      <c r="AK176" s="35"/>
      <c r="AL176" s="35"/>
    </row>
    <row r="177" spans="1:38" ht="15" x14ac:dyDescent="0.25">
      <c r="A177">
        <v>2.23</v>
      </c>
      <c r="B177">
        <v>3.59</v>
      </c>
      <c r="C177">
        <v>3.33</v>
      </c>
      <c r="D177" s="20">
        <f t="shared" si="44"/>
        <v>2.7282325607269176E-2</v>
      </c>
      <c r="E177" s="17">
        <f>IF(OR($A177="",$B177="",$C177=""),"",A177*'MPTO_working_3-way'!$I176)</f>
        <v>2.2908395861042101</v>
      </c>
      <c r="F177" s="21">
        <f>IF(OR($A177="",$B177="",$C177=""),"",B177*'MPTO_working_3-way'!$I176)</f>
        <v>3.6879435489300962</v>
      </c>
      <c r="G177" s="22">
        <f>IF(OR($A177="",$B177="",$C177=""),"",C177*'MPTO_working_3-way'!$I176)</f>
        <v>3.4208501442722064</v>
      </c>
      <c r="H177" s="17">
        <f>IF(OR($A177="",$B177="",$C177=""),"",'MPTO_working_3-way'!E176)</f>
        <v>2.2761602151318301</v>
      </c>
      <c r="I177" s="21">
        <f>IF(OR($A177="",$B177="",$C177=""),"",'MPTO_working_3-way'!F176)</f>
        <v>3.7111614407188442</v>
      </c>
      <c r="J177" s="22">
        <f>IF(OR($A177="",$B177="",$C177=""),"",'MPTO_working_3-way'!G176)</f>
        <v>3.4339929173228381</v>
      </c>
      <c r="K177" s="17">
        <f>IF(OR($A177="",$B177="",$C177=""),"",'OddsRatio_working_3-way'!H176)</f>
        <v>2.2823779290434669</v>
      </c>
      <c r="L177" s="21">
        <f>IF(OR($A177="",$B177="",$C177=""),"",'OddsRatio_working_3-way'!I176)</f>
        <v>3.7002917367663257</v>
      </c>
      <c r="M177" s="22">
        <f>IF(OR($A177="",$B177="",$C177=""),"",'OddsRatio_working_3-way'!J176)</f>
        <v>3.4292199794075446</v>
      </c>
      <c r="N177" s="23">
        <f t="shared" si="45"/>
        <v>43.652118029817828</v>
      </c>
      <c r="O177" s="24">
        <f t="shared" si="46"/>
        <v>27.115382508772633</v>
      </c>
      <c r="P177" s="24">
        <f t="shared" si="47"/>
        <v>29.232499461409532</v>
      </c>
      <c r="Q177" t="s">
        <v>367</v>
      </c>
      <c r="R177" t="s">
        <v>368</v>
      </c>
      <c r="S177" t="s">
        <v>385</v>
      </c>
      <c r="T177" s="35">
        <v>100</v>
      </c>
      <c r="U177" s="35">
        <f t="shared" si="48"/>
        <v>58.333333333333336</v>
      </c>
      <c r="V177" s="35">
        <f t="shared" si="49"/>
        <v>72.602739726027394</v>
      </c>
      <c r="W177" s="35">
        <f t="shared" si="50"/>
        <v>66.21621621621621</v>
      </c>
      <c r="X177" s="35">
        <f t="shared" si="51"/>
        <v>61.181044057756381</v>
      </c>
      <c r="Y177" s="35">
        <f t="shared" si="52"/>
        <v>75.450450450450447</v>
      </c>
      <c r="Z177" s="35">
        <f t="shared" si="53"/>
        <v>69.063926940639277</v>
      </c>
      <c r="AA177" s="35">
        <f t="shared" si="54"/>
        <v>-2.8477107244230453</v>
      </c>
      <c r="AB177" s="35">
        <f t="shared" si="55"/>
        <v>-2.8477107244230524</v>
      </c>
      <c r="AC177" s="35">
        <f t="shared" si="56"/>
        <v>-2.8477107244230666</v>
      </c>
      <c r="AD177" s="36"/>
      <c r="AE177" s="36"/>
      <c r="AF177">
        <v>2.0499999999999998</v>
      </c>
      <c r="AG177">
        <v>1.85</v>
      </c>
      <c r="AI177" s="36"/>
      <c r="AJ177" t="s">
        <v>394</v>
      </c>
      <c r="AK177" s="35"/>
      <c r="AL177" s="35"/>
    </row>
    <row r="178" spans="1:38" s="50" customFormat="1" ht="15" x14ac:dyDescent="0.25">
      <c r="A178">
        <v>2.4</v>
      </c>
      <c r="B178">
        <v>3.65</v>
      </c>
      <c r="C178">
        <v>2.96</v>
      </c>
      <c r="D178" s="20">
        <f t="shared" si="44"/>
        <v>2.8477107244230471E-2</v>
      </c>
      <c r="E178" s="17">
        <f>IF(OR($A178="",$B178="",$C178=""),"",A178*'MPTO_working_3-way'!$I177)</f>
        <v>2.468345057386153</v>
      </c>
      <c r="F178" s="21">
        <f>IF(OR($A178="",$B178="",$C178=""),"",B178*'MPTO_working_3-way'!$I177)</f>
        <v>3.7539414414414409</v>
      </c>
      <c r="G178" s="22">
        <f>IF(OR($A178="",$B178="",$C178=""),"",C178*'MPTO_working_3-way'!$I177)</f>
        <v>3.0442922374429222</v>
      </c>
      <c r="H178" s="17">
        <f>IF(OR($A178="",$B178="",$C178=""),"",'MPTO_working_3-way'!E177)</f>
        <v>2.4559506971105272</v>
      </c>
      <c r="I178" s="21">
        <f>IF(OR($A178="",$B178="",$C178=""),"",'MPTO_working_3-way'!F177)</f>
        <v>3.7810008943500399</v>
      </c>
      <c r="J178" s="22">
        <f>IF(OR($A178="",$B178="",$C178=""),"",'MPTO_working_3-way'!G177)</f>
        <v>3.0455727127509626</v>
      </c>
      <c r="K178" s="17">
        <f>IF(OR($A178="",$B178="",$C178=""),"",'OddsRatio_working_3-way'!H177)</f>
        <v>2.4616107105014269</v>
      </c>
      <c r="L178" s="21">
        <f>IF(OR($A178="",$B178="",$C178=""),"",'OddsRatio_working_3-way'!I177)</f>
        <v>3.7666202734491296</v>
      </c>
      <c r="M178" s="22">
        <f>IF(OR($A178="",$B178="",$C178=""),"",'OddsRatio_working_3-way'!J177)</f>
        <v>3.0462549947019975</v>
      </c>
      <c r="N178" s="23">
        <f t="shared" si="45"/>
        <v>40.512974351282445</v>
      </c>
      <c r="O178" s="24">
        <f t="shared" si="46"/>
        <v>26.638668066596672</v>
      </c>
      <c r="P178" s="24">
        <f t="shared" si="47"/>
        <v>32.848357582120897</v>
      </c>
      <c r="Q178" t="s">
        <v>369</v>
      </c>
      <c r="R178" t="s">
        <v>370</v>
      </c>
      <c r="S178" t="s">
        <v>385</v>
      </c>
      <c r="T178" s="35">
        <v>100</v>
      </c>
      <c r="U178" s="35">
        <f t="shared" si="48"/>
        <v>61.685823754789276</v>
      </c>
      <c r="V178" s="35">
        <f t="shared" si="49"/>
        <v>71.014492753623188</v>
      </c>
      <c r="W178" s="35">
        <f t="shared" si="50"/>
        <v>64.539007092198588</v>
      </c>
      <c r="X178" s="35">
        <f t="shared" si="51"/>
        <v>64.446500154178239</v>
      </c>
      <c r="Y178" s="35">
        <f t="shared" si="52"/>
        <v>73.775169153012143</v>
      </c>
      <c r="Z178" s="35">
        <f t="shared" si="53"/>
        <v>67.299683491587544</v>
      </c>
      <c r="AA178" s="35">
        <f t="shared" si="54"/>
        <v>-2.7606763993889629</v>
      </c>
      <c r="AB178" s="35">
        <f t="shared" si="55"/>
        <v>-2.7606763993889558</v>
      </c>
      <c r="AC178" s="35">
        <f t="shared" si="56"/>
        <v>-2.7606763993889558</v>
      </c>
      <c r="AD178" s="51"/>
      <c r="AE178" s="51"/>
      <c r="AF178">
        <v>1.89</v>
      </c>
      <c r="AG178">
        <v>2</v>
      </c>
      <c r="AH178" s="51"/>
      <c r="AI178" s="51"/>
      <c r="AJ178" t="s">
        <v>394</v>
      </c>
    </row>
    <row r="179" spans="1:38" ht="15" x14ac:dyDescent="0.25">
      <c r="A179">
        <v>2.61</v>
      </c>
      <c r="B179">
        <v>3.45</v>
      </c>
      <c r="C179">
        <v>2.82</v>
      </c>
      <c r="D179" s="20">
        <f t="shared" si="44"/>
        <v>2.7606763993889727E-2</v>
      </c>
      <c r="E179" s="17">
        <f>IF(OR($A179="",$B179="",$C179=""),"",A179*'MPTO_working_3-way'!$I178)</f>
        <v>2.682053654024052</v>
      </c>
      <c r="F179" s="21">
        <f>IF(OR($A179="",$B179="",$C179=""),"",B179*'MPTO_working_3-way'!$I178)</f>
        <v>3.5452433357789199</v>
      </c>
      <c r="G179" s="22">
        <f>IF(OR($A179="",$B179="",$C179=""),"",C179*'MPTO_working_3-way'!$I178)</f>
        <v>2.897851074462769</v>
      </c>
      <c r="H179" s="17">
        <f>IF(OR($A179="",$B179="",$C179=""),"",'MPTO_working_3-way'!E178)</f>
        <v>2.6742293316819956</v>
      </c>
      <c r="I179" s="21">
        <f>IF(OR($A179="",$B179="",$C179=""),"",'MPTO_working_3-way'!F178)</f>
        <v>3.5631211823987283</v>
      </c>
      <c r="J179" s="22">
        <f>IF(OR($A179="",$B179="",$C179=""),"",'MPTO_working_3-way'!G178)</f>
        <v>2.895129651355687</v>
      </c>
      <c r="K179" s="17">
        <f>IF(OR($A179="",$B179="",$C179=""),"",'OddsRatio_working_3-way'!H178)</f>
        <v>2.6780699975711197</v>
      </c>
      <c r="L179" s="21">
        <f>IF(OR($A179="",$B179="",$C179=""),"",'OddsRatio_working_3-way'!I178)</f>
        <v>3.5535847789125743</v>
      </c>
      <c r="M179" s="22">
        <f>IF(OR($A179="",$B179="",$C179=""),"",'OddsRatio_working_3-way'!J178)</f>
        <v>2.8969486929064843</v>
      </c>
      <c r="N179" s="23">
        <f t="shared" si="45"/>
        <v>37.284861863208356</v>
      </c>
      <c r="O179" s="24">
        <f t="shared" si="46"/>
        <v>28.206808539992405</v>
      </c>
      <c r="P179" s="24">
        <f t="shared" si="47"/>
        <v>34.508329596799229</v>
      </c>
      <c r="Q179" t="s">
        <v>371</v>
      </c>
      <c r="R179" t="s">
        <v>372</v>
      </c>
      <c r="S179" t="s">
        <v>385</v>
      </c>
      <c r="T179" s="35">
        <v>100</v>
      </c>
      <c r="U179" s="35">
        <f t="shared" si="48"/>
        <v>54.545454545454554</v>
      </c>
      <c r="V179" s="35">
        <f t="shared" si="49"/>
        <v>72.752043596730246</v>
      </c>
      <c r="W179" s="35">
        <f t="shared" si="50"/>
        <v>69.325153374233125</v>
      </c>
      <c r="X179" s="35">
        <f t="shared" si="51"/>
        <v>57.922803029036629</v>
      </c>
      <c r="Y179" s="35">
        <f t="shared" si="52"/>
        <v>76.129392080312329</v>
      </c>
      <c r="Z179" s="35">
        <f t="shared" si="53"/>
        <v>72.702501857815221</v>
      </c>
      <c r="AA179" s="35">
        <f t="shared" si="54"/>
        <v>-3.3773484835820753</v>
      </c>
      <c r="AB179" s="35">
        <f t="shared" si="55"/>
        <v>-3.3773484835820824</v>
      </c>
      <c r="AC179" s="35">
        <f t="shared" si="56"/>
        <v>-3.3773484835820966</v>
      </c>
      <c r="AD179" s="36"/>
      <c r="AE179" s="36"/>
      <c r="AF179">
        <v>2.04</v>
      </c>
      <c r="AG179">
        <v>1.85</v>
      </c>
      <c r="AI179" s="36"/>
      <c r="AJ179" t="s">
        <v>394</v>
      </c>
      <c r="AK179" s="35"/>
      <c r="AL179" s="35"/>
    </row>
    <row r="180" spans="1:38" ht="15" x14ac:dyDescent="0.25">
      <c r="A180">
        <v>2.2000000000000002</v>
      </c>
      <c r="B180">
        <v>3.67</v>
      </c>
      <c r="C180">
        <v>3.26</v>
      </c>
      <c r="D180" s="20">
        <f t="shared" si="44"/>
        <v>3.3773484835820877E-2</v>
      </c>
      <c r="E180" s="17">
        <f>IF(OR($A180="",$B180="",$C180=""),"",A180*'MPTO_working_3-way'!$I179)</f>
        <v>2.2743016666388063</v>
      </c>
      <c r="F180" s="21">
        <f>IF(OR($A180="",$B180="",$C180=""),"",B180*'MPTO_working_3-way'!$I179)</f>
        <v>3.7939486893474625</v>
      </c>
      <c r="G180" s="22">
        <f>IF(OR($A180="",$B180="",$C180=""),"",C180*'MPTO_working_3-way'!$I179)</f>
        <v>3.3701015605647759</v>
      </c>
      <c r="H180" s="17">
        <f>IF(OR($A180="",$B180="",$C180=""),"",'MPTO_working_3-way'!E179)</f>
        <v>2.2558716750600798</v>
      </c>
      <c r="I180" s="21">
        <f>IF(OR($A180="",$B180="",$C180=""),"",'MPTO_working_3-way'!F179)</f>
        <v>3.8281653596444283</v>
      </c>
      <c r="J180" s="22">
        <f>IF(OR($A180="",$B180="",$C180=""),"",'MPTO_working_3-way'!G179)</f>
        <v>3.3842019728248012</v>
      </c>
      <c r="K180" s="17">
        <f>IF(OR($A180="",$B180="",$C180=""),"",'OddsRatio_working_3-way'!H179)</f>
        <v>2.2636284923099921</v>
      </c>
      <c r="L180" s="21">
        <f>IF(OR($A180="",$B180="",$C180=""),"",'OddsRatio_working_3-way'!I179)</f>
        <v>3.8115733953897313</v>
      </c>
      <c r="M180" s="22">
        <f>IF(OR($A180="",$B180="",$C180=""),"",'OddsRatio_working_3-way'!J179)</f>
        <v>3.3798336605171513</v>
      </c>
      <c r="N180" s="23">
        <f t="shared" si="45"/>
        <v>43.969540833951967</v>
      </c>
      <c r="O180" s="24">
        <f t="shared" si="46"/>
        <v>26.357762897736876</v>
      </c>
      <c r="P180" s="24">
        <f t="shared" si="47"/>
        <v>29.672696268311149</v>
      </c>
      <c r="Q180" t="s">
        <v>373</v>
      </c>
      <c r="R180" t="s">
        <v>374</v>
      </c>
      <c r="S180" t="s">
        <v>385</v>
      </c>
      <c r="T180" s="35">
        <v>100</v>
      </c>
      <c r="U180" s="35">
        <f t="shared" si="48"/>
        <v>44.134078212290497</v>
      </c>
      <c r="V180" s="35">
        <f t="shared" si="49"/>
        <v>74.093264248704671</v>
      </c>
      <c r="W180" s="35">
        <f t="shared" si="50"/>
        <v>78.213507625272342</v>
      </c>
      <c r="X180" s="35">
        <f t="shared" si="51"/>
        <v>47.693228126023016</v>
      </c>
      <c r="Y180" s="35">
        <f t="shared" si="52"/>
        <v>77.652414162437168</v>
      </c>
      <c r="Z180" s="35">
        <f t="shared" si="53"/>
        <v>81.77265753900484</v>
      </c>
      <c r="AA180" s="35">
        <f t="shared" si="54"/>
        <v>-3.5591499137325187</v>
      </c>
      <c r="AB180" s="35">
        <f t="shared" si="55"/>
        <v>-3.5591499137324973</v>
      </c>
      <c r="AC180" s="35">
        <f t="shared" si="56"/>
        <v>-3.5591499137324973</v>
      </c>
      <c r="AD180" s="36"/>
      <c r="AE180" s="36"/>
      <c r="AF180">
        <v>1.74</v>
      </c>
      <c r="AG180">
        <v>2.16</v>
      </c>
      <c r="AI180" s="36"/>
      <c r="AJ180" t="s">
        <v>394</v>
      </c>
      <c r="AK180" s="35"/>
      <c r="AL180" s="35"/>
    </row>
    <row r="181" spans="1:38" s="35" customFormat="1" ht="15" x14ac:dyDescent="0.25">
      <c r="A181">
        <v>1.79</v>
      </c>
      <c r="B181">
        <v>3.86</v>
      </c>
      <c r="C181">
        <v>4.59</v>
      </c>
      <c r="D181" s="20">
        <f t="shared" si="44"/>
        <v>3.5591499137324956E-2</v>
      </c>
      <c r="E181" s="17">
        <f>IF(OR($A181="",$B181="",$C181=""),"",A181*'MPTO_working_3-way'!$I180)</f>
        <v>1.8537087834558117</v>
      </c>
      <c r="F181" s="21">
        <f>IF(OR($A181="",$B181="",$C181=""),"",B181*'MPTO_working_3-way'!$I180)</f>
        <v>3.9973831866700742</v>
      </c>
      <c r="G181" s="22">
        <f>IF(OR($A181="",$B181="",$C181=""),"",C181*'MPTO_working_3-way'!$I180)</f>
        <v>4.7533649810403213</v>
      </c>
      <c r="H181" s="17">
        <f>IF(OR($A181="",$B181="",$C181=""),"",'MPTO_working_3-way'!E180)</f>
        <v>1.8288376744593198</v>
      </c>
      <c r="I181" s="21">
        <f>IF(OR($A181="",$B181="",$C181=""),"",'MPTO_working_3-way'!F180)</f>
        <v>4.0452497680014741</v>
      </c>
      <c r="J181" s="22">
        <f>IF(OR($A181="",$B181="",$C181=""),"",'MPTO_working_3-way'!G180)</f>
        <v>4.8543432299055791</v>
      </c>
      <c r="K181" s="17">
        <f>IF(OR($A181="",$B181="",$C181=""),"",'OddsRatio_working_3-way'!H180)</f>
        <v>1.837940941192213</v>
      </c>
      <c r="L181" s="21">
        <f>IF(OR($A181="",$B181="",$C181=""),"",'OddsRatio_working_3-way'!I180)</f>
        <v>4.0335583440629463</v>
      </c>
      <c r="M181" s="22">
        <f>IF(OR($A181="",$B181="",$C181=""),"",'OddsRatio_working_3-way'!J180)</f>
        <v>4.8078582011139774</v>
      </c>
      <c r="N181" s="23">
        <f t="shared" si="45"/>
        <v>53.945906116694928</v>
      </c>
      <c r="O181" s="24">
        <f t="shared" si="46"/>
        <v>25.016365789866306</v>
      </c>
      <c r="P181" s="24">
        <f t="shared" si="47"/>
        <v>21.037728093438769</v>
      </c>
      <c r="Q181" t="s">
        <v>375</v>
      </c>
      <c r="R181" t="s">
        <v>376</v>
      </c>
      <c r="S181" t="s">
        <v>386</v>
      </c>
      <c r="T181" s="35">
        <v>100</v>
      </c>
      <c r="U181" s="35">
        <f t="shared" si="48"/>
        <v>25.925925925925924</v>
      </c>
      <c r="V181" s="35">
        <f t="shared" si="49"/>
        <v>80.952380952380949</v>
      </c>
      <c r="W181" s="35">
        <f t="shared" si="50"/>
        <v>86.80738786279683</v>
      </c>
      <c r="X181" s="35">
        <f t="shared" si="51"/>
        <v>32.240231184822207</v>
      </c>
      <c r="Y181" s="35">
        <f t="shared" si="52"/>
        <v>87.266686211277232</v>
      </c>
      <c r="Z181" s="35">
        <f t="shared" si="53"/>
        <v>93.121693121693113</v>
      </c>
      <c r="AA181" s="35">
        <f t="shared" si="54"/>
        <v>-6.3143052588962831</v>
      </c>
      <c r="AB181" s="35">
        <f t="shared" si="55"/>
        <v>-6.3143052588962831</v>
      </c>
      <c r="AC181" s="35">
        <f t="shared" si="56"/>
        <v>-6.3143052588962831</v>
      </c>
      <c r="AD181" s="36"/>
      <c r="AE181" s="36"/>
      <c r="AF181">
        <v>1.79</v>
      </c>
      <c r="AG181">
        <v>2.08</v>
      </c>
      <c r="AH181" s="36"/>
      <c r="AI181" s="36"/>
      <c r="AJ181" t="s">
        <v>388</v>
      </c>
    </row>
    <row r="182" spans="1:38" ht="15" x14ac:dyDescent="0.25">
      <c r="A182">
        <v>1.35</v>
      </c>
      <c r="B182">
        <v>5.25</v>
      </c>
      <c r="C182">
        <v>7.58</v>
      </c>
      <c r="D182" s="20">
        <f t="shared" si="44"/>
        <v>6.3143052588962911E-2</v>
      </c>
      <c r="E182" s="17">
        <f>IF(OR($A182="",$B182="",$C182=""),"",A182*'MPTO_working_3-way'!$I181)</f>
        <v>1.4352431209951</v>
      </c>
      <c r="F182" s="21">
        <f>IF(OR($A182="",$B182="",$C182=""),"",B182*'MPTO_working_3-way'!$I181)</f>
        <v>5.581501026092055</v>
      </c>
      <c r="G182" s="22">
        <f>IF(OR($A182="",$B182="",$C182=""),"",C182*'MPTO_working_3-way'!$I181)</f>
        <v>8.0586243386243392</v>
      </c>
      <c r="H182" s="17">
        <f>IF(OR($A182="",$B182="",$C182=""),"",'MPTO_working_3-way'!E181)</f>
        <v>1.38948123912917</v>
      </c>
      <c r="I182" s="21">
        <f>IF(OR($A182="",$B182="",$C182=""),"",'MPTO_working_3-way'!F181)</f>
        <v>5.902194512345849</v>
      </c>
      <c r="J182" s="22">
        <f>IF(OR($A182="",$B182="",$C182=""),"",'MPTO_working_3-way'!G181)</f>
        <v>9.0188861375750218</v>
      </c>
      <c r="K182" s="17">
        <f>IF(OR($A182="",$B182="",$C182=""),"",'OddsRatio_working_3-way'!H181)</f>
        <v>1.4021331857880348</v>
      </c>
      <c r="L182" s="21">
        <f>IF(OR($A182="",$B182="",$C182=""),"",'OddsRatio_working_3-way'!I181)</f>
        <v>5.8830458274261348</v>
      </c>
      <c r="M182" s="22">
        <f>IF(OR($A182="",$B182="",$C182=""),"",'OddsRatio_working_3-way'!J181)</f>
        <v>8.5601038928150519</v>
      </c>
      <c r="N182" s="23">
        <f t="shared" si="45"/>
        <v>69.674606717966228</v>
      </c>
      <c r="O182" s="24">
        <f t="shared" si="46"/>
        <v>17.916327441762743</v>
      </c>
      <c r="P182" s="24">
        <f t="shared" si="47"/>
        <v>12.40906584027103</v>
      </c>
      <c r="Q182" t="s">
        <v>114</v>
      </c>
      <c r="R182" t="s">
        <v>139</v>
      </c>
      <c r="S182" t="s">
        <v>386</v>
      </c>
      <c r="T182" s="35">
        <v>100</v>
      </c>
      <c r="U182" s="35">
        <f t="shared" si="48"/>
        <v>27.007299270072991</v>
      </c>
      <c r="V182" s="35">
        <f t="shared" si="49"/>
        <v>78.448275862068954</v>
      </c>
      <c r="W182" s="35">
        <f t="shared" si="50"/>
        <v>88.3313885647608</v>
      </c>
      <c r="X182" s="35">
        <f t="shared" si="51"/>
        <v>33.220335573170246</v>
      </c>
      <c r="Y182" s="35">
        <f t="shared" si="52"/>
        <v>84.661312165166208</v>
      </c>
      <c r="Z182" s="35">
        <f t="shared" si="53"/>
        <v>94.544424867858041</v>
      </c>
      <c r="AA182" s="35">
        <f t="shared" si="54"/>
        <v>-6.2130363030972546</v>
      </c>
      <c r="AB182" s="35">
        <f t="shared" si="55"/>
        <v>-6.2130363030972546</v>
      </c>
      <c r="AC182" s="35">
        <f t="shared" si="56"/>
        <v>-6.2130363030972404</v>
      </c>
      <c r="AD182" s="36"/>
      <c r="AE182" s="36"/>
      <c r="AF182">
        <v>1.75</v>
      </c>
      <c r="AG182">
        <v>2.0699999999999998</v>
      </c>
      <c r="AI182" s="36"/>
      <c r="AJ182" t="s">
        <v>149</v>
      </c>
      <c r="AK182" s="35"/>
      <c r="AL182" s="35"/>
    </row>
    <row r="183" spans="1:38" ht="15" x14ac:dyDescent="0.25">
      <c r="A183">
        <v>1.37</v>
      </c>
      <c r="B183">
        <v>4.6399999999999997</v>
      </c>
      <c r="C183">
        <v>8.57</v>
      </c>
      <c r="D183" s="20">
        <f t="shared" si="44"/>
        <v>6.2130363030972635E-2</v>
      </c>
      <c r="E183" s="17">
        <f>IF(OR($A183="",$B183="",$C183=""),"",A183*'MPTO_working_3-way'!$I182)</f>
        <v>1.4551185973524325</v>
      </c>
      <c r="F183" s="21">
        <f>IF(OR($A183="",$B183="",$C183=""),"",B183*'MPTO_working_3-way'!$I182)</f>
        <v>4.9282848844637126</v>
      </c>
      <c r="G183" s="22">
        <f>IF(OR($A183="",$B183="",$C183=""),"",C183*'MPTO_working_3-way'!$I182)</f>
        <v>9.1024572111754356</v>
      </c>
      <c r="H183" s="17">
        <f>IF(OR($A183="",$B183="",$C183=""),"",'MPTO_working_3-way'!E182)</f>
        <v>1.4100059083937049</v>
      </c>
      <c r="I183" s="21">
        <f>IF(OR($A183="",$B183="",$C183=""),"",'MPTO_working_3-way'!F182)</f>
        <v>5.1332825930894606</v>
      </c>
      <c r="J183" s="22">
        <f>IF(OR($A183="",$B183="",$C183=""),"",'MPTO_working_3-way'!G182)</f>
        <v>10.419272207331076</v>
      </c>
      <c r="K183" s="17">
        <f>IF(OR($A183="",$B183="",$C183=""),"",'OddsRatio_working_3-way'!H182)</f>
        <v>1.4230615268538704</v>
      </c>
      <c r="L183" s="21">
        <f>IF(OR($A183="",$B183="",$C183=""),"",'OddsRatio_working_3-way'!I182)</f>
        <v>5.1620106966164538</v>
      </c>
      <c r="M183" s="22">
        <f>IF(OR($A183="",$B183="",$C183=""),"",'OddsRatio_working_3-way'!J182)</f>
        <v>9.65561015752378</v>
      </c>
      <c r="N183" s="23">
        <f t="shared" si="45"/>
        <v>68.722920717217534</v>
      </c>
      <c r="O183" s="24">
        <f t="shared" si="46"/>
        <v>20.291034780730179</v>
      </c>
      <c r="P183" s="24">
        <f t="shared" si="47"/>
        <v>10.986044502052279</v>
      </c>
      <c r="Q183" t="s">
        <v>143</v>
      </c>
      <c r="R183" t="s">
        <v>116</v>
      </c>
      <c r="S183" t="s">
        <v>386</v>
      </c>
      <c r="T183" s="35">
        <v>100</v>
      </c>
      <c r="U183" s="35">
        <f t="shared" si="48"/>
        <v>34.21052631578948</v>
      </c>
      <c r="V183" s="35">
        <f t="shared" si="49"/>
        <v>75.669099756691011</v>
      </c>
      <c r="W183" s="35">
        <f t="shared" si="50"/>
        <v>86.282578875171467</v>
      </c>
      <c r="X183" s="35">
        <f t="shared" si="51"/>
        <v>38.048321368137536</v>
      </c>
      <c r="Y183" s="35">
        <f t="shared" si="52"/>
        <v>79.506894809039068</v>
      </c>
      <c r="Z183" s="35">
        <f t="shared" si="53"/>
        <v>90.120373927519523</v>
      </c>
      <c r="AA183" s="35">
        <f t="shared" si="54"/>
        <v>-3.8377950523480564</v>
      </c>
      <c r="AB183" s="35">
        <f t="shared" si="55"/>
        <v>-3.8377950523480564</v>
      </c>
      <c r="AC183" s="35">
        <f t="shared" si="56"/>
        <v>-3.8377950523480564</v>
      </c>
      <c r="AD183" s="36"/>
      <c r="AE183" s="36"/>
      <c r="AF183">
        <v>2.15</v>
      </c>
      <c r="AG183">
        <v>1.69</v>
      </c>
      <c r="AI183" s="36"/>
      <c r="AJ183" t="s">
        <v>149</v>
      </c>
      <c r="AK183" s="35"/>
      <c r="AL183" s="35"/>
    </row>
    <row r="184" spans="1:38" ht="15" x14ac:dyDescent="0.25">
      <c r="A184">
        <v>1.52</v>
      </c>
      <c r="B184">
        <v>4.1100000000000003</v>
      </c>
      <c r="C184">
        <v>7.29</v>
      </c>
      <c r="D184" s="20">
        <f t="shared" si="44"/>
        <v>3.8377950523480475E-2</v>
      </c>
      <c r="E184" s="17">
        <f>IF(OR($A184="",$B184="",$C184=""),"",A184*'MPTO_working_3-way'!$I183)</f>
        <v>1.5783344847956904</v>
      </c>
      <c r="F184" s="21">
        <f>IF(OR($A184="",$B184="",$C184=""),"",B184*'MPTO_working_3-way'!$I183)</f>
        <v>4.2677333766515053</v>
      </c>
      <c r="G184" s="22">
        <f>IF(OR($A184="",$B184="",$C184=""),"",C184*'MPTO_working_3-way'!$I183)</f>
        <v>7.5697752593161729</v>
      </c>
      <c r="H184" s="17">
        <f>IF(OR($A184="",$B184="",$C184=""),"",'MPTO_working_3-way'!E183)</f>
        <v>1.5501422498347135</v>
      </c>
      <c r="I184" s="21">
        <f>IF(OR($A184="",$B184="",$C184=""),"",'MPTO_working_3-way'!F183)</f>
        <v>4.3380870389541215</v>
      </c>
      <c r="J184" s="22">
        <f>IF(OR($A184="",$B184="",$C184=""),"",'MPTO_working_3-way'!G183)</f>
        <v>8.0397768878839706</v>
      </c>
      <c r="K184" s="17">
        <f>IF(OR($A184="",$B184="",$C184=""),"",'OddsRatio_working_3-way'!H183)</f>
        <v>1.5595556872038812</v>
      </c>
      <c r="L184" s="21">
        <f>IF(OR($A184="",$B184="",$C184=""),"",'OddsRatio_working_3-way'!I183)</f>
        <v>4.3465734369309041</v>
      </c>
      <c r="M184" s="22">
        <f>IF(OR($A184="",$B184="",$C184=""),"",'OddsRatio_working_3-way'!J183)</f>
        <v>7.7684716779084857</v>
      </c>
      <c r="N184" s="23">
        <f t="shared" si="45"/>
        <v>63.357926322533999</v>
      </c>
      <c r="O184" s="24">
        <f t="shared" si="46"/>
        <v>23.431641851642741</v>
      </c>
      <c r="P184" s="24">
        <f t="shared" si="47"/>
        <v>13.210431825823274</v>
      </c>
      <c r="Q184" t="s">
        <v>377</v>
      </c>
      <c r="R184" t="s">
        <v>378</v>
      </c>
      <c r="S184" t="s">
        <v>386</v>
      </c>
      <c r="T184" s="35">
        <v>100</v>
      </c>
      <c r="U184" s="35">
        <f t="shared" si="48"/>
        <v>64.157706093189958</v>
      </c>
      <c r="V184" s="35">
        <f t="shared" si="49"/>
        <v>70.414201183431956</v>
      </c>
      <c r="W184" s="35">
        <f t="shared" si="50"/>
        <v>63.235294117647051</v>
      </c>
      <c r="X184" s="35">
        <f t="shared" si="51"/>
        <v>66.350504698920986</v>
      </c>
      <c r="Y184" s="35">
        <f t="shared" si="52"/>
        <v>72.60699978916297</v>
      </c>
      <c r="Z184" s="35">
        <f t="shared" si="53"/>
        <v>65.428092723378086</v>
      </c>
      <c r="AA184" s="35">
        <f t="shared" si="54"/>
        <v>-2.1927986057310278</v>
      </c>
      <c r="AB184" s="35">
        <f t="shared" si="55"/>
        <v>-2.1927986057310136</v>
      </c>
      <c r="AC184" s="35">
        <f t="shared" si="56"/>
        <v>-2.1927986057310349</v>
      </c>
      <c r="AD184" s="36"/>
      <c r="AE184" s="36"/>
      <c r="AF184">
        <v>1.86</v>
      </c>
      <c r="AG184">
        <v>2.0099999999999998</v>
      </c>
      <c r="AI184" s="36"/>
      <c r="AJ184" t="s">
        <v>397</v>
      </c>
      <c r="AK184" s="35"/>
      <c r="AL184" s="35"/>
    </row>
    <row r="185" spans="1:38" s="35" customFormat="1" ht="17.25" customHeight="1" x14ac:dyDescent="0.25">
      <c r="A185">
        <v>2.79</v>
      </c>
      <c r="B185">
        <v>3.38</v>
      </c>
      <c r="C185">
        <v>2.72</v>
      </c>
      <c r="D185" s="20">
        <f t="shared" si="44"/>
        <v>2.1927986057310278E-2</v>
      </c>
      <c r="E185" s="17">
        <f>IF(OR($A185="",$B185="",$C185=""),"",A185*'MPTO_working_3-way'!$I184)</f>
        <v>2.8511790810998958</v>
      </c>
      <c r="F185" s="21">
        <f>IF(OR($A185="",$B185="",$C185=""),"",B185*'MPTO_working_3-way'!$I184)</f>
        <v>3.4541165928737088</v>
      </c>
      <c r="G185" s="22">
        <f>IF(OR($A185="",$B185="",$C185=""),"",C185*'MPTO_working_3-way'!$I184)</f>
        <v>2.7796441220758843</v>
      </c>
      <c r="H185" s="17">
        <f>IF(OR($A185="",$B185="",$C185=""),"",'MPTO_working_3-way'!E184)</f>
        <v>2.8480809926766799</v>
      </c>
      <c r="I185" s="21">
        <f>IF(OR($A185="",$B185="",$C185=""),"",'MPTO_working_3-way'!F184)</f>
        <v>3.4656199817473872</v>
      </c>
      <c r="J185" s="22">
        <f>IF(OR($A185="",$B185="",$C185=""),"",'MPTO_working_3-way'!G184)</f>
        <v>2.7751742778023658</v>
      </c>
      <c r="K185" s="17">
        <f>IF(OR($A185="",$B185="",$C185=""),"",'OddsRatio_working_3-way'!H184)</f>
        <v>2.8498029092123516</v>
      </c>
      <c r="L185" s="21">
        <f>IF(OR($A185="",$B185="",$C185=""),"",'OddsRatio_working_3-way'!I184)</f>
        <v>3.4595144826398863</v>
      </c>
      <c r="M185" s="22">
        <f>IF(OR($A185="",$B185="",$C185=""),"",'OddsRatio_working_3-way'!J184)</f>
        <v>2.7774642479582381</v>
      </c>
      <c r="N185" s="23">
        <f t="shared" si="45"/>
        <v>35.073209067395069</v>
      </c>
      <c r="O185" s="24">
        <f t="shared" si="46"/>
        <v>28.950962514210723</v>
      </c>
      <c r="P185" s="24">
        <f t="shared" si="47"/>
        <v>35.975828418394201</v>
      </c>
      <c r="Q185" t="s">
        <v>379</v>
      </c>
      <c r="R185" t="s">
        <v>380</v>
      </c>
      <c r="S185" t="s">
        <v>386</v>
      </c>
      <c r="T185" s="35">
        <v>100</v>
      </c>
      <c r="U185" s="35">
        <f t="shared" si="48"/>
        <v>72.826086956521735</v>
      </c>
      <c r="V185" s="35">
        <f t="shared" si="49"/>
        <v>72.29916897506925</v>
      </c>
      <c r="W185" s="35">
        <f t="shared" si="50"/>
        <v>50.980392156862742</v>
      </c>
      <c r="X185" s="35">
        <f t="shared" si="51"/>
        <v>76.720438868068015</v>
      </c>
      <c r="Y185" s="35">
        <f t="shared" si="52"/>
        <v>76.193520886615502</v>
      </c>
      <c r="Z185" s="35">
        <f t="shared" si="53"/>
        <v>54.874744068409008</v>
      </c>
      <c r="AA185" s="35">
        <f t="shared" si="54"/>
        <v>-3.8943519115462806</v>
      </c>
      <c r="AB185" s="35">
        <f t="shared" si="55"/>
        <v>-3.8943519115462522</v>
      </c>
      <c r="AC185" s="35">
        <f t="shared" si="56"/>
        <v>-3.8943519115462664</v>
      </c>
      <c r="AD185" s="36"/>
      <c r="AE185" s="36"/>
      <c r="AF185">
        <v>2.08</v>
      </c>
      <c r="AG185">
        <v>1.83</v>
      </c>
      <c r="AH185" s="36"/>
      <c r="AI185" s="36"/>
      <c r="AJ185" t="s">
        <v>392</v>
      </c>
    </row>
    <row r="186" spans="1:38" s="35" customFormat="1" ht="15" x14ac:dyDescent="0.25">
      <c r="A186">
        <v>3.68</v>
      </c>
      <c r="B186">
        <v>3.61</v>
      </c>
      <c r="C186">
        <v>2.04</v>
      </c>
      <c r="D186" s="20">
        <f t="shared" si="44"/>
        <v>3.8943519115462566E-2</v>
      </c>
      <c r="E186" s="17">
        <f>IF(OR($A186="",$B186="",$C186=""),"",A186*'MPTO_working_3-way'!$I185)</f>
        <v>3.8233121503449023</v>
      </c>
      <c r="F186" s="21">
        <f>IF(OR($A186="",$B186="",$C186=""),"",B186*'MPTO_working_3-way'!$I185)</f>
        <v>3.7505861040068198</v>
      </c>
      <c r="G186" s="22">
        <f>IF(OR($A186="",$B186="",$C186=""),"",C186*'MPTO_working_3-way'!$I185)</f>
        <v>2.1194447789955437</v>
      </c>
      <c r="H186" s="17">
        <f>IF(OR($A186="",$B186="",$C186=""),"",'MPTO_working_3-way'!E185)</f>
        <v>3.8646154501384937</v>
      </c>
      <c r="I186" s="21">
        <f>IF(OR($A186="",$B186="",$C186=""),"",'MPTO_working_3-way'!F185)</f>
        <v>3.787489462499916</v>
      </c>
      <c r="J186" s="22">
        <f>IF(OR($A186="",$B186="",$C186=""),"",'MPTO_working_3-way'!G185)</f>
        <v>2.0954919653582751</v>
      </c>
      <c r="K186" s="17">
        <f>IF(OR($A186="",$B186="",$C186=""),"",'OddsRatio_working_3-way'!H185)</f>
        <v>3.8475031988915802</v>
      </c>
      <c r="L186" s="21">
        <f>IF(OR($A186="",$B186="",$C186=""),"",'OddsRatio_working_3-way'!I185)</f>
        <v>3.7731281153384408</v>
      </c>
      <c r="M186" s="22">
        <f>IF(OR($A186="",$B186="",$C186=""),"",'OddsRatio_working_3-way'!J185)</f>
        <v>2.1050012413609118</v>
      </c>
      <c r="N186" s="23">
        <f t="shared" si="45"/>
        <v>26.155332357829835</v>
      </c>
      <c r="O186" s="24">
        <f t="shared" si="46"/>
        <v>26.662499467261441</v>
      </c>
      <c r="P186" s="24">
        <f t="shared" si="47"/>
        <v>47.182168174908725</v>
      </c>
      <c r="Q186" t="s">
        <v>381</v>
      </c>
      <c r="R186" t="s">
        <v>382</v>
      </c>
      <c r="S186" t="s">
        <v>386</v>
      </c>
      <c r="T186" s="35">
        <v>100</v>
      </c>
      <c r="U186" s="35" t="e">
        <f t="shared" si="48"/>
        <v>#DIV/0!</v>
      </c>
      <c r="V186" s="35" t="e">
        <f t="shared" si="49"/>
        <v>#DIV/0!</v>
      </c>
      <c r="W186" s="35" t="e">
        <f t="shared" si="50"/>
        <v>#DIV/0!</v>
      </c>
      <c r="X186" s="35" t="e">
        <f t="shared" si="51"/>
        <v>#DIV/0!</v>
      </c>
      <c r="Y186" s="35" t="e">
        <f t="shared" si="52"/>
        <v>#DIV/0!</v>
      </c>
      <c r="Z186" s="35" t="e">
        <f t="shared" si="53"/>
        <v>#DIV/0!</v>
      </c>
      <c r="AA186" s="35" t="e">
        <f t="shared" si="54"/>
        <v>#DIV/0!</v>
      </c>
      <c r="AB186" s="35" t="e">
        <f t="shared" si="55"/>
        <v>#DIV/0!</v>
      </c>
      <c r="AC186" s="35" t="e">
        <f t="shared" si="56"/>
        <v>#DIV/0!</v>
      </c>
      <c r="AD186" s="36"/>
      <c r="AE186" s="36"/>
      <c r="AF186">
        <v>2.11</v>
      </c>
      <c r="AG186">
        <v>1.75</v>
      </c>
      <c r="AH186" s="36"/>
      <c r="AI186" s="36"/>
      <c r="AJ186" t="s">
        <v>393</v>
      </c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2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2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2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2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2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2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2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2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2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2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2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2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2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2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2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2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2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2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2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2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2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2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2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2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2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2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2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2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2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2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2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2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57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57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57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57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57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57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57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57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57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57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57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58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58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58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58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9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9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9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2021-12-17T15:59:54Z</dcterms:modified>
</cp:coreProperties>
</file>