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T106" i="8" s="1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T107" i="8" s="1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T108" i="8" s="1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T109" i="8" s="1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T110" i="8" s="1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T111" i="8" s="1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S112" i="8" s="1"/>
  <c r="R112" i="8"/>
  <c r="T112" i="8" s="1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T113" i="8" s="1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 s="1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 s="1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S118" i="8" s="1"/>
  <c r="R118" i="8"/>
  <c r="T118" i="8" s="1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 s="1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 s="1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 s="1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 s="1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T125" i="8" s="1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S126" i="8" s="1"/>
  <c r="R126" i="8"/>
  <c r="T126" i="8" s="1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 s="1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S128" i="8" s="1"/>
  <c r="R128" i="8"/>
  <c r="T128" i="8" s="1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S129" i="8" s="1"/>
  <c r="R129" i="8"/>
  <c r="T129" i="8" s="1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S130" i="8" s="1"/>
  <c r="R130" i="8"/>
  <c r="T130" i="8" s="1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 s="1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S133" i="8" s="1"/>
  <c r="R133" i="8"/>
  <c r="T133" i="8" s="1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 s="1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S135" i="8" s="1"/>
  <c r="R135" i="8"/>
  <c r="T135" i="8" s="1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T139" i="8" s="1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T140" i="8" s="1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T141" i="8" s="1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S142" i="8" s="1"/>
  <c r="R142" i="8"/>
  <c r="T142" i="8" s="1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S143" i="8" s="1"/>
  <c r="R143" i="8"/>
  <c r="T143" i="8" s="1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 s="1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 s="1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 s="1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 s="1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 s="1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T150" i="8" s="1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T153" i="8" s="1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T154" i="8" s="1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T155" i="8" s="1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T156" i="8" s="1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T157" i="8" s="1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T158" i="8" s="1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T159" i="8" s="1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T160" i="8" s="1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T161" i="8" s="1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T162" i="8" s="1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T163" i="8" s="1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T164" i="8" s="1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T165" i="8" s="1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T166" i="8" s="1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T167" i="8" s="1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T168" i="8" s="1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T170" i="8" s="1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T171" i="8" s="1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T172" i="8" s="1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T173" i="8" s="1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T174" i="8" s="1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 s="1"/>
  <c r="S177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Y45" i="2"/>
  <c r="Z45" i="2"/>
  <c r="AA45" i="2"/>
  <c r="AB45" i="2"/>
  <c r="U46" i="2"/>
  <c r="V46" i="2"/>
  <c r="AB46" i="2" s="1"/>
  <c r="W46" i="2"/>
  <c r="X46" i="2"/>
  <c r="Y46" i="2"/>
  <c r="Z46" i="2"/>
  <c r="AA46" i="2"/>
  <c r="U47" i="2"/>
  <c r="AA47" i="2" s="1"/>
  <c r="V47" i="2"/>
  <c r="W47" i="2"/>
  <c r="X47" i="2"/>
  <c r="Y47" i="2"/>
  <c r="Z47" i="2"/>
  <c r="AC47" i="2"/>
  <c r="U48" i="2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/>
  <c r="U56" i="2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Y69" i="2"/>
  <c r="Z69" i="2"/>
  <c r="AA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Y77" i="2"/>
  <c r="Z77" i="2"/>
  <c r="AA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AC85" i="2" s="1"/>
  <c r="X85" i="2"/>
  <c r="Y85" i="2"/>
  <c r="Z85" i="2"/>
  <c r="AA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Y93" i="2"/>
  <c r="Z93" i="2"/>
  <c r="AA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AC101" i="2" s="1"/>
  <c r="X101" i="2"/>
  <c r="Y101" i="2"/>
  <c r="Z101" i="2"/>
  <c r="AA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 s="1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Y109" i="2"/>
  <c r="Z109" i="2"/>
  <c r="AA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AC114" i="2" s="1"/>
  <c r="X114" i="2"/>
  <c r="Y114" i="2"/>
  <c r="Z114" i="2"/>
  <c r="AA114" i="2"/>
  <c r="U115" i="2"/>
  <c r="AA115" i="2" s="1"/>
  <c r="V115" i="2"/>
  <c r="AB115" i="2" s="1"/>
  <c r="W115" i="2"/>
  <c r="X115" i="2"/>
  <c r="Y115" i="2"/>
  <c r="Z115" i="2"/>
  <c r="AC115" i="2" s="1"/>
  <c r="U116" i="2"/>
  <c r="AA116" i="2" s="1"/>
  <c r="V116" i="2"/>
  <c r="W116" i="2"/>
  <c r="X116" i="2"/>
  <c r="Y116" i="2"/>
  <c r="AB116" i="2" s="1"/>
  <c r="Z116" i="2"/>
  <c r="AC116" i="2"/>
  <c r="U117" i="2"/>
  <c r="V117" i="2"/>
  <c r="W117" i="2"/>
  <c r="AC117" i="2" s="1"/>
  <c r="X117" i="2"/>
  <c r="Y117" i="2"/>
  <c r="Z117" i="2"/>
  <c r="AA117" i="2"/>
  <c r="AB117" i="2"/>
  <c r="U118" i="2"/>
  <c r="V118" i="2"/>
  <c r="AB118" i="2" s="1"/>
  <c r="W118" i="2"/>
  <c r="AC118" i="2" s="1"/>
  <c r="X118" i="2"/>
  <c r="Y118" i="2"/>
  <c r="Z118" i="2"/>
  <c r="AA118" i="2"/>
  <c r="U119" i="2"/>
  <c r="AA119" i="2" s="1"/>
  <c r="V119" i="2"/>
  <c r="AB119" i="2" s="1"/>
  <c r="W119" i="2"/>
  <c r="X119" i="2"/>
  <c r="Y119" i="2"/>
  <c r="Z119" i="2"/>
  <c r="AC119" i="2" s="1"/>
  <c r="U120" i="2"/>
  <c r="AA120" i="2" s="1"/>
  <c r="V120" i="2"/>
  <c r="W120" i="2"/>
  <c r="X120" i="2"/>
  <c r="Y120" i="2"/>
  <c r="AB120" i="2" s="1"/>
  <c r="Z120" i="2"/>
  <c r="AC120" i="2"/>
  <c r="U121" i="2"/>
  <c r="V121" i="2"/>
  <c r="W121" i="2"/>
  <c r="AC121" i="2" s="1"/>
  <c r="X121" i="2"/>
  <c r="AA121" i="2" s="1"/>
  <c r="Y121" i="2"/>
  <c r="Z121" i="2"/>
  <c r="AB121" i="2"/>
  <c r="U122" i="2"/>
  <c r="V122" i="2"/>
  <c r="AB122" i="2" s="1"/>
  <c r="W122" i="2"/>
  <c r="AC122" i="2" s="1"/>
  <c r="X122" i="2"/>
  <c r="Y122" i="2"/>
  <c r="Z122" i="2"/>
  <c r="AA122" i="2"/>
  <c r="U123" i="2"/>
  <c r="AA123" i="2" s="1"/>
  <c r="V123" i="2"/>
  <c r="AB123" i="2" s="1"/>
  <c r="W123" i="2"/>
  <c r="X123" i="2"/>
  <c r="Y123" i="2"/>
  <c r="Z123" i="2"/>
  <c r="AC123" i="2" s="1"/>
  <c r="U124" i="2"/>
  <c r="AA124" i="2" s="1"/>
  <c r="V124" i="2"/>
  <c r="W124" i="2"/>
  <c r="X124" i="2"/>
  <c r="Y124" i="2"/>
  <c r="AB124" i="2" s="1"/>
  <c r="Z124" i="2"/>
  <c r="AC124" i="2"/>
  <c r="U125" i="2"/>
  <c r="V125" i="2"/>
  <c r="W125" i="2"/>
  <c r="AC125" i="2" s="1"/>
  <c r="X125" i="2"/>
  <c r="AA125" i="2" s="1"/>
  <c r="Y125" i="2"/>
  <c r="Z125" i="2"/>
  <c r="AB125" i="2"/>
  <c r="U126" i="2"/>
  <c r="V126" i="2"/>
  <c r="AB126" i="2" s="1"/>
  <c r="W126" i="2"/>
  <c r="AC126" i="2" s="1"/>
  <c r="X126" i="2"/>
  <c r="Y126" i="2"/>
  <c r="Z126" i="2"/>
  <c r="AA126" i="2"/>
  <c r="U127" i="2"/>
  <c r="AA127" i="2" s="1"/>
  <c r="V127" i="2"/>
  <c r="AB127" i="2" s="1"/>
  <c r="W127" i="2"/>
  <c r="X127" i="2"/>
  <c r="Y127" i="2"/>
  <c r="Z127" i="2"/>
  <c r="AC127" i="2" s="1"/>
  <c r="U128" i="2"/>
  <c r="AA128" i="2" s="1"/>
  <c r="V128" i="2"/>
  <c r="W128" i="2"/>
  <c r="X128" i="2"/>
  <c r="Y128" i="2"/>
  <c r="AB128" i="2" s="1"/>
  <c r="Z128" i="2"/>
  <c r="AC128" i="2"/>
  <c r="U129" i="2"/>
  <c r="V129" i="2"/>
  <c r="W129" i="2"/>
  <c r="AC129" i="2" s="1"/>
  <c r="X129" i="2"/>
  <c r="AA129" i="2" s="1"/>
  <c r="Y129" i="2"/>
  <c r="Z129" i="2"/>
  <c r="AB129" i="2"/>
  <c r="U130" i="2"/>
  <c r="V130" i="2"/>
  <c r="AB130" i="2" s="1"/>
  <c r="W130" i="2"/>
  <c r="AC130" i="2" s="1"/>
  <c r="X130" i="2"/>
  <c r="Y130" i="2"/>
  <c r="Z130" i="2"/>
  <c r="AA130" i="2"/>
  <c r="U131" i="2"/>
  <c r="AA131" i="2" s="1"/>
  <c r="V131" i="2"/>
  <c r="AB131" i="2" s="1"/>
  <c r="W131" i="2"/>
  <c r="X131" i="2"/>
  <c r="Y131" i="2"/>
  <c r="Z131" i="2"/>
  <c r="AC131" i="2" s="1"/>
  <c r="U132" i="2"/>
  <c r="AA132" i="2" s="1"/>
  <c r="V132" i="2"/>
  <c r="W132" i="2"/>
  <c r="X132" i="2"/>
  <c r="Y132" i="2"/>
  <c r="AB132" i="2" s="1"/>
  <c r="Z132" i="2"/>
  <c r="AC132" i="2"/>
  <c r="U133" i="2"/>
  <c r="V133" i="2"/>
  <c r="W133" i="2"/>
  <c r="AC133" i="2" s="1"/>
  <c r="X133" i="2"/>
  <c r="AA133" i="2" s="1"/>
  <c r="Y133" i="2"/>
  <c r="Z133" i="2"/>
  <c r="AB133" i="2"/>
  <c r="U134" i="2"/>
  <c r="V134" i="2"/>
  <c r="AB134" i="2" s="1"/>
  <c r="W134" i="2"/>
  <c r="AC134" i="2" s="1"/>
  <c r="X134" i="2"/>
  <c r="Y134" i="2"/>
  <c r="Z134" i="2"/>
  <c r="AA134" i="2"/>
  <c r="U135" i="2"/>
  <c r="AA135" i="2" s="1"/>
  <c r="V135" i="2"/>
  <c r="AB135" i="2" s="1"/>
  <c r="W135" i="2"/>
  <c r="X135" i="2"/>
  <c r="Y135" i="2"/>
  <c r="Z135" i="2"/>
  <c r="AC135" i="2" s="1"/>
  <c r="U136" i="2"/>
  <c r="AA136" i="2" s="1"/>
  <c r="V136" i="2"/>
  <c r="W136" i="2"/>
  <c r="X136" i="2"/>
  <c r="Y136" i="2"/>
  <c r="AB136" i="2" s="1"/>
  <c r="Z136" i="2"/>
  <c r="AC136" i="2"/>
  <c r="U137" i="2"/>
  <c r="V137" i="2"/>
  <c r="W137" i="2"/>
  <c r="AC137" i="2" s="1"/>
  <c r="X137" i="2"/>
  <c r="AA137" i="2" s="1"/>
  <c r="Y137" i="2"/>
  <c r="Z137" i="2"/>
  <c r="AB137" i="2"/>
  <c r="U138" i="2"/>
  <c r="V138" i="2"/>
  <c r="AB138" i="2" s="1"/>
  <c r="W138" i="2"/>
  <c r="AC138" i="2" s="1"/>
  <c r="X138" i="2"/>
  <c r="Y138" i="2"/>
  <c r="Z138" i="2"/>
  <c r="AA138" i="2"/>
  <c r="U139" i="2"/>
  <c r="AA139" i="2" s="1"/>
  <c r="V139" i="2"/>
  <c r="AB139" i="2" s="1"/>
  <c r="W139" i="2"/>
  <c r="X139" i="2"/>
  <c r="Y139" i="2"/>
  <c r="Z139" i="2"/>
  <c r="AC139" i="2" s="1"/>
  <c r="U140" i="2"/>
  <c r="AA140" i="2" s="1"/>
  <c r="V140" i="2"/>
  <c r="W140" i="2"/>
  <c r="X140" i="2"/>
  <c r="Y140" i="2"/>
  <c r="AB140" i="2" s="1"/>
  <c r="Z140" i="2"/>
  <c r="AC140" i="2"/>
  <c r="U141" i="2"/>
  <c r="V141" i="2"/>
  <c r="W141" i="2"/>
  <c r="AC141" i="2" s="1"/>
  <c r="X141" i="2"/>
  <c r="AA141" i="2" s="1"/>
  <c r="Y141" i="2"/>
  <c r="Z141" i="2"/>
  <c r="AB141" i="2"/>
  <c r="U142" i="2"/>
  <c r="V142" i="2"/>
  <c r="AB142" i="2" s="1"/>
  <c r="W142" i="2"/>
  <c r="AC142" i="2" s="1"/>
  <c r="X142" i="2"/>
  <c r="Y142" i="2"/>
  <c r="Z142" i="2"/>
  <c r="AA142" i="2"/>
  <c r="U143" i="2"/>
  <c r="AA143" i="2" s="1"/>
  <c r="V143" i="2"/>
  <c r="AB143" i="2" s="1"/>
  <c r="W143" i="2"/>
  <c r="X143" i="2"/>
  <c r="Y143" i="2"/>
  <c r="Z143" i="2"/>
  <c r="AC143" i="2" s="1"/>
  <c r="U144" i="2"/>
  <c r="AA144" i="2" s="1"/>
  <c r="V144" i="2"/>
  <c r="W144" i="2"/>
  <c r="X144" i="2"/>
  <c r="Y144" i="2"/>
  <c r="AB144" i="2" s="1"/>
  <c r="Z144" i="2"/>
  <c r="AC144" i="2"/>
  <c r="U145" i="2"/>
  <c r="V145" i="2"/>
  <c r="W145" i="2"/>
  <c r="AC145" i="2" s="1"/>
  <c r="X145" i="2"/>
  <c r="AA145" i="2" s="1"/>
  <c r="Y145" i="2"/>
  <c r="Z145" i="2"/>
  <c r="AB145" i="2"/>
  <c r="U146" i="2"/>
  <c r="V146" i="2"/>
  <c r="AB146" i="2" s="1"/>
  <c r="W146" i="2"/>
  <c r="AC146" i="2" s="1"/>
  <c r="X146" i="2"/>
  <c r="Y146" i="2"/>
  <c r="Z146" i="2"/>
  <c r="AA146" i="2"/>
  <c r="U147" i="2"/>
  <c r="AA147" i="2" s="1"/>
  <c r="V147" i="2"/>
  <c r="AB147" i="2" s="1"/>
  <c r="W147" i="2"/>
  <c r="X147" i="2"/>
  <c r="Y147" i="2"/>
  <c r="Z147" i="2"/>
  <c r="AC147" i="2" s="1"/>
  <c r="U148" i="2"/>
  <c r="AA148" i="2" s="1"/>
  <c r="V148" i="2"/>
  <c r="W148" i="2"/>
  <c r="X148" i="2"/>
  <c r="Y148" i="2"/>
  <c r="AB148" i="2" s="1"/>
  <c r="Z148" i="2"/>
  <c r="AC148" i="2"/>
  <c r="U149" i="2"/>
  <c r="V149" i="2"/>
  <c r="W149" i="2"/>
  <c r="AC149" i="2" s="1"/>
  <c r="X149" i="2"/>
  <c r="AA149" i="2" s="1"/>
  <c r="Y149" i="2"/>
  <c r="Z149" i="2"/>
  <c r="AB149" i="2"/>
  <c r="U150" i="2"/>
  <c r="V150" i="2"/>
  <c r="AB150" i="2" s="1"/>
  <c r="W150" i="2"/>
  <c r="AC150" i="2" s="1"/>
  <c r="X150" i="2"/>
  <c r="Y150" i="2"/>
  <c r="Z150" i="2"/>
  <c r="AA150" i="2"/>
  <c r="U151" i="2"/>
  <c r="AA151" i="2" s="1"/>
  <c r="V151" i="2"/>
  <c r="AB151" i="2" s="1"/>
  <c r="W151" i="2"/>
  <c r="X151" i="2"/>
  <c r="Y151" i="2"/>
  <c r="Z151" i="2"/>
  <c r="AC151" i="2" s="1"/>
  <c r="U152" i="2"/>
  <c r="AA152" i="2" s="1"/>
  <c r="V152" i="2"/>
  <c r="W152" i="2"/>
  <c r="X152" i="2"/>
  <c r="Y152" i="2"/>
  <c r="AB152" i="2" s="1"/>
  <c r="Z152" i="2"/>
  <c r="AC152" i="2"/>
  <c r="U153" i="2"/>
  <c r="V153" i="2"/>
  <c r="W153" i="2"/>
  <c r="AC153" i="2" s="1"/>
  <c r="X153" i="2"/>
  <c r="AA153" i="2" s="1"/>
  <c r="Y153" i="2"/>
  <c r="Z153" i="2"/>
  <c r="AB153" i="2"/>
  <c r="U154" i="2"/>
  <c r="V154" i="2"/>
  <c r="AB154" i="2" s="1"/>
  <c r="W154" i="2"/>
  <c r="AC154" i="2" s="1"/>
  <c r="X154" i="2"/>
  <c r="Y154" i="2"/>
  <c r="Z154" i="2"/>
  <c r="AA154" i="2"/>
  <c r="U155" i="2"/>
  <c r="AA155" i="2" s="1"/>
  <c r="V155" i="2"/>
  <c r="AB155" i="2" s="1"/>
  <c r="W155" i="2"/>
  <c r="X155" i="2"/>
  <c r="Y155" i="2"/>
  <c r="Z155" i="2"/>
  <c r="AC155" i="2" s="1"/>
  <c r="U156" i="2"/>
  <c r="AA156" i="2" s="1"/>
  <c r="V156" i="2"/>
  <c r="W156" i="2"/>
  <c r="X156" i="2"/>
  <c r="Y156" i="2"/>
  <c r="AB156" i="2" s="1"/>
  <c r="Z156" i="2"/>
  <c r="AC156" i="2"/>
  <c r="U157" i="2"/>
  <c r="V157" i="2"/>
  <c r="W157" i="2"/>
  <c r="AC157" i="2" s="1"/>
  <c r="X157" i="2"/>
  <c r="AA157" i="2" s="1"/>
  <c r="Y157" i="2"/>
  <c r="Z157" i="2"/>
  <c r="AB157" i="2"/>
  <c r="U158" i="2"/>
  <c r="V158" i="2"/>
  <c r="AB158" i="2" s="1"/>
  <c r="W158" i="2"/>
  <c r="AC158" i="2" s="1"/>
  <c r="X158" i="2"/>
  <c r="Y158" i="2"/>
  <c r="Z158" i="2"/>
  <c r="AA158" i="2"/>
  <c r="U159" i="2"/>
  <c r="AA159" i="2" s="1"/>
  <c r="V159" i="2"/>
  <c r="AB159" i="2" s="1"/>
  <c r="W159" i="2"/>
  <c r="X159" i="2"/>
  <c r="Y159" i="2"/>
  <c r="Z159" i="2"/>
  <c r="AC159" i="2" s="1"/>
  <c r="U160" i="2"/>
  <c r="AA160" i="2" s="1"/>
  <c r="V160" i="2"/>
  <c r="W160" i="2"/>
  <c r="X160" i="2"/>
  <c r="Y160" i="2"/>
  <c r="AB160" i="2" s="1"/>
  <c r="Z160" i="2"/>
  <c r="AC160" i="2"/>
  <c r="U161" i="2"/>
  <c r="V161" i="2"/>
  <c r="W161" i="2"/>
  <c r="AC161" i="2" s="1"/>
  <c r="X161" i="2"/>
  <c r="AA161" i="2" s="1"/>
  <c r="Y161" i="2"/>
  <c r="Z161" i="2"/>
  <c r="AB161" i="2"/>
  <c r="U162" i="2"/>
  <c r="V162" i="2"/>
  <c r="AB162" i="2" s="1"/>
  <c r="W162" i="2"/>
  <c r="AC162" i="2" s="1"/>
  <c r="X162" i="2"/>
  <c r="Y162" i="2"/>
  <c r="Z162" i="2"/>
  <c r="AA162" i="2"/>
  <c r="U163" i="2"/>
  <c r="AA163" i="2" s="1"/>
  <c r="V163" i="2"/>
  <c r="AB163" i="2" s="1"/>
  <c r="W163" i="2"/>
  <c r="X163" i="2"/>
  <c r="Y163" i="2"/>
  <c r="Z163" i="2"/>
  <c r="AC163" i="2" s="1"/>
  <c r="U164" i="2"/>
  <c r="AA164" i="2" s="1"/>
  <c r="V164" i="2"/>
  <c r="W164" i="2"/>
  <c r="X164" i="2"/>
  <c r="Y164" i="2"/>
  <c r="AB164" i="2" s="1"/>
  <c r="Z164" i="2"/>
  <c r="AC164" i="2"/>
  <c r="U165" i="2"/>
  <c r="V165" i="2"/>
  <c r="W165" i="2"/>
  <c r="AC165" i="2" s="1"/>
  <c r="X165" i="2"/>
  <c r="AA165" i="2" s="1"/>
  <c r="Y165" i="2"/>
  <c r="Z165" i="2"/>
  <c r="AB165" i="2"/>
  <c r="U166" i="2"/>
  <c r="V166" i="2"/>
  <c r="AB166" i="2" s="1"/>
  <c r="W166" i="2"/>
  <c r="AC166" i="2" s="1"/>
  <c r="X166" i="2"/>
  <c r="Y166" i="2"/>
  <c r="Z166" i="2"/>
  <c r="AA166" i="2"/>
  <c r="U167" i="2"/>
  <c r="AA167" i="2" s="1"/>
  <c r="V167" i="2"/>
  <c r="AB167" i="2" s="1"/>
  <c r="W167" i="2"/>
  <c r="X167" i="2"/>
  <c r="Y167" i="2"/>
  <c r="Z167" i="2"/>
  <c r="AC167" i="2" s="1"/>
  <c r="U168" i="2"/>
  <c r="AA168" i="2" s="1"/>
  <c r="V168" i="2"/>
  <c r="W168" i="2"/>
  <c r="X168" i="2"/>
  <c r="Y168" i="2"/>
  <c r="AB168" i="2" s="1"/>
  <c r="Z168" i="2"/>
  <c r="AC168" i="2"/>
  <c r="U169" i="2"/>
  <c r="V169" i="2"/>
  <c r="W169" i="2"/>
  <c r="AC169" i="2" s="1"/>
  <c r="X169" i="2"/>
  <c r="AA169" i="2" s="1"/>
  <c r="Y169" i="2"/>
  <c r="Z169" i="2"/>
  <c r="AB169" i="2"/>
  <c r="U170" i="2"/>
  <c r="V170" i="2"/>
  <c r="AB170" i="2" s="1"/>
  <c r="W170" i="2"/>
  <c r="AC170" i="2" s="1"/>
  <c r="X170" i="2"/>
  <c r="Y170" i="2"/>
  <c r="Z170" i="2"/>
  <c r="AA170" i="2"/>
  <c r="U171" i="2"/>
  <c r="AA171" i="2" s="1"/>
  <c r="V171" i="2"/>
  <c r="AB171" i="2" s="1"/>
  <c r="W171" i="2"/>
  <c r="X171" i="2"/>
  <c r="Y171" i="2"/>
  <c r="Z171" i="2"/>
  <c r="AC171" i="2" s="1"/>
  <c r="U172" i="2"/>
  <c r="AA172" i="2" s="1"/>
  <c r="V172" i="2"/>
  <c r="W172" i="2"/>
  <c r="X172" i="2"/>
  <c r="Y172" i="2"/>
  <c r="AB172" i="2" s="1"/>
  <c r="Z172" i="2"/>
  <c r="AC172" i="2"/>
  <c r="U173" i="2"/>
  <c r="V173" i="2"/>
  <c r="W173" i="2"/>
  <c r="AC173" i="2" s="1"/>
  <c r="X173" i="2"/>
  <c r="AA173" i="2" s="1"/>
  <c r="Y173" i="2"/>
  <c r="Z173" i="2"/>
  <c r="AB173" i="2"/>
  <c r="U174" i="2"/>
  <c r="V174" i="2"/>
  <c r="AB174" i="2" s="1"/>
  <c r="W174" i="2"/>
  <c r="AC174" i="2" s="1"/>
  <c r="X174" i="2"/>
  <c r="Y174" i="2"/>
  <c r="Z174" i="2"/>
  <c r="AA174" i="2"/>
  <c r="U175" i="2"/>
  <c r="AA175" i="2" s="1"/>
  <c r="V175" i="2"/>
  <c r="AB175" i="2" s="1"/>
  <c r="W175" i="2"/>
  <c r="X175" i="2"/>
  <c r="Y175" i="2"/>
  <c r="Z175" i="2"/>
  <c r="AC175" i="2" s="1"/>
  <c r="U176" i="2"/>
  <c r="AA176" i="2" s="1"/>
  <c r="V176" i="2"/>
  <c r="W176" i="2"/>
  <c r="X176" i="2"/>
  <c r="Y176" i="2"/>
  <c r="AB176" i="2" s="1"/>
  <c r="Z176" i="2"/>
  <c r="AC176" i="2"/>
  <c r="U177" i="2"/>
  <c r="V177" i="2"/>
  <c r="W177" i="2"/>
  <c r="AC177" i="2" s="1"/>
  <c r="X177" i="2"/>
  <c r="AA177" i="2" s="1"/>
  <c r="Y177" i="2"/>
  <c r="Z177" i="2"/>
  <c r="AB177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AB47" i="2" l="1"/>
  <c r="AB75" i="2"/>
  <c r="AB67" i="2"/>
  <c r="AC62" i="2"/>
  <c r="AB59" i="2"/>
  <c r="AA56" i="2"/>
  <c r="AC54" i="2"/>
  <c r="AB51" i="2"/>
  <c r="AA48" i="2"/>
  <c r="AC46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41" i="9" l="1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116" i="4" l="1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160" i="4" l="1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5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41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6" i="10"/>
  <c r="D240" i="10"/>
  <c r="D238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17" i="3"/>
  <c r="D212" i="3"/>
  <c r="D224" i="3"/>
  <c r="D228" i="3"/>
  <c r="D204" i="3"/>
  <c r="D210" i="3"/>
  <c r="D203" i="3"/>
  <c r="D227" i="3"/>
  <c r="D209" i="3"/>
  <c r="D213" i="3"/>
  <c r="D221" i="3"/>
  <c r="D202" i="3"/>
  <c r="D230" i="3"/>
  <c r="D219" i="3"/>
  <c r="D211" i="3"/>
  <c r="D226" i="3"/>
  <c r="D218" i="3"/>
  <c r="D206" i="3"/>
  <c r="D223" i="3"/>
  <c r="D208" i="3"/>
  <c r="D229" i="3"/>
  <c r="D214" i="3"/>
  <c r="D215" i="3"/>
  <c r="D231" i="3"/>
  <c r="D216" i="3"/>
  <c r="D222" i="3"/>
  <c r="D207" i="3"/>
  <c r="D220" i="3"/>
  <c r="D225" i="3"/>
  <c r="D205" i="3"/>
  <c r="D217" i="10"/>
  <c r="D203" i="10"/>
  <c r="D221" i="10"/>
  <c r="D224" i="10"/>
  <c r="D208" i="10"/>
  <c r="D227" i="10"/>
  <c r="D205" i="10"/>
  <c r="D222" i="10"/>
  <c r="D228" i="10"/>
  <c r="D210" i="10"/>
  <c r="D231" i="10"/>
  <c r="D206" i="10"/>
  <c r="D220" i="10"/>
  <c r="D209" i="10"/>
  <c r="D215" i="10"/>
  <c r="D211" i="10"/>
  <c r="D229" i="10"/>
  <c r="D219" i="10"/>
  <c r="D226" i="10"/>
  <c r="D214" i="10"/>
  <c r="D218" i="10"/>
  <c r="D212" i="10"/>
  <c r="D204" i="10"/>
  <c r="D230" i="10"/>
  <c r="D223" i="10"/>
  <c r="D202" i="10"/>
  <c r="D225" i="10"/>
  <c r="D207" i="10"/>
  <c r="D213" i="10"/>
  <c r="D216" i="10"/>
  <c r="D2" i="10"/>
  <c r="D3" i="10"/>
  <c r="D2" i="3"/>
  <c r="D3" i="3"/>
  <c r="D132" i="3"/>
  <c r="D182" i="3"/>
  <c r="D104" i="3"/>
  <c r="D152" i="3"/>
  <c r="D108" i="3"/>
  <c r="D146" i="3"/>
  <c r="D168" i="3"/>
  <c r="D57" i="3"/>
  <c r="D139" i="3"/>
  <c r="D30" i="3"/>
  <c r="D22" i="3"/>
  <c r="D19" i="3"/>
  <c r="D123" i="3"/>
  <c r="D127" i="3"/>
  <c r="D93" i="3"/>
  <c r="D96" i="3"/>
  <c r="D145" i="3"/>
  <c r="D192" i="3"/>
  <c r="D76" i="3"/>
  <c r="D95" i="3"/>
  <c r="D32" i="3"/>
  <c r="D4" i="3"/>
  <c r="D47" i="3"/>
  <c r="D200" i="3"/>
  <c r="D67" i="3"/>
  <c r="D72" i="3"/>
  <c r="D60" i="3"/>
  <c r="D134" i="3"/>
  <c r="D90" i="3"/>
  <c r="D166" i="3"/>
  <c r="D69" i="3"/>
  <c r="D177" i="3"/>
  <c r="D40" i="3"/>
  <c r="D29" i="3"/>
  <c r="D11" i="3"/>
  <c r="D55" i="3"/>
  <c r="D135" i="3"/>
  <c r="D56" i="3"/>
  <c r="D171" i="3"/>
  <c r="D105" i="3"/>
  <c r="D114" i="3"/>
  <c r="D122" i="3"/>
  <c r="D191" i="3"/>
  <c r="D138" i="3"/>
  <c r="D63" i="3"/>
  <c r="D10" i="3"/>
  <c r="D35" i="3"/>
  <c r="D36" i="3"/>
  <c r="D197" i="3"/>
  <c r="D141" i="3"/>
  <c r="D115" i="3"/>
  <c r="D179" i="3"/>
  <c r="D98" i="3"/>
  <c r="D133" i="3"/>
  <c r="D79" i="3"/>
  <c r="D89" i="3"/>
  <c r="D92" i="3"/>
  <c r="D64" i="3"/>
  <c r="D52" i="3"/>
  <c r="D34" i="3"/>
  <c r="D5" i="3"/>
  <c r="D100" i="3"/>
  <c r="D109" i="3"/>
  <c r="D61" i="3"/>
  <c r="D110" i="3"/>
  <c r="D158" i="3"/>
  <c r="D190" i="3"/>
  <c r="D121" i="3"/>
  <c r="D91" i="3"/>
  <c r="D125" i="3"/>
  <c r="D38" i="3"/>
  <c r="D48" i="3"/>
  <c r="D14" i="3"/>
  <c r="D165" i="3"/>
  <c r="D58" i="3"/>
  <c r="D124" i="3"/>
  <c r="D137" i="3"/>
  <c r="D86" i="3"/>
  <c r="D66" i="3"/>
  <c r="D188" i="3"/>
  <c r="D103" i="3"/>
  <c r="D183" i="3"/>
  <c r="D37" i="3"/>
  <c r="D20" i="3"/>
  <c r="D17" i="3"/>
  <c r="D131" i="3"/>
  <c r="D163" i="3"/>
  <c r="D162" i="3"/>
  <c r="D144" i="3"/>
  <c r="D129" i="3"/>
  <c r="D161" i="3"/>
  <c r="D101" i="3"/>
  <c r="D142" i="3"/>
  <c r="D59" i="3"/>
  <c r="D50" i="3"/>
  <c r="D8" i="3"/>
  <c r="D12" i="3"/>
  <c r="D201" i="3"/>
  <c r="D85" i="3"/>
  <c r="D194" i="3"/>
  <c r="D112" i="3"/>
  <c r="D169" i="3"/>
  <c r="D83" i="3"/>
  <c r="D71" i="3"/>
  <c r="D143" i="3"/>
  <c r="D170" i="3"/>
  <c r="D106" i="3"/>
  <c r="D18" i="3"/>
  <c r="D45" i="3"/>
  <c r="D39" i="3"/>
  <c r="D173" i="3"/>
  <c r="D187" i="3"/>
  <c r="D111" i="3"/>
  <c r="D157" i="3"/>
  <c r="D78" i="3"/>
  <c r="D70" i="3"/>
  <c r="D147" i="3"/>
  <c r="D195" i="3"/>
  <c r="D130" i="3"/>
  <c r="D46" i="3"/>
  <c r="D42" i="3"/>
  <c r="D28" i="3"/>
  <c r="D196" i="3"/>
  <c r="D107" i="3"/>
  <c r="D151" i="3"/>
  <c r="D174" i="3"/>
  <c r="D74" i="3"/>
  <c r="D68" i="3"/>
  <c r="D94" i="3"/>
  <c r="D99" i="3"/>
  <c r="D193" i="3"/>
  <c r="D155" i="3"/>
  <c r="D23" i="3"/>
  <c r="D13" i="3"/>
  <c r="D7" i="3"/>
  <c r="D75" i="3"/>
  <c r="D184" i="3"/>
  <c r="D136" i="3"/>
  <c r="D118" i="3"/>
  <c r="D102" i="3"/>
  <c r="D156" i="3"/>
  <c r="D113" i="3"/>
  <c r="D120" i="3"/>
  <c r="D65" i="3"/>
  <c r="D6" i="3"/>
  <c r="D41" i="3"/>
  <c r="D24" i="3"/>
  <c r="D21" i="3"/>
  <c r="D84" i="3"/>
  <c r="D172" i="3"/>
  <c r="D159" i="3"/>
  <c r="D117" i="3"/>
  <c r="D62" i="3"/>
  <c r="D181" i="3"/>
  <c r="D116" i="3"/>
  <c r="D80" i="3"/>
  <c r="D26" i="3"/>
  <c r="D51" i="3"/>
  <c r="D9" i="3"/>
  <c r="D44" i="3"/>
  <c r="D82" i="3"/>
  <c r="D73" i="3"/>
  <c r="D88" i="3"/>
  <c r="D189" i="3"/>
  <c r="D128" i="3"/>
  <c r="D126" i="3"/>
  <c r="D175" i="3"/>
  <c r="D149" i="3"/>
  <c r="D54" i="3"/>
  <c r="D15" i="3"/>
  <c r="D25" i="3"/>
  <c r="D27" i="3"/>
  <c r="D167" i="3"/>
  <c r="D150" i="3"/>
  <c r="D148" i="3"/>
  <c r="D164" i="3"/>
  <c r="D87" i="3"/>
  <c r="D160" i="3"/>
  <c r="D176" i="3"/>
  <c r="D180" i="3"/>
  <c r="D186" i="3"/>
  <c r="D16" i="3"/>
  <c r="D31" i="3"/>
  <c r="D43" i="3"/>
  <c r="D199" i="3"/>
  <c r="D198" i="3"/>
  <c r="D97" i="3"/>
  <c r="D140" i="3"/>
  <c r="D81" i="3"/>
  <c r="D185" i="3"/>
  <c r="D178" i="3"/>
  <c r="D119" i="3"/>
  <c r="D154" i="3"/>
  <c r="D77" i="3"/>
  <c r="D153" i="3"/>
  <c r="D33" i="3"/>
  <c r="D53" i="3"/>
  <c r="D49" i="3"/>
  <c r="D179" i="10"/>
  <c r="D142" i="10"/>
  <c r="D89" i="10"/>
  <c r="D195" i="10"/>
  <c r="D115" i="10"/>
  <c r="D101" i="10"/>
  <c r="D61" i="10"/>
  <c r="D123" i="10"/>
  <c r="D165" i="10"/>
  <c r="D55" i="10"/>
  <c r="D25" i="10"/>
  <c r="D29" i="10"/>
  <c r="D197" i="10"/>
  <c r="D87" i="10"/>
  <c r="D59" i="10"/>
  <c r="D94" i="10"/>
  <c r="D100" i="10"/>
  <c r="D137" i="10"/>
  <c r="D58" i="10"/>
  <c r="D136" i="10"/>
  <c r="D190" i="10"/>
  <c r="D19" i="10"/>
  <c r="D12" i="10"/>
  <c r="D52" i="10"/>
  <c r="D38" i="10"/>
  <c r="D199" i="10"/>
  <c r="D193" i="10"/>
  <c r="D161" i="10"/>
  <c r="D189" i="10"/>
  <c r="D57" i="10"/>
  <c r="D140" i="10"/>
  <c r="D155" i="10"/>
  <c r="D75" i="10"/>
  <c r="D131" i="10"/>
  <c r="D85" i="10"/>
  <c r="D28" i="10"/>
  <c r="D13" i="10"/>
  <c r="D22" i="10"/>
  <c r="D106" i="10"/>
  <c r="D69" i="10"/>
  <c r="D130" i="10"/>
  <c r="D154" i="10"/>
  <c r="D152" i="10"/>
  <c r="D113" i="10"/>
  <c r="D182" i="10"/>
  <c r="D134" i="10"/>
  <c r="D96" i="10"/>
  <c r="D26" i="10"/>
  <c r="D48" i="10"/>
  <c r="D51" i="10"/>
  <c r="D183" i="10"/>
  <c r="D104" i="10"/>
  <c r="D95" i="10"/>
  <c r="D147" i="10"/>
  <c r="D114" i="10"/>
  <c r="D86" i="10"/>
  <c r="D53" i="10"/>
  <c r="D64" i="10"/>
  <c r="D74" i="10"/>
  <c r="D92" i="10"/>
  <c r="D21" i="10"/>
  <c r="D128" i="10"/>
  <c r="D135" i="10"/>
  <c r="D20" i="10"/>
  <c r="D163" i="10"/>
  <c r="D132" i="10"/>
  <c r="D159" i="10"/>
  <c r="D180" i="10"/>
  <c r="D77" i="10"/>
  <c r="D151" i="10"/>
  <c r="D148" i="10"/>
  <c r="D82" i="10"/>
  <c r="D56" i="10"/>
  <c r="D27" i="10"/>
  <c r="D11" i="10"/>
  <c r="D49" i="10"/>
  <c r="D102" i="10"/>
  <c r="D194" i="10"/>
  <c r="D169" i="10"/>
  <c r="D124" i="10"/>
  <c r="D138" i="10"/>
  <c r="D116" i="10"/>
  <c r="D79" i="10"/>
  <c r="D175" i="10"/>
  <c r="D153" i="10"/>
  <c r="D8" i="10"/>
  <c r="D33" i="10"/>
  <c r="D30" i="10"/>
  <c r="D196" i="10"/>
  <c r="D191" i="10"/>
  <c r="D162" i="10"/>
  <c r="D185" i="10"/>
  <c r="D110" i="10"/>
  <c r="D177" i="10"/>
  <c r="D145" i="10"/>
  <c r="D99" i="10"/>
  <c r="D108" i="10"/>
  <c r="D39" i="10"/>
  <c r="D43" i="10"/>
  <c r="D15" i="10"/>
  <c r="D36" i="10"/>
  <c r="D72" i="10"/>
  <c r="D184" i="10"/>
  <c r="D97" i="10"/>
  <c r="D118" i="10"/>
  <c r="D76" i="10"/>
  <c r="D103" i="10"/>
  <c r="D125" i="10"/>
  <c r="D83" i="10"/>
  <c r="D158" i="10"/>
  <c r="D37" i="10"/>
  <c r="D14" i="10"/>
  <c r="D50" i="10"/>
  <c r="D156" i="10"/>
  <c r="D172" i="10"/>
  <c r="D62" i="10"/>
  <c r="D47" i="10"/>
  <c r="D150" i="10"/>
  <c r="D141" i="10"/>
  <c r="D81" i="10"/>
  <c r="D5" i="10"/>
  <c r="D93" i="10"/>
  <c r="D84" i="10"/>
  <c r="D67" i="10"/>
  <c r="D40" i="10"/>
  <c r="D112" i="10"/>
  <c r="D90" i="10"/>
  <c r="D139" i="10"/>
  <c r="D44" i="10"/>
  <c r="D16" i="10"/>
  <c r="D109" i="10"/>
  <c r="D176" i="10"/>
  <c r="D181" i="10"/>
  <c r="D173" i="10"/>
  <c r="D60" i="10"/>
  <c r="D127" i="10"/>
  <c r="D119" i="10"/>
  <c r="D133" i="10"/>
  <c r="D107" i="10"/>
  <c r="D18" i="10"/>
  <c r="D7" i="10"/>
  <c r="D54" i="10"/>
  <c r="D17" i="10"/>
  <c r="D144" i="10"/>
  <c r="D121" i="10"/>
  <c r="D178" i="10"/>
  <c r="D146" i="10"/>
  <c r="D65" i="10"/>
  <c r="D192" i="10"/>
  <c r="D91" i="10"/>
  <c r="D174" i="10"/>
  <c r="D168" i="10"/>
  <c r="D46" i="10"/>
  <c r="D45" i="10"/>
  <c r="D35" i="10"/>
  <c r="D187" i="10"/>
  <c r="D149" i="10"/>
  <c r="D88" i="10"/>
  <c r="D122" i="10"/>
  <c r="D167" i="10"/>
  <c r="D186" i="10"/>
  <c r="D80" i="10"/>
  <c r="D143" i="10"/>
  <c r="D71" i="10"/>
  <c r="D10" i="10"/>
  <c r="D34" i="10"/>
  <c r="D23" i="10"/>
  <c r="D198" i="10"/>
  <c r="D105" i="10"/>
  <c r="D68" i="10"/>
  <c r="D188" i="10"/>
  <c r="D73" i="10"/>
  <c r="D70" i="10"/>
  <c r="D117" i="10"/>
  <c r="D170" i="10"/>
  <c r="D126" i="10"/>
  <c r="D160" i="10"/>
  <c r="D42" i="10"/>
  <c r="D6" i="10"/>
  <c r="D31" i="10"/>
  <c r="D201" i="10"/>
  <c r="D98" i="10"/>
  <c r="D164" i="10"/>
  <c r="D157" i="10"/>
  <c r="D41" i="10"/>
  <c r="D24" i="10"/>
  <c r="D166" i="10"/>
  <c r="D120" i="10"/>
  <c r="D9" i="10"/>
  <c r="D171" i="10"/>
  <c r="D78" i="10"/>
  <c r="D63" i="10"/>
  <c r="D32" i="10"/>
  <c r="D200" i="10"/>
  <c r="D111" i="10"/>
  <c r="D66" i="10"/>
  <c r="D129" i="10"/>
  <c r="D4" i="10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9" i="4" l="1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<sst xmlns="http://schemas.openxmlformats.org/spreadsheetml/2006/main" count="1530" uniqueCount="441">
  <si>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</si>
  <si>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</si>
  <si>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</si>
  <si>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</si>
  <si>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</si>
  <si>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</si>
  <si>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</si>
  <si>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</si>
  <si>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</si>
  <si>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</si>
  <si>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</si>
  <si>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</si>
  <si>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</si>
  <si>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</si>
  <si>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</si>
  <si>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</si>
  <si>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</si>
  <si>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</si>
  <si>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</si>
  <si>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</si>
  <si>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</si>
  <si>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</si>
  <si>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</si>
  <si>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</si>
  <si>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</si>
  <si>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</si>
  <si>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</si>
  <si>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</si>
  <si>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</si>
  <si>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</si>
  <si>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</si>
  <si>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</si>
  <si>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</si>
  <si>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</si>
  <si>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</si>
  <si>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</si>
  <si>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</si>
  <si>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</si>
  <si>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</si>
  <si>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</si>
  <si>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</si>
  <si>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</si>
  <si>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</si>
  <si>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</si>
  <si>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</si>
  <si>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</si>
  <si>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</si>
  <si>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</si>
  <si>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</si>
  <si>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</si>
  <si>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</si>
  <si>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</si>
  <si>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</si>
  <si>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</si>
  <si>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</si>
  <si>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</si>
  <si>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</si>
  <si>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</si>
  <si>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</si>
  <si>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</si>
  <si>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</si>
  <si>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</si>
  <si>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</si>
  <si>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</si>
  <si>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</si>
  <si>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</si>
  <si>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</si>
  <si>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</si>
  <si>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</si>
  <si>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</si>
  <si>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</si>
  <si>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</si>
  <si>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</si>
  <si>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</si>
  <si>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</si>
  <si>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</si>
  <si>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</si>
  <si>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</si>
  <si>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</si>
  <si>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</si>
  <si>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</si>
  <si>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</si>
  <si>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</si>
  <si>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</si>
  <si>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</si>
  <si>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</si>
  <si>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</si>
  <si>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</si>
  <si>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</si>
  <si>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</si>
  <si>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</si>
  <si>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</si>
  <si>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</si>
  <si>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</si>
  <si>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</si>
  <si>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</si>
  <si>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</si>
  <si>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</si>
  <si>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</si>
  <si>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</si>
  <si>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</si>
  <si>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</si>
  <si>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</si>
  <si>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</si>
  <si>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</si>
  <si>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</si>
  <si>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</si>
  <si>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</si>
  <si>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</si>
  <si>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</si>
  <si>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</si>
  <si>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</si>
  <si>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</si>
  <si>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</si>
  <si>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</si>
  <si>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</si>
  <si>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</si>
  <si>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</si>
  <si>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</si>
  <si>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</si>
  <si>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</si>
  <si>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Maidenhead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</si>
  <si>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</si>
  <si>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</si>
  <si>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</si>
  <si>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</si>
  <si>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</si>
  <si>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</si>
  <si>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</si>
  <si>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</si>
  <si>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</si>
  <si>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</si>
  <si>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</si>
  <si>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</si>
  <si>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</si>
  <si>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</si>
  <si>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</si>
  <si>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</si>
  <si>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</si>
  <si>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</si>
  <si>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</si>
  <si>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</si>
  <si>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</si>
  <si>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</si>
  <si>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</si>
  <si>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</si>
  <si>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</si>
  <si>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</si>
  <si>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</si>
  <si>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</si>
  <si>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</si>
  <si>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</si>
  <si>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</si>
  <si>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</si>
  <si>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</si>
  <si>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</si>
  <si>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</si>
  <si>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</si>
  <si>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</si>
  <si>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</si>
  <si>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</si>
  <si>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</si>
  <si>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</si>
  <si>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</si>
  <si>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</si>
  <si>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</si>
  <si>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</si>
  <si>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</si>
  <si>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</si>
  <si>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</si>
  <si>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</si>
  <si>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</si>
  <si>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</si>
  <si>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</si>
  <si>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</si>
  <si>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</si>
  <si>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</si>
  <si>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</si>
  <si>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</si>
  <si>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</si>
  <si>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</si>
  <si>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</si>
  <si>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</si>
  <si>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</si>
  <si>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</si>
  <si>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</si>
  <si>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</si>
  <si>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</si>
  <si>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</si>
  <si>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</si>
  <si>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</si>
  <si>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</si>
  <si>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</si>
  <si>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</si>
  <si>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</si>
  <si>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</si>
  <si>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</si>
  <si>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</si>
  <si>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</si>
  <si>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Watford</t>
  </si>
  <si>
    <t>Brighton</t>
  </si>
  <si>
    <t>Norwich</t>
  </si>
  <si>
    <t>Burnley</t>
  </si>
  <si>
    <t>Brentford</t>
  </si>
  <si>
    <t>Southampton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</si>
  <si>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</si>
  <si>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</si>
  <si>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</si>
  <si>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</si>
  <si>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</si>
  <si>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</si>
  <si>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</si>
  <si>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</si>
  <si>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</si>
  <si>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</si>
  <si>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</si>
  <si>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</si>
  <si>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</si>
  <si>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</si>
  <si>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</si>
  <si>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</si>
  <si>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</si>
  <si>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</si>
  <si>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</si>
  <si>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</si>
  <si>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</si>
  <si>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</si>
  <si>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</si>
  <si>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</si>
  <si>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</si>
  <si>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</si>
  <si>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</si>
  <si>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</si>
  <si>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</si>
  <si>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</si>
  <si>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</si>
  <si>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</si>
  <si>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</si>
  <si>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</si>
  <si>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</si>
  <si>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</si>
  <si>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</si>
  <si>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</si>
  <si>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</si>
  <si>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</si>
  <si>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</si>
  <si>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</si>
  <si>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</si>
  <si>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</si>
  <si>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</si>
  <si>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</si>
  <si>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</si>
  <si>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</si>
  <si>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</si>
  <si>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</si>
  <si>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</si>
  <si>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</si>
  <si>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</si>
  <si>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</si>
  <si>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</si>
  <si>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</si>
  <si>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</si>
  <si>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</si>
  <si>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</si>
  <si>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Lamia</t>
  </si>
  <si>
    <t>OFI Crete</t>
  </si>
  <si>
    <t>Asteras Tripolis</t>
  </si>
  <si>
    <t>Atromitos</t>
  </si>
  <si>
    <t>Ionikos</t>
  </si>
  <si>
    <t>Volos NFC</t>
  </si>
  <si>
    <t>Apollon</t>
  </si>
  <si>
    <t>Panetolikos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</si>
  <si>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</si>
  <si>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</si>
  <si>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</si>
  <si>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</si>
  <si>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</si>
  <si>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</si>
  <si>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</si>
  <si>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</si>
  <si>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</si>
  <si>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</si>
  <si>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</si>
  <si>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</si>
  <si>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</si>
  <si>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</si>
  <si>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</si>
  <si>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</si>
  <si>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</si>
  <si>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</si>
  <si>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</si>
  <si>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</si>
  <si>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</si>
  <si>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</si>
  <si>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</si>
  <si>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</si>
  <si>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</si>
  <si>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</si>
  <si>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</si>
  <si>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</si>
  <si>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Getafe</t>
  </si>
  <si>
    <t>Mallorca</t>
  </si>
  <si>
    <t>Levante</t>
  </si>
  <si>
    <t>Villarreal</t>
  </si>
  <si>
    <t>Celta</t>
  </si>
  <si>
    <t>Real Madrid</t>
  </si>
  <si>
    <t>Ath Madrid</t>
  </si>
  <si>
    <t>Alaves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</si>
  <si>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</si>
  <si>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</si>
  <si>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</si>
  <si>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</si>
  <si>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</si>
  <si>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</si>
  <si>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</si>
  <si>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</si>
  <si>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</si>
  <si>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</si>
  <si>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</si>
  <si>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</si>
  <si>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</si>
  <si>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</si>
  <si>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</si>
  <si>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</si>
  <si>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</si>
  <si>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</si>
  <si>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</si>
  <si>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</si>
  <si>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</si>
  <si>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</si>
  <si>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</si>
  <si>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</si>
  <si>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</si>
  <si>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</si>
  <si>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</si>
  <si>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</si>
  <si>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</si>
  <si>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</si>
  <si>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</si>
  <si>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</si>
  <si>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</si>
  <si>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</si>
  <si>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</si>
  <si>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</si>
  <si>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</si>
  <si>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Aris</t>
  </si>
  <si>
    <t>Giannina</t>
  </si>
  <si>
    <t>Panathinaikos</t>
  </si>
  <si>
    <t>AEK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</si>
  <si>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</si>
  <si>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</si>
  <si>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</si>
  <si>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</si>
  <si>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</si>
  <si>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</si>
  <si>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</si>
  <si>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</si>
  <si>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</si>
  <si>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</si>
  <si>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</si>
  <si>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</si>
  <si>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</si>
  <si>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</si>
  <si>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</si>
  <si>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</si>
  <si>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For Sittard</t>
  </si>
  <si>
    <t>Sparta Rotterdam</t>
  </si>
  <si>
    <t>Maritimo</t>
  </si>
  <si>
    <t>Tondela</t>
  </si>
  <si>
    <t>Moreirense</t>
  </si>
  <si>
    <t>Guimaraes</t>
  </si>
  <si>
    <t>Sp Lisbon</t>
  </si>
  <si>
    <t>Pacos Ferreira</t>
  </si>
  <si>
    <t>Ath Bilbao</t>
  </si>
  <si>
    <t>Elche</t>
  </si>
  <si>
    <t>Betis</t>
  </si>
  <si>
    <t>Osasuna</t>
  </si>
  <si>
    <t>Granada</t>
  </si>
  <si>
    <t>Vallecano</t>
  </si>
  <si>
    <t>Valencia</t>
  </si>
  <si>
    <t>Cadiz</t>
  </si>
  <si>
    <t>Barcelona</t>
  </si>
  <si>
    <t>Sevilla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</si>
  <si>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</si>
  <si>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</si>
  <si>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</si>
  <si>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</si>
  <si>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</si>
  <si>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</si>
  <si>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</si>
  <si>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</si>
  <si>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</si>
  <si>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</si>
  <si>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</si>
  <si>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</si>
  <si>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</si>
  <si>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</si>
  <si>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</si>
  <si>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</si>
  <si>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</si>
  <si>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Sociedad</t>
  </si>
  <si>
    <t>Espanol</t>
  </si>
  <si>
    <t>Buyuksehyr</t>
  </si>
  <si>
    <t>Yeni Malatyaspor</t>
  </si>
  <si>
    <t>Hatayspor</t>
  </si>
  <si>
    <t>Ad. Demirspor</t>
  </si>
  <si>
    <t>D1</t>
  </si>
  <si>
    <t>D2</t>
  </si>
  <si>
    <t>E1</t>
  </si>
  <si>
    <t>P1</t>
  </si>
  <si>
    <t>E0</t>
  </si>
  <si>
    <t>F1</t>
  </si>
  <si>
    <t>F2</t>
  </si>
  <si>
    <t>G1</t>
  </si>
  <si>
    <t>I1</t>
  </si>
  <si>
    <t>I2</t>
  </si>
  <si>
    <t>N1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</si>
  <si>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</si>
  <si>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</si>
  <si>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</si>
  <si>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</si>
  <si>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</si>
  <si>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</si>
  <si>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</si>
  <si>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</si>
  <si>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Queen of Sth</t>
  </si>
  <si>
    <t>Rotherham</t>
  </si>
  <si>
    <t>Crawley Town</t>
  </si>
  <si>
    <t>Sutton</t>
  </si>
  <si>
    <t>Torquay</t>
  </si>
  <si>
    <t>Weymouth</t>
  </si>
  <si>
    <t>Stockport</t>
  </si>
  <si>
    <t>Inverness C</t>
  </si>
  <si>
    <t>Altrincham</t>
  </si>
  <si>
    <t>PAOK</t>
  </si>
  <si>
    <t>Olympiakos</t>
  </si>
  <si>
    <t>14/04/2022</t>
  </si>
  <si>
    <t>15/04/2022</t>
  </si>
  <si>
    <t>16/04/2022</t>
  </si>
  <si>
    <t>17/04/2022</t>
  </si>
  <si>
    <t>18/04/2022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</si>
</sst>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1.0457565564423787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1.0484438729518561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1.0405885922597782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1.04299513543169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1.0516104099147749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1.044303665417317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1.0526045231274919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1.0420112422030368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1.0420112422030368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1.0449864577049268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1.047073470420135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1.0497253316960662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1.0431976029859278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1.0593568958392465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1.0505862061664459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1.0679524935128775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1.0605174007793741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1.0509354515449301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1.0509354515449301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1.0502857379813271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1.0605174007793741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1.0513726059103246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1.0505862061664459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1.0580097445486314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1.057702745646198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1.049459408292031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1.0505862061664459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1.0562131576327949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1.0532159430726011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1.049459408292031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1.0500631329117833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1.0535792336879053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1.0688060519478177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1.0619437671691367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1.0662939096981978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1.0949798267765045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1.0633092374354824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1.06243870990235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1.0932932123683894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1.086976930295475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1.0840677409696946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1.0869608478919779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1.0648207184922545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1.0682468217514451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1.0708051461807455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1.04299513543169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1.0423915204335932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1.0376740753093197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1.0511989710920113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1.051738571938915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1.0404319501157899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1.0879085761343479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1.0379105936695237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1.0657284823689301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1.0652016546735219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1.0470376731981623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1.0533218816775407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1.0476415951389864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1.038077229388916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1.0344490471441554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1.047592923283859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1.042106143326367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1.0431976029859278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1.0459631209894389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1.0523293923701496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1.0382856620047121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1.0629592441321463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1.0351900225906741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1.0434058512320166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1.0718059866104521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1.0648207184922545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1.0757988792885387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1.0419581736699886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1.0369403410931437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1.0743649055710818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1.0724288563238225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1.0775660711684272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1.0748039017579798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1.079785529575755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1.0879876247819193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1.0725172100503928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1.0717876217555127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1.075806144761128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1.0727573259602021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1.0872584652008896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1.0893511984442428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1.0434324628629703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1.0369265649091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1.0439811611001015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1.0458219570064358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1.0461929391857427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1.0394138550111416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1.0533564937435893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1.0522559150967761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1.0524934496338532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1.0521795989414335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1.0680345415732078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1.0857175561235832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1.0905727516165582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1.0873987439628201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1.0905727516165582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1.083213262843725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1.1280400211771446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1.1291836149572723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1.086976930295475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1.0734654343413303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1.0904067891766789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1.0719067123302282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1.071200922068871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1.0688052819193437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1.0688052819193437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1.0446618226996724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1.0425703649827001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1.0429171817048493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1.0434322558420379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1.0702834367704921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1.0602620774953408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1.0707999366355214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1.0589099176352577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1.0437075600663159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1.0427733349764023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1.0497253316960662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1.0509444270006065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1.0670633436959172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1.0605789411172948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1.0452102388436428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1.048153965543114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1.0437075600663159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1.0533218816775407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1.051738571938915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1.048583109071006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1.038077229388916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1.038077229388916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1.042708496600167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1.0423806634244144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1.0427491060172347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1.0463684894705136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1.0548768230368635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1.058976498761141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1.0886227150115235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1.0903721087098821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1.109667990083627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1.093753330703267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1.0505862061664459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1.0362637658896696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1.037952243407696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1.0438817895444492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1.0369403410931437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1.068727537804758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1.0667899925853617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1.0639347872686713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1.0662195667116969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1.0449864577049268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1.0587691192107669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1.0513726059103246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1.0905834773492293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1.0344490471441554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1.0425381099894757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1.0581003177923753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1.0500631329117833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1.0509354515449301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1.0580097445486314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1.057702745646198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1.0597968244159457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1.0586373210952964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1.049459408292031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1.0502857379813271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1.055162882031925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1.0602107487113226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1.0510869493716231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1.0589099176352577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1.0568116952111755</v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1.0285542635350728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2.709735714540626</v>
      </c>
      <c r="I2" s="6">
        <f>IF('Log_working_3-way'!$D2="","",'True_Odds_Calculator_3-way'!O3/'True_Odds_Calculator_3-way'!B3-1)</f>
        <v>6.9842116169205317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2.8293538721092304E-2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1.0253495147875673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9.6725123211674529</v>
      </c>
      <c r="I3" s="6">
        <f>IF('Log_working_3-way'!$D3="","",'True_Odds_Calculator_3-way'!O4/'True_Odds_Calculator_3-way'!B4-1)</f>
        <v>7.7254456393179805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2.7352422244756758E-2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1.0255857668660333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8.5664315044621198</v>
      </c>
      <c r="I4" s="6">
        <f>IF('Log_working_3-way'!$D4="","",'True_Odds_Calculator_3-way'!O5/'True_Odds_Calculator_3-way'!B5-1)</f>
        <v>6.2672342883153389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2.7232301901531919E-2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1.0269380016904543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22.606445186530454</v>
      </c>
      <c r="I5" s="6">
        <f>IF('Log_working_3-way'!$D5="","",'True_Odds_Calculator_3-way'!O6/'True_Odds_Calculator_3-way'!B6-1)</f>
        <v>6.6757827270209988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2.7962640051569565E-2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1.0255381219533255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13.284923241554102</v>
      </c>
      <c r="I6" s="6">
        <f>IF('Log_working_3-way'!$D6="","",'True_Odds_Calculator_3-way'!O7/'True_Odds_Calculator_3-way'!B7-1)</f>
        <v>8.6228714858778019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2.7640174557468811E-2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1.0308580101865783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3.1946823551574939</v>
      </c>
      <c r="I7" s="6">
        <f>IF('Log_working_3-way'!$D7="","",'True_Odds_Calculator_3-way'!O8/'True_Odds_Calculator_3-way'!B8-1)</f>
        <v>5.7563293514497449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3.0411668521366231E-2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1.0254440134874847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15.484108787383516</v>
      </c>
      <c r="I8" s="6">
        <f>IF('Log_working_3-way'!$D8="","",'True_Odds_Calculator_3-way'!O9/'True_Odds_Calculator_3-way'!B9-1)</f>
        <v>9.1287215378377677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2.7358410870955474E-2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1.0365834460500583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36.329968158006722</v>
      </c>
      <c r="I9" s="6">
        <f>IF('Log_working_3-way'!$D9="","",'True_Odds_Calculator_3-way'!O10/'True_Odds_Calculator_3-way'!B10-1)</f>
        <v>5.2970513888984563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3.345275764120248E-2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1.0285849661859381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29.699651528636895</v>
      </c>
      <c r="I10" s="6">
        <f>IF('Log_working_3-way'!$D10="","",'True_Odds_Calculator_3-way'!O11/'True_Odds_Calculator_3-way'!B11-1)</f>
        <v>5.7716582245551855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2.8079145350622836E-2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1.0324470109576558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32.167792337747208</v>
      </c>
      <c r="I11" s="6">
        <f>IF('Log_working_3-way'!$D11="","",'True_Odds_Calculator_3-way'!O12/'True_Odds_Calculator_3-way'!B12-1)</f>
        <v>5.6463324453007475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3.1077271367918824E-2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1.029467756982247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30.745532290282434</v>
      </c>
      <c r="I12" s="6">
        <f>IF('Log_working_3-way'!$D12="","",'True_Odds_Calculator_3-way'!O13/'True_Odds_Calculator_3-way'!B13-1)</f>
        <v>6.0633526811771166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2.8587611192305129E-2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1.0290668195652639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24.020190888982363</v>
      </c>
      <c r="I13" s="6">
        <f>IF('Log_working_3-way'!$D13="","",'True_Odds_Calculator_3-way'!O14/'True_Odds_Calculator_3-way'!B14-1)</f>
        <v>6.6188011534850535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2.9857008621223535E-2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1.0341586803292042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1.6568092342514187</v>
      </c>
      <c r="I14" s="6">
        <f>IF('Log_working_3-way'!$D14="","",'True_Odds_Calculator_3-way'!O15/'True_Odds_Calculator_3-way'!B15-1)</f>
        <v>5.3724294385448088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3.172926787851682E-2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1.0331286696988795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22.002844628030044</v>
      </c>
      <c r="I15" s="6">
        <f>IF('Log_working_3-way'!$D15="","",'True_Odds_Calculator_3-way'!O16/'True_Odds_Calculator_3-way'!B16-1)</f>
        <v>5.9481886989266242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3.4452924827514941E-2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1.0371099639724946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28.439877435439914</v>
      </c>
      <c r="I16" s="6">
        <f>IF('Log_working_3-way'!$D16="","",'True_Odds_Calculator_3-way'!O17/'True_Odds_Calculator_3-way'!B17-1)</f>
        <v>5.3737341457064591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3.6828323858391077E-2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1.0447494854721158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22.424741278605325</v>
      </c>
      <c r="I17" s="6">
        <f>IF('Log_working_3-way'!$D17="","",'True_Odds_Calculator_3-way'!O18/'True_Odds_Calculator_3-way'!B18-1)</f>
        <v>6.5418440153722042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4.6218651625259621E-2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1.0307811031428362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8.3956054140499461</v>
      </c>
      <c r="I18" s="6">
        <f>IF('Log_working_3-way'!$D18="","",'True_Odds_Calculator_3-way'!O19/'True_Odds_Calculator_3-way'!B19-1)</f>
        <v>7.4742531552564753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3.291638281007625E-2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1.0364121766938768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4.170535007459133</v>
      </c>
      <c r="I19" s="6">
        <f>IF('Log_working_3-way'!$D19="","",'True_Odds_Calculator_3-way'!O20/'True_Odds_Calculator_3-way'!B20-1)</f>
        <v>5.4428948930155983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3.6327501729712885E-2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1.0349653441262225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4.273718356418077</v>
      </c>
      <c r="I20" s="6">
        <f>IF('Log_working_3-way'!$D20="","",'True_Odds_Calculator_3-way'!O21/'True_Odds_Calculator_3-way'!B21-1)</f>
        <v>5.7255228201007302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3.5131511159297801E-2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1.0496695941796015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29.792998535751732</v>
      </c>
      <c r="I21" s="6">
        <f>IF('Log_working_3-way'!$D21="","",'True_Odds_Calculator_3-way'!O22/'True_Odds_Calculator_3-way'!B22-1)</f>
        <v>6.0052652568903406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4.8389549129420617E-2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1.0494481068312418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29.805401495056671</v>
      </c>
      <c r="I22" s="6">
        <f>IF('Log_working_3-way'!$D22="","",'True_Odds_Calculator_3-way'!O23/'True_Odds_Calculator_3-way'!B23-1)</f>
        <v>6.7013503737641678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4.796744351538873E-2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1.0329356954407118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22.007201182692604</v>
      </c>
      <c r="I23" s="6">
        <f>IF('Log_working_3-way'!$D23="","",'True_Odds_Calculator_3-way'!O24/'True_Odds_Calculator_3-way'!B24-1)</f>
        <v>6.1785938696007578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3.4257044821204063E-2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1.0392758543218066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35.768595350763384</v>
      </c>
      <c r="I24" s="6">
        <f>IF('Log_working_3-way'!$D24="","",'True_Odds_Calculator_3-way'!O25/'True_Odds_Calculator_3-way'!B25-1)</f>
        <v>4.7403629767128761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3.6317738153057721E-2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1.0342047920440185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4.5284116350786245</v>
      </c>
      <c r="I25" s="6">
        <f>IF('Log_working_3-way'!$D25="","",'True_Odds_Calculator_3-way'!O26/'True_Odds_Calculator_3-way'!B26-1)</f>
        <v>7.607228287168434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3.5254350258278055E-2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1.0299017841747697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11.902170262722054</v>
      </c>
      <c r="I26" s="6">
        <f>IF('Log_working_3-way'!$D26="","",'True_Odds_Calculator_3-way'!O27/'True_Odds_Calculator_3-way'!B27-1)</f>
        <v>9.0795352200220716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3.2371735017821868E-2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1.0306220052209301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16.239370523910214</v>
      </c>
      <c r="I27" s="6">
        <f>IF('Log_working_3-way'!$D27="","",'True_Odds_Calculator_3-way'!O28/'True_Odds_Calculator_3-way'!B28-1)</f>
        <v>6.5132735077902311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3.2718373924730759E-2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1.0312683706217307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7.8888888888888893</v>
      </c>
      <c r="I28" s="6">
        <f>IF('Log_working_3-way'!$D28="","",'True_Odds_Calculator_3-way'!O29/'True_Odds_Calculator_3-way'!B29-1)</f>
        <v>6.3461891643709816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3.3057851239669533E-2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1.0327223643607868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5.4553397575024469</v>
      </c>
      <c r="I29" s="6">
        <f>IF('Log_working_3-way'!$D29="","",'True_Odds_Calculator_3-way'!O30/'True_Odds_Calculator_3-way'!B30-1)</f>
        <v>8.2098172929182276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3.4329627751347624E-2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1.0486708485967406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46.720739513328397</v>
      </c>
      <c r="I30" s="6">
        <f>IF('Log_working_3-way'!$D30="","",'True_Odds_Calculator_3-way'!O31/'True_Odds_Calculator_3-way'!B31-1)</f>
        <v>3.3560026778938603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3.9240698312540845E-2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1.0327214635766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24.97925544486548</v>
      </c>
      <c r="I31" s="6">
        <f>IF('Log_working_3-way'!$D31="","",'True_Odds_Calculator_3-way'!O32/'True_Odds_Calculator_3-way'!B32-1)</f>
        <v>6.0306179558837423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3.3376739701893809E-2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1.0347781293381257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25.475863940535206</v>
      </c>
      <c r="I32" s="6">
        <f>IF('Log_working_3-way'!$D32="","",'True_Odds_Calculator_3-way'!O33/'True_Odds_Calculator_3-way'!B33-1)</f>
        <v>5.6189659851338014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3.5340314136125706E-2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1.0312842968118596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6.6393260615362397</v>
      </c>
      <c r="I33" s="6">
        <f>IF('Log_working_3-way'!$D33="","",'True_Odds_Calculator_3-way'!O34/'True_Odds_Calculator_3-way'!B34-1)</f>
        <v>6.7258899720295648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3.2868320185826416E-2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1.0410027142590883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14.701112548844067</v>
      </c>
      <c r="I34" s="6">
        <f>IF('Log_working_3-way'!$D34="","",'True_Odds_Calculator_3-way'!O35/'True_Odds_Calculator_3-way'!B35-1)</f>
        <v>9.0324585571205596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4.3940308313608734E-2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1.0343926225353866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22.667471681782136</v>
      </c>
      <c r="I35" s="6">
        <f>IF('Log_working_3-way'!$D35="","",'True_Odds_Calculator_3-way'!O36/'True_Odds_Calculator_3-way'!B36-1)</f>
        <v>7.7614994420764827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3.5488773988368916E-2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1.0516798439999115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11.353267952025661</v>
      </c>
      <c r="I36" s="6">
        <f>IF('Log_working_3-way'!$D36="","",'True_Odds_Calculator_3-way'!O37/'True_Odds_Calculator_3-way'!B37-1)</f>
        <v>7.1038088359749754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5.5014916846434447E-2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1.1133194976286507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61.847508401051442</v>
      </c>
      <c r="I37" s="6">
        <f>IF('Log_working_3-way'!$D37="","",'True_Odds_Calculator_3-way'!O38/'True_Odds_Calculator_3-way'!B38-1)</f>
        <v>1.6872229676565622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6.90358610441133E-2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1.0586780286862008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42.485534941537196</v>
      </c>
      <c r="I38" s="6">
        <f>IF('Log_working_3-way'!$D38="","",'True_Odds_Calculator_3-way'!O39/'True_Odds_Calculator_3-way'!B39-1)</f>
        <v>4.0337278761232982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4.986087744708434E-2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1.0526320331272134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8.4286771893427535</v>
      </c>
      <c r="I39" s="6">
        <f>IF('Log_working_3-way'!$D39="","",'True_Odds_Calculator_3-way'!O40/'True_Odds_Calculator_3-way'!B40-1)</f>
        <v>7.0534330260339129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5.5433096027126982E-2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1.056625467898461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3.7782466342028398</v>
      </c>
      <c r="I40" s="6">
        <f>IF('Log_working_3-way'!$D40="","",'True_Odds_Calculator_3-way'!O41/'True_Odds_Calculator_3-way'!B41-1)</f>
        <v>7.8489772628381207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5.6845288150796591E-2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1.061347717292898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30.541394730899604</v>
      </c>
      <c r="I41" s="6">
        <f>IF('Log_working_3-way'!$D41="","",'True_Odds_Calculator_3-way'!O42/'True_Odds_Calculator_3-way'!B42-1)</f>
        <v>5.2384097574103672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5.9319337458056065E-2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1.0844711678516312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52.201750573012887</v>
      </c>
      <c r="I42" s="6">
        <f>IF('Log_working_3-way'!$D42="","",'True_Odds_Calculator_3-way'!O43/'True_Odds_Calculator_3-way'!B43-1)</f>
        <v>2.3002488668869843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6.2602406974573421E-2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1.055572133224608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24.682865547856395</v>
      </c>
      <c r="I43" s="6">
        <f>IF('Log_working_3-way'!$D43="","",'True_Odds_Calculator_3-way'!O44/'True_Odds_Calculator_3-way'!B44-1)</f>
        <v>7.1421139786910839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5.6219215903469566E-2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1.0414520998001133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9.8591489610068574</v>
      </c>
      <c r="I44" s="6">
        <f>IF('Log_working_3-way'!$D44="","",'True_Odds_Calculator_3-way'!O45/'True_Odds_Calculator_3-way'!B45-1)</f>
        <v>6.3095652658759942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4.397791338160939E-2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1.0601108773062453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28.465982507569837</v>
      </c>
      <c r="I45" s="6">
        <f>IF('Log_working_3-way'!$D45="","",'True_Odds_Calculator_3-way'!O46/'True_Odds_Calculator_3-way'!B46-1)</f>
        <v>5.3038382143504013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5.9187901298959344E-2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1.0442770654885394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24.690721861522711</v>
      </c>
      <c r="I46" s="6">
        <f>IF('Log_working_3-way'!$D46="","",'True_Odds_Calculator_3-way'!O47/'True_Odds_Calculator_3-way'!B47-1)</f>
        <v>6.9475263362361552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4.4982637553126148E-2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1.0215924186269343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20.551330683350841</v>
      </c>
      <c r="I47" s="6">
        <f>IF('Log_working_3-way'!$D47="","",'True_Odds_Calculator_3-way'!O48/'True_Odds_Calculator_3-way'!B48-1)</f>
        <v>6.4202757991101418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2.2743439516807129E-2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1.0375508669501141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-6.807476443165561E-2</v>
      </c>
      <c r="I48" s="6">
        <f>IF('Log_working_3-way'!$D48="","",'True_Odds_Calculator_3-way'!O49/'True_Odds_Calculator_3-way'!B49-1)</f>
        <v>2.0709028256623414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2.7346950797515035E-2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1.0326810530258819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54.237383354700853</v>
      </c>
      <c r="I49" s="6">
        <f>IF('Log_working_3-way'!$D49="","",'True_Odds_Calculator_3-way'!O50/'True_Odds_Calculator_3-way'!B50-1)</f>
        <v>2.504842724694758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2.3442907335568419E-2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1.0253604641093472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14.699457502305782</v>
      </c>
      <c r="I50" s="6">
        <f>IF('Log_working_3-way'!$D50="","",'True_Odds_Calculator_3-way'!O51/'True_Odds_Calculator_3-way'!B51-1)</f>
        <v>9.1945105790729151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2.7345824797444518E-2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1.0256806635384292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15.2114893567406</v>
      </c>
      <c r="I51" s="6">
        <f>IF('Log_working_3-way'!$D51="","",'True_Odds_Calculator_3-way'!O52/'True_Odds_Calculator_3-way'!B52-1)</f>
        <v>7.9356717046680885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2.7649264538956997E-2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1.0303158963487624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28.633539719118293</v>
      </c>
      <c r="I52" s="6">
        <f>IF('Log_working_3-way'!$D52="","",'True_Odds_Calculator_3-way'!O53/'True_Odds_Calculator_3-way'!B53-1)</f>
        <v>5.8305862613402928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3.005240228830286E-2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1.0507642101479799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9.000589820532749</v>
      </c>
      <c r="I53" s="6">
        <f>IF('Log_working_3-way'!$D53="","",'True_Odds_Calculator_3-way'!O54/'True_Odds_Calculator_3-way'!B54-1)</f>
        <v>8.3815113398898244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5.4078492816455714E-2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1.0213946407912093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19.766403594967841</v>
      </c>
      <c r="I54" s="6">
        <f>IF('Log_working_3-way'!$D54="","",'True_Odds_Calculator_3-way'!O55/'True_Odds_Calculator_3-way'!B55-1)</f>
        <v>6.7593269500768942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2.2631678750555384E-2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1.0378466592779312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18.161682589250269</v>
      </c>
      <c r="I55" s="6">
        <f>IF('Log_working_3-way'!$D55="","",'True_Odds_Calculator_3-way'!O56/'True_Odds_Calculator_3-way'!B56-1)</f>
        <v>7.7755367840583922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4.0088564558322215E-2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1.0370640044688695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14.763951096720595</v>
      </c>
      <c r="I56" s="6">
        <f>IF('Log_working_3-way'!$D56="","",'True_Odds_Calculator_3-way'!O57/'True_Odds_Calculator_3-way'!B57-1)</f>
        <v>8.69254615731748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3.9778934515776632E-2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1.0280547787916694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21.028322489591773</v>
      </c>
      <c r="I57" s="6">
        <f>IF('Log_working_3-way'!$D57="","",'True_Odds_Calculator_3-way'!O58/'True_Odds_Calculator_3-way'!B58-1)</f>
        <v>5.908081932735981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2.9390094146541035E-2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1.0376495104281449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42.048561778478181</v>
      </c>
      <c r="I58" s="6">
        <f>IF('Log_working_3-way'!$D58="","",'True_Odds_Calculator_3-way'!O59/'True_Odds_Calculator_3-way'!B59-1)</f>
        <v>3.8475926510605589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3.242576774455963E-2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1.024107752190087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24.40231431979776</v>
      </c>
      <c r="I59" s="6">
        <f>IF('Log_working_3-way'!$D59="","",'True_Odds_Calculator_3-way'!O60/'True_Odds_Calculator_3-way'!B60-1)</f>
        <v>6.4880894630132575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2.4742083093362011E-2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1.0273438570239721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39.631568867646465</v>
      </c>
      <c r="I60" s="6">
        <f>IF('Log_working_3-way'!$D60="","",'True_Odds_Calculator_3-way'!O61/'True_Odds_Calculator_3-way'!B61-1)</f>
        <v>3.7360391335229002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2.4408119426885921E-2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1.0265220246190612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32.347939213686622</v>
      </c>
      <c r="I61" s="6">
        <f>IF('Log_working_3-way'!$D61="","",'True_Odds_Calculator_3-way'!O62/'True_Odds_Calculator_3-way'!B62-1)</f>
        <v>4.944990645007838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2.5507351496743436E-2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1.0213041862178638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22.740817550946911</v>
      </c>
      <c r="I62" s="6">
        <f>IF('Log_working_3-way'!$D62="","",'True_Odds_Calculator_3-way'!O63/'True_Odds_Calculator_3-way'!B63-1)</f>
        <v>6.5071197309487427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2.2144400212983806E-2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1.0211056654682591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22.745369303838054</v>
      </c>
      <c r="I63" s="6">
        <f>IF('Log_working_3-way'!$D63="","",'True_Odds_Calculator_3-way'!O64/'True_Odds_Calculator_3-way'!B64-1)</f>
        <v>5.5674442511333329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2.1948465221647284E-2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1.0255684893691337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14.952899217864799</v>
      </c>
      <c r="I64" s="6">
        <f>IF('Log_working_3-way'!$D64="","",'True_Odds_Calculator_3-way'!O65/'True_Odds_Calculator_3-way'!B65-1)</f>
        <v>6.5098026881382225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2.7463663579816E-2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1.0251873867620962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9.6058771573144153</v>
      </c>
      <c r="I65" s="6">
        <f>IF('Log_working_3-way'!$D65="","",'True_Odds_Calculator_3-way'!O66/'True_Odds_Calculator_3-way'!B66-1)</f>
        <v>6.5551475852598822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2.6994577174760392E-2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1.0254044412566206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8.1050176042628568</v>
      </c>
      <c r="I66" s="6">
        <f>IF('Log_working_3-way'!$D66="","",'True_Odds_Calculator_3-way'!O67/'True_Odds_Calculator_3-way'!B67-1)</f>
        <v>6.9932876364415977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2.7125957538567391E-2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1.033819914938187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39.401162010673218</v>
      </c>
      <c r="I67" s="6">
        <f>IF('Log_working_3-way'!$D67="","",'True_Odds_Calculator_3-way'!O68/'True_Odds_Calculator_3-way'!B68-1)</f>
        <v>3.6071450074113205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3.0250294337415884E-2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1.0271331784890567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39.117145118998636</v>
      </c>
      <c r="I68" s="6">
        <f>IF('Log_working_3-way'!$D68="","",'True_Odds_Calculator_3-way'!O69/'True_Odds_Calculator_3-way'!B69-1)</f>
        <v>4.1594178550188978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2.4284931625739858E-2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1.0515359676587566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63.087899810392372</v>
      </c>
      <c r="I69" s="6">
        <f>IF('Log_working_3-way'!$D69="","",'True_Odds_Calculator_3-way'!O70/'True_Odds_Calculator_3-way'!B70-1)</f>
        <v>1.2258628012659001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3.1368201382548477E-2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1.0226806951888645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5.2000102222152655</v>
      </c>
      <c r="I70" s="6">
        <f>IF('Log_working_3-way'!$D70="","",'True_Odds_Calculator_3-way'!O71/'True_Odds_Calculator_3-way'!B71-1)</f>
        <v>5.8029142870985693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2.3355624707775968E-2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1.0193345558131133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10.255014919544884</v>
      </c>
      <c r="I71" s="6">
        <f>IF('Log_working_3-way'!$D71="","",'True_Odds_Calculator_3-way'!O72/'True_Odds_Calculator_3-way'!B72-1)</f>
        <v>7.8328659594134109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2.0962740460734874E-2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1.042356156732098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17.409548672031757</v>
      </c>
      <c r="I72" s="6">
        <f>IF('Log_working_3-way'!$D72="","",'True_Odds_Calculator_3-way'!O73/'True_Odds_Calculator_3-way'!B73-1)</f>
        <v>7.4266127038795666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4.4929919492394887E-2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1.0649943768898615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50.54002038711095</v>
      </c>
      <c r="I73" s="6">
        <f>IF('Log_working_3-way'!$D73="","",'True_Odds_Calculator_3-way'!O74/'True_Odds_Calculator_3-way'!B74-1)</f>
        <v>3.207348603029466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4.9005094265685445E-2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1.0407702571850037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10.085247680868573</v>
      </c>
      <c r="I74" s="6">
        <f>IF('Log_working_3-way'!$D74="","",'True_Odds_Calculator_3-way'!O75/'True_Odds_Calculator_3-way'!B75-1)</f>
        <v>7.6407530823035259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4.3662161173682046E-2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1.0211703792028946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18.317356572258532</v>
      </c>
      <c r="I75" s="6">
        <f>IF('Log_working_3-way'!$D75="","",'True_Odds_Calculator_3-way'!O76/'True_Odds_Calculator_3-way'!B76-1)</f>
        <v>7.3610442227573305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2.2556390977443552E-2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1.0215406318610143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21.823912520685731</v>
      </c>
      <c r="I76" s="6">
        <f>IF('Log_working_3-way'!$D76="","",'True_Odds_Calculator_3-way'!O77/'True_Odds_Calculator_3-way'!B77-1)</f>
        <v>6.7602208101476915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2.2513887047570513E-2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1.0412678176960524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7.536359057289042</v>
      </c>
      <c r="I77" s="6">
        <f>IF('Log_working_3-way'!$D77="","",'True_Odds_Calculator_3-way'!O78/'True_Odds_Calculator_3-way'!B78-1)</f>
        <v>8.2395441457145058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4.384907759339951E-2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1.0718613431193402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59.188998590730961</v>
      </c>
      <c r="I78" s="6">
        <f>IF('Log_working_3-way'!$D78="","",'True_Odds_Calculator_3-way'!O79/'True_Odds_Calculator_3-way'!B79-1)</f>
        <v>2.0579796583678522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4.650616725750889E-2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1.0407260953850819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11.66752493568459</v>
      </c>
      <c r="I79" s="6">
        <f>IF('Log_working_3-way'!$D79="","",'True_Odds_Calculator_3-way'!O80/'True_Odds_Calculator_3-way'!B80-1)</f>
        <v>11.39560029580699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4.3861414365011564E-2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1.0454694775481252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23.877655611152473</v>
      </c>
      <c r="I80" s="6">
        <f>IF('Log_working_3-way'!$D80="","",'True_Odds_Calculator_3-way'!O81/'True_Odds_Calculator_3-way'!B81-1)</f>
        <v>7.6185286002942885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4.6353438536727021E-2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1.0413654318092995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8.3514684665098713</v>
      </c>
      <c r="I81" s="6">
        <f>IF('Log_working_3-way'!$D81="","",'True_Odds_Calculator_3-way'!O82/'True_Odds_Calculator_3-way'!B82-1)</f>
        <v>9.0291196255863575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4.4287860775378052E-2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1.0420587793487912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18.789279606705396</v>
      </c>
      <c r="I82" s="6">
        <f>IF('Log_working_3-way'!$D82="","",'True_Odds_Calculator_3-way'!O83/'True_Odds_Calculator_3-way'!B83-1)</f>
        <v>10.081044159430579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4.405806757071451E-2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1.0424831182460188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16.47267275048085</v>
      </c>
      <c r="I83" s="6">
        <f>IF('Log_working_3-way'!$D83="","",'True_Odds_Calculator_3-way'!O84/'True_Odds_Calculator_3-way'!B84-1)</f>
        <v>8.7035748826050696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4.5222962534835709E-2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1.0422077058473218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8.1721500946301457</v>
      </c>
      <c r="I84" s="6">
        <f>IF('Log_working_3-way'!$D84="","",'True_Odds_Calculator_3-way'!O85/'True_Odds_Calculator_3-way'!B85-1)</f>
        <v>8.403614815328746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4.5018075314307904E-2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1.0418326364526069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6.7711813099216824</v>
      </c>
      <c r="I85" s="6">
        <f>IF('Log_working_3-way'!$D85="","",'True_Odds_Calculator_3-way'!O86/'True_Odds_Calculator_3-way'!B86-1)</f>
        <v>9.5674033240655323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4.4476625871974651E-2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1.0416541032518718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14.195624220756105</v>
      </c>
      <c r="I86" s="6">
        <f>IF('Log_working_3-way'!$D86="","",'True_Odds_Calculator_3-way'!O87/'True_Odds_Calculator_3-way'!B87-1)</f>
        <v>11.038372334538698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4.45614930843794E-2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1.053430636403764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19.490963543113516</v>
      </c>
      <c r="I87" s="6">
        <f>IF('Log_working_3-way'!$D87="","",'True_Odds_Calculator_3-way'!O88/'True_Odds_Calculator_3-way'!B88-1)</f>
        <v>8.9847654513874815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5.5749050553602686E-2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1.0512367265538667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13.929157466704845</v>
      </c>
      <c r="I88" s="6">
        <f>IF('Log_working_3-way'!$D88="","",'True_Odds_Calculator_3-way'!O89/'True_Odds_Calculator_3-way'!B89-1)</f>
        <v>9.0591116697856169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5.478420946946061E-2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1.021807875967047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10.228753425813773</v>
      </c>
      <c r="I89" s="6">
        <f>IF('Log_working_3-way'!$D89="","",'True_Odds_Calculator_3-way'!O90/'True_Odds_Calculator_3-way'!B90-1)</f>
        <v>5.9119388501686565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2.3350539496972411E-2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1.0245116422076412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28.147474785493774</v>
      </c>
      <c r="I90" s="6">
        <f>IF('Log_working_3-way'!$D90="","",'True_Odds_Calculator_3-way'!O91/'True_Odds_Calculator_3-way'!B91-1)</f>
        <v>5.6543488815889456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2.4464432872131514E-2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1.0232081111923987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28.508099278034813</v>
      </c>
      <c r="I91" s="6">
        <f>IF('Log_working_3-way'!$D91="","",'True_Odds_Calculator_3-way'!O92/'True_Odds_Calculator_3-way'!B92-1)</f>
        <v>5.6981872788960386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2.3095060942252443E-2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1.0316900288123025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51.021499210886248</v>
      </c>
      <c r="I92" s="6">
        <f>IF('Log_working_3-way'!$D92="","",'True_Odds_Calculator_3-way'!O93/'True_Odds_Calculator_3-way'!B93-1)</f>
        <v>2.5559973147293431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2.4179318294951901E-2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1.0350647204376304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53.298009927897695</v>
      </c>
      <c r="I93" s="6">
        <f>IF('Log_working_3-way'!$D93="","",'True_Odds_Calculator_3-way'!O94/'True_Odds_Calculator_3-way'!B94-1)</f>
        <v>2.4578366024568332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2.5667255092509889E-2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1.0250532985726974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34.453500464598392</v>
      </c>
      <c r="I94" s="6">
        <f>IF('Log_working_3-way'!$D94="","",'True_Odds_Calculator_3-way'!O95/'True_Odds_Calculator_3-way'!B95-1)</f>
        <v>4.8402129279623693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2.3586861290011418E-2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1.0259599806964821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13.062724021146282</v>
      </c>
      <c r="I95" s="6">
        <f>IF('Log_working_3-way'!$D95="","",'True_Odds_Calculator_3-way'!O96/'True_Odds_Calculator_3-way'!B96-1)</f>
        <v>7.7194284289385351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2.80613902360487E-2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1.0277838525216594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21.462007637637775</v>
      </c>
      <c r="I96" s="6">
        <f>IF('Log_working_3-way'!$D96="","",'True_Odds_Calculator_3-way'!O97/'True_Odds_Calculator_3-way'!B97-1)</f>
        <v>7.1646401884878035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2.9022236049536243E-2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1.0254872797746515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9.5307651236914896</v>
      </c>
      <c r="I97" s="6">
        <f>IF('Log_working_3-way'!$D97="","",'True_Odds_Calculator_3-way'!O98/'True_Odds_Calculator_3-way'!B98-1)</f>
        <v>8.046058797507742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2.7526204603115279E-2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1.0248987906459628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13.404697900855755</v>
      </c>
      <c r="I98" s="6">
        <f>IF('Log_working_3-way'!$D98="","",'True_Odds_Calculator_3-way'!O99/'True_Odds_Calculator_3-way'!B99-1)</f>
        <v>9.4676976952200942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2.6949645879432493E-2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1.0795415951798573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74.64098386699925</v>
      </c>
      <c r="I99" s="6">
        <f>IF('Log_working_3-way'!$D99="","",'True_Odds_Calculator_3-way'!O100/'True_Odds_Calculator_3-way'!B100-1)</f>
        <v>0.17667807332733099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3.5347034553140366E-2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1.0667542510549068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34.445875254011511</v>
      </c>
      <c r="I100" s="6">
        <f>IF('Log_working_3-way'!$D100="","",'True_Odds_Calculator_3-way'!O101/'True_Odds_Calculator_3-way'!B101-1)</f>
        <v>5.5218937647079755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6.1840012437364589E-2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1.056069405307966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21.714030314443654</v>
      </c>
      <c r="I101" s="6">
        <f>IF('Log_working_3-way'!$D101="","",'True_Odds_Calculator_3-way'!O102/'True_Odds_Calculator_3-way'!B102-1)</f>
        <v>6.9879925429783576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5.7902063099284806E-2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1.0500109607816768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14.945868809565839</v>
      </c>
      <c r="I102" s="6">
        <f>IF('Log_working_3-way'!$D102="","",'True_Odds_Calculator_3-way'!O103/'True_Odds_Calculator_3-way'!B103-1)</f>
        <v>8.3292444595307789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5.3348692698552025E-2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1.0551477420150599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21.075499517497331</v>
      </c>
      <c r="I103" s="6">
        <f>IF('Log_working_3-way'!$D103="","",'True_Odds_Calculator_3-way'!O104/'True_Odds_Calculator_3-way'!B104-1)</f>
        <v>7.0872155434598945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5.7179589103397488E-2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1.0769224623548268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45.671698626817459</v>
      </c>
      <c r="I104" s="6">
        <f>IF('Log_working_3-way'!$D104="","",'True_Odds_Calculator_3-way'!O105/'True_Odds_Calculator_3-way'!B105-1)</f>
        <v>3.3711361618940785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6.2599736349129298E-2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1.1136949740113786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4.2905858606326568</v>
      </c>
      <c r="I105" s="6">
        <f>IF('Log_working_3-way'!$D105="","",'True_Odds_Calculator_3-way'!O106/'True_Odds_Calculator_3-way'!B106-1)</f>
        <v>5.9630396578877418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0.10814382250075161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1.1310775773100747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43.786154192756065</v>
      </c>
      <c r="I106" s="6">
        <f>IF('Log_working_3-way'!$D106="","",'True_Odds_Calculator_3-way'!O107/'True_Odds_Calculator_3-way'!B107-1)</f>
        <v>3.9529587347198403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0.10733630850232112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1.0623455062072042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7.5233635785548856</v>
      </c>
      <c r="I107" s="6">
        <f>IF('Log_working_3-way'!$D107="","",'True_Odds_Calculator_3-way'!O108/'True_Odds_Calculator_3-way'!B108-1)</f>
        <v>6.2490681102055063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6.4419490258769807E-2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1.0612614237615798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11.977382079415525</v>
      </c>
      <c r="I108" s="6">
        <f>IF('Log_working_3-way'!$D108="","",'True_Odds_Calculator_3-way'!O109/'True_Odds_Calculator_3-way'!B109-1)</f>
        <v>6.9818472290337095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6.4898827103095025E-2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1.0592439518715238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11.903110273586709</v>
      </c>
      <c r="I109" s="6">
        <f>IF('Log_working_3-way'!$D109="","",'True_Odds_Calculator_3-way'!O110/'True_Odds_Calculator_3-way'!B110-1)</f>
        <v>8.0160620627483379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6.3109656042291906E-2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1.0991718913587494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16.284982896650515</v>
      </c>
      <c r="I110" s="6">
        <f>IF('Log_working_3-way'!$D110="","",'True_Odds_Calculator_3-way'!O111/'True_Odds_Calculator_3-way'!B111-1)</f>
        <v>8.3117376323476506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0.10321480446591869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1.0627326933215777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25.616966455236714</v>
      </c>
      <c r="I111" s="6">
        <f>IF('Log_working_3-way'!$D111="","",'True_Odds_Calculator_3-way'!O112/'True_Odds_Calculator_3-way'!B112-1)</f>
        <v>6.4647892274857082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6.2981593065583041E-2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1.1000253995731175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16.73525879741667</v>
      </c>
      <c r="I112" s="6">
        <f>IF('Log_working_3-way'!$D112="","",'True_Odds_Calculator_3-way'!O113/'True_Odds_Calculator_3-way'!B113-1)</f>
        <v>8.487186752724142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0.10394030941328825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1.0650406998258759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4.0599229840394164</v>
      </c>
      <c r="I113" s="6">
        <f>IF('Log_working_3-way'!$D113="","",'True_Odds_Calculator_3-way'!O114/'True_Odds_Calculator_3-way'!B114-1)</f>
        <v>6.0167544077021242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6.3901823077860742E-2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1.0194302550171799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11.763051283525011</v>
      </c>
      <c r="I114" s="6">
        <f>IF('Log_working_3-way'!$D114="","",'True_Odds_Calculator_3-way'!O115/'True_Odds_Calculator_3-way'!B115-1)</f>
        <v>9.4585433159638459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2.1141549279158012E-2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1.0203528335442755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11.659316638505794</v>
      </c>
      <c r="I115" s="6">
        <f>IF('Log_working_3-way'!$D115="","",'True_Odds_Calculator_3-way'!O116/'True_Odds_Calculator_3-way'!B116-1)</f>
        <v>8.4948867643974904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2.2115902949062294E-2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1.021605712403868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19.572081944824951</v>
      </c>
      <c r="I116" s="6">
        <f>IF('Log_working_3-way'!$D116="","",'True_Odds_Calculator_3-way'!O117/'True_Odds_Calculator_3-way'!B117-1)</f>
        <v>7.9776641170418845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2.2842505104703648E-2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1.0199760329299035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8.4993069292481476</v>
      </c>
      <c r="I117" s="6">
        <f>IF('Log_working_3-way'!$D117="","",'True_Odds_Calculator_3-way'!O118/'True_Odds_Calculator_3-way'!B118-1)</f>
        <v>8.9911000959146108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2.1640297642152584E-2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1.0393091819538689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24.290309040669118</v>
      </c>
      <c r="I118" s="6">
        <f>IF('Log_working_3-way'!$D118="","",'True_Odds_Calculator_3-way'!O119/'True_Odds_Calculator_3-way'!B119-1)</f>
        <v>8.3328286921850854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3.9864233950601902E-2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1.0367039982190518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19.636742536581792</v>
      </c>
      <c r="I119" s="6">
        <f>IF('Log_working_3-way'!$D119="","",'True_Odds_Calculator_3-way'!O120/'True_Odds_Calculator_3-way'!B120-1)</f>
        <v>6.3473631740999963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3.8607254490405474E-2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1.0362756719546549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11.632475041479383</v>
      </c>
      <c r="I120" s="6">
        <f>IF('Log_working_3-way'!$D120="","",'True_Odds_Calculator_3-way'!O121/'True_Odds_Calculator_3-way'!B121-1)</f>
        <v>9.8361269622959924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3.9186238706012899E-2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1.0425092501054627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27.966991976006586</v>
      </c>
      <c r="I121" s="6">
        <f>IF('Log_working_3-way'!$D121="","",'True_Odds_Calculator_3-way'!O122/'True_Odds_Calculator_3-way'!B122-1)</f>
        <v>5.9710525367676937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4.220661414057636E-2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1.0266625432055041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13.160821166030564</v>
      </c>
      <c r="I122" s="6">
        <f>IF('Log_working_3-way'!$D122="","",'True_Odds_Calculator_3-way'!O123/'True_Odds_Calculator_3-way'!B123-1)</f>
        <v>7.0266168592367073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2.8747941367884833E-2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1.0270842788014565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19.456298891278429</v>
      </c>
      <c r="I123" s="6">
        <f>IF('Log_working_3-way'!$D123="","",'True_Odds_Calculator_3-way'!O124/'True_Odds_Calculator_3-way'!B124-1)</f>
        <v>7.1205949790263325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2.863181377523194E-2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1.0273532638050535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5.1394430440127321</v>
      </c>
      <c r="I124" s="6">
        <f>IF('Log_working_3-way'!$D124="","",'True_Odds_Calculator_3-way'!O125/'True_Odds_Calculator_3-way'!B125-1)</f>
        <v>6.4624376420054537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2.8264591656342652E-2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1.0413290045902706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47.68855851755648</v>
      </c>
      <c r="I125" s="6">
        <f>IF('Log_working_3-way'!$D125="","",'True_Odds_Calculator_3-way'!O126/'True_Odds_Calculator_3-way'!B126-1)</f>
        <v>2.9346108866396503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3.308215013489102E-2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1.0589260446376276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-0.61746107062925049</v>
      </c>
      <c r="I126" s="6">
        <f>IF('Log_working_3-way'!$D126="","",'True_Odds_Calculator_3-way'!O127/'True_Odds_Calculator_3-way'!B127-1)</f>
        <v>0.62473073719516048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3.2723364435902402E-2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1.0445355244667789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57.301134715959492</v>
      </c>
      <c r="I127" s="6">
        <f>IF('Log_working_3-way'!$D127="","",'True_Odds_Calculator_3-way'!O128/'True_Odds_Calculator_3-way'!B128-1)</f>
        <v>1.5402676522247409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3.0726808461653432E-2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1.0222714290875612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19.747729790303097</v>
      </c>
      <c r="I128" s="6">
        <f>IF('Log_working_3-way'!$D128="","",'True_Odds_Calculator_3-way'!O129/'True_Odds_Calculator_3-way'!B129-1)</f>
        <v>6.9754273313925106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2.3552089051150915E-2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1.0203156699428053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9.1847006814202174</v>
      </c>
      <c r="I129" s="6">
        <f>IF('Log_working_3-way'!$D129="","",'True_Odds_Calculator_3-way'!O130/'True_Odds_Calculator_3-way'!B130-1)</f>
        <v>6.0348362705437602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2.17116426652193E-2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1.0255120619704381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14.697762332033943</v>
      </c>
      <c r="I130" s="6">
        <f>IF('Log_working_3-way'!$D130="","",'True_Odds_Calculator_3-way'!O131/'True_Odds_Calculator_3-way'!B131-1)</f>
        <v>6.9451180599872373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2.7456765838865582E-2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1.0312478419971811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19.750165880025367</v>
      </c>
      <c r="I131" s="6">
        <f>IF('Log_working_3-way'!$D131="","",'True_Odds_Calculator_3-way'!O132/'True_Odds_Calculator_3-way'!B132-1)</f>
        <v>7.133751222839436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3.2930080244658377E-2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1.0361201779950113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40.398997561257481</v>
      </c>
      <c r="I132" s="6">
        <f>IF('Log_working_3-way'!$D132="","",'True_Odds_Calculator_3-way'!O133/'True_Odds_Calculator_3-way'!B133-1)</f>
        <v>3.6606125630553477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3.1875528779553575E-2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1.0262494492608885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9.665602178616389</v>
      </c>
      <c r="I133" s="6">
        <f>IF('Log_working_3-way'!$D133="","",'True_Odds_Calculator_3-way'!O134/'True_Odds_Calculator_3-way'!B134-1)</f>
        <v>6.067266156875708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2.8018034140738113E-2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1.0362999269019295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38.280552222508625</v>
      </c>
      <c r="I134" s="6">
        <f>IF('Log_working_3-way'!$D134="","",'True_Odds_Calculator_3-way'!O135/'True_Odds_Calculator_3-way'!B135-1)</f>
        <v>3.9114638205736911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3.2816364548283516E-2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1.0210966355446502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18.318816303740928</v>
      </c>
      <c r="I135" s="6">
        <f>IF('Log_working_3-way'!$D135="","",'True_Odds_Calculator_3-way'!O136/'True_Odds_Calculator_3-way'!B136-1)</f>
        <v>7.1694600168472427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2.2479126525369209E-2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1.0251542593050171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31.617967307226493</v>
      </c>
      <c r="I136" s="6">
        <f>IF('Log_working_3-way'!$D136="","",'True_Odds_Calculator_3-way'!O137/'True_Odds_Calculator_3-way'!B137-1)</f>
        <v>5.1320164040300105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2.4355964739626312E-2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1.0245485362256892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30.528373526717473</v>
      </c>
      <c r="I137" s="6">
        <f>IF('Log_working_3-way'!$D137="","",'True_Odds_Calculator_3-way'!O138/'True_Odds_Calculator_3-way'!B138-1)</f>
        <v>5.8350752943898598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2.3936671642216689E-2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1.0194057142482813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11.142198582672215</v>
      </c>
      <c r="I138" s="6">
        <f>IF('Log_working_3-way'!$D138="","",'True_Odds_Calculator_3-way'!O139/'True_Odds_Calculator_3-way'!B139-1)</f>
        <v>8.4454416195749555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2.1094621335618458E-2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1.0220064760545582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18.302528716421236</v>
      </c>
      <c r="I139" s="6">
        <f>IF('Log_working_3-way'!$D139="","",'True_Odds_Calculator_3-way'!O140/'True_Odds_Calculator_3-way'!B140-1)</f>
        <v>9.3681791453365602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2.3341900429270979E-2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1.0217379174726806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23.697846684021805</v>
      </c>
      <c r="I140" s="6">
        <f>IF('Log_working_3-way'!$D140="","",'True_Odds_Calculator_3-way'!O141/'True_Odds_Calculator_3-way'!B141-1)</f>
        <v>6.67412397534659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2.243276110921566E-2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1.0207445842880254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5.0868373379659202</v>
      </c>
      <c r="I141" s="6">
        <f>IF('Log_working_3-way'!$D141="","",'True_Odds_Calculator_3-way'!O142/'True_Odds_Calculator_3-way'!B142-1)</f>
        <v>7.3194037414874558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2.1690978877095146E-2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1.036620101466724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54.916207064341016</v>
      </c>
      <c r="I142" s="6">
        <f>IF('Log_working_3-way'!$D142="","",'True_Odds_Calculator_3-way'!O143/'True_Odds_Calculator_3-way'!B143-1)</f>
        <v>1.779983084964726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2.6394776394776276E-2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1.0324988838738596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50.208030009258025</v>
      </c>
      <c r="I143" s="6">
        <f>IF('Log_working_3-way'!$D143="","",'True_Odds_Calculator_3-way'!O144/'True_Odds_Calculator_3-way'!B144-1)</f>
        <v>1.8206005700642951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2.5424662618670713E-2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1.054400892281369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21.750977707675716</v>
      </c>
      <c r="I144" s="6">
        <f>IF('Log_working_3-way'!$D144="","",'True_Odds_Calculator_3-way'!O145/'True_Odds_Calculator_3-way'!B145-1)</f>
        <v>7.2387439047922708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5.6184039195935842E-2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1.059306886048486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25.420262951143375</v>
      </c>
      <c r="I145" s="6">
        <f>IF('Log_working_3-way'!$D145="","",'True_Odds_Calculator_3-way'!O146/'True_Odds_Calculator_3-way'!B146-1)</f>
        <v>7.0687922170735629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5.9593428014480754E-2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1.0504976013631613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14.552608158907205</v>
      </c>
      <c r="I146" s="6">
        <f>IF('Log_working_3-way'!$D146="","",'True_Odds_Calculator_3-way'!O147/'True_Odds_Calculator_3-way'!B147-1)</f>
        <v>9.68475599259909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5.3908393218250916E-2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1.0522810467389998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8.6692706549722232</v>
      </c>
      <c r="I147" s="6">
        <f>IF('Log_working_3-way'!$D147="","",'True_Odds_Calculator_3-way'!O148/'True_Odds_Calculator_3-way'!B148-1)</f>
        <v>8.6692706549722232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5.5644302449414207E-2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1.0319020962572962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21.15474790978773</v>
      </c>
      <c r="I148" s="6">
        <f>IF('Log_working_3-way'!$D148="","",'True_Odds_Calculator_3-way'!O149/'True_Odds_Calculator_3-way'!B149-1)</f>
        <v>7.2738410403836884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3.3333751941294398E-2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1.0202734853181268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15.991293946456537</v>
      </c>
      <c r="I149" s="6">
        <f>IF('Log_working_3-way'!$D149="","",'True_Odds_Calculator_3-way'!O150/'True_Odds_Calculator_3-way'!B150-1)</f>
        <v>6.3462077786894096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2.1765097220962204E-2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1.0290720670166873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46.107605584712424</v>
      </c>
      <c r="I150" s="6">
        <f>IF('Log_working_3-way'!$D150="","",'True_Odds_Calculator_3-way'!O151/'True_Odds_Calculator_3-way'!B151-1)</f>
        <v>3.4598916529905255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2.3726594535843137E-2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1.022199489917283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27.583143642329599</v>
      </c>
      <c r="I151" s="6">
        <f>IF('Log_working_3-way'!$D151="","",'True_Odds_Calculator_3-way'!O152/'True_Odds_Calculator_3-way'!B152-1)</f>
        <v>6.2630882340705689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2.2225125493740006E-2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1.0196323957071332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9.8083904452840596</v>
      </c>
      <c r="I152" s="6">
        <f>IF('Log_working_3-way'!$D152="","",'True_Odds_Calculator_3-way'!O153/'True_Odds_Calculator_3-way'!B153-1)</f>
        <v>7.0860333492963168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2.1188661163153988E-2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1.0380052379777531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23.550705466547566</v>
      </c>
      <c r="I153" s="6">
        <f>IF('Log_working_3-way'!$D153="","",'True_Odds_Calculator_3-way'!O154/'True_Odds_Calculator_3-way'!B154-1)</f>
        <v>7.3260022241395379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3.8976305586546856E-2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1.0350704148647998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14.925792898929158</v>
      </c>
      <c r="I154" s="6">
        <f>IF('Log_working_3-way'!$D154="","",'True_Odds_Calculator_3-way'!O155/'True_Odds_Calculator_3-way'!B155-1)</f>
        <v>9.9998776829756775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3.7597034843297461E-2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1.0413350284653604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26.168754047338481</v>
      </c>
      <c r="I155" s="6">
        <f>IF('Log_working_3-way'!$D155="","",'True_Odds_Calculator_3-way'!O156/'True_Odds_Calculator_3-way'!B156-1)</f>
        <v>7.5564931436768177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4.139282043860959E-2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1.0458535134111677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34.673090615070102</v>
      </c>
      <c r="I156" s="6">
        <f>IF('Log_working_3-way'!$D156="","",'True_Odds_Calculator_3-way'!O157/'True_Odds_Calculator_3-way'!B157-1)</f>
        <v>6.3216892431772953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4.2249191483627602E-2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1.0298097762284011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27.997531335920883</v>
      </c>
      <c r="I157" s="6">
        <f>IF('Log_working_3-way'!$D157="","",'True_Odds_Calculator_3-way'!O158/'True_Odds_Calculator_3-way'!B158-1)</f>
        <v>5.4174723066108106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2.9761840063456502E-2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1.0316643892960622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16.974452765575933</v>
      </c>
      <c r="I158" s="6">
        <f>IF('Log_working_3-way'!$D158="","",'True_Odds_Calculator_3-way'!O159/'True_Odds_Calculator_3-way'!B159-1)</f>
        <v>5.6647167328301613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3.3637728781439336E-2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1.0310457666646999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9.4728713428957274</v>
      </c>
      <c r="I159" s="6">
        <f>IF('Log_working_3-way'!$D159="","",'True_Odds_Calculator_3-way'!O160/'True_Odds_Calculator_3-way'!B160-1)</f>
        <v>6.8113771793085895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3.3206344738852644E-2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1.0611745624854287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2.5600136021426096</v>
      </c>
      <c r="I160" s="6">
        <f>IF('Log_working_3-way'!$D160="","",'True_Odds_Calculator_3-way'!O161/'True_Odds_Calculator_3-way'!B161-1)</f>
        <v>7.3139290442662492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5.9092480507882073E-2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1.0222218798988461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24.712344552924264</v>
      </c>
      <c r="I161" s="6">
        <f>IF('Log_working_3-way'!$D161="","",'True_Odds_Calculator_3-way'!O162/'True_Odds_Calculator_3-way'!B162-1)</f>
        <v>5.9526179671107213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2.2796181920269554E-2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1.0261884223637345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36.199197403871139</v>
      </c>
      <c r="I162" s="6">
        <f>IF('Log_working_3-way'!$D162="","",'True_Odds_Calculator_3-way'!O163/'True_Odds_Calculator_3-way'!B163-1)</f>
        <v>3.8641568512196773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2.4321765743334334E-2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1.032896738383084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22.701436663607165</v>
      </c>
      <c r="I163" s="6">
        <f>IF('Log_working_3-way'!$D163="","",'True_Odds_Calculator_3-way'!O164/'True_Odds_Calculator_3-way'!B164-1)</f>
        <v>7.317037363127481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3.4004882615550125E-2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1.0465378169512713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44.816337798706044</v>
      </c>
      <c r="I164" s="6">
        <f>IF('Log_working_3-way'!$D164="","",'True_Odds_Calculator_3-way'!O165/'True_Odds_Calculator_3-way'!B165-1)</f>
        <v>4.2585842771082314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3.811059479863399E-2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1.0419078463059863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1.409211724279714</v>
      </c>
      <c r="I165" s="6">
        <f>IF('Log_working_3-way'!$D165="","",'True_Odds_Calculator_3-way'!O166/'True_Odds_Calculator_3-way'!B166-1)</f>
        <v>6.8554855817036806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3.9180229053646709E-2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1.0402135963468258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0.97426256580667414</v>
      </c>
      <c r="I166" s="6">
        <f>IF('Log_working_3-way'!$D166="","",'True_Odds_Calculator_3-way'!O167/'True_Odds_Calculator_3-way'!B167-1)</f>
        <v>6.5687268155552951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3.6670493785339042E-2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1.0313195009090173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9.1308436841979663</v>
      </c>
      <c r="I167" s="6">
        <f>IF('Log_working_3-way'!$D167="","",'True_Odds_Calculator_3-way'!O168/'True_Odds_Calculator_3-way'!B168-1)</f>
        <v>9.0655888221738365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3.3802139855352298E-2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1.0323903705749151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22.248560329939146</v>
      </c>
      <c r="I168" s="6">
        <f>IF('Log_working_3-way'!$D168="","",'True_Odds_Calculator_3-way'!O169/'True_Odds_Calculator_3-way'!B169-1)</f>
        <v>7.4688218785297043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3.3578819072300536E-2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1.0338521295363825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21.325727993836349</v>
      </c>
      <c r="I169" s="6">
        <f>IF('Log_working_3-way'!$D169="","",'True_Odds_Calculator_3-way'!O170/'True_Odds_Calculator_3-way'!B170-1)</f>
        <v>7.3555388920876812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3.5303544494720951E-2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1.0387952659079422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35.788241414356122</v>
      </c>
      <c r="I170" s="6">
        <f>IF('Log_working_3-way'!$D170="","",'True_Odds_Calculator_3-way'!O171/'True_Odds_Calculator_3-way'!B171-1)</f>
        <v>5.0949888113833133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3.5764312291877598E-2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1.0302818147637944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10.837791936583352</v>
      </c>
      <c r="I171" s="6">
        <f>IF('Log_working_3-way'!$D171="","",'True_Odds_Calculator_3-way'!O172/'True_Odds_Calculator_3-way'!B172-1)</f>
        <v>8.6357216137564503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3.275482172309041E-2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1.0308405797478377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18.472820995299269</v>
      </c>
      <c r="I172" s="6">
        <f>IF('Log_working_3-way'!$D172="","",'True_Odds_Calculator_3-way'!O173/'True_Odds_Calculator_3-way'!B173-1)</f>
        <v>8.4566788601097382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3.2669623708325268E-2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1.0318862532086222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5.1099366738189946</v>
      </c>
      <c r="I173" s="6">
        <f>IF('Log_working_3-way'!$D173="","",'True_Odds_Calculator_3-way'!O174/'True_Odds_Calculator_3-way'!B174-1)</f>
        <v>7.7806503926515465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3.3230331453374173E-2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1.0457362528407368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63.307838813410868</v>
      </c>
      <c r="I174" s="6">
        <f>IF('Log_working_3-way'!$D174="","",'True_Odds_Calculator_3-way'!O175/'True_Odds_Calculator_3-way'!B175-1)</f>
        <v>1.1164828303967353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2.7840822790099695E-2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1.0464499303574688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36.004414225477596</v>
      </c>
      <c r="I175" s="6">
        <f>IF('Log_working_3-way'!$D175="","",'True_Odds_Calculator_3-way'!O176/'True_Odds_Calculator_3-way'!B176-1)</f>
        <v>5.3063209805299465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4.2544770482781713E-2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1.0517607260806865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55.226527368653606</v>
      </c>
      <c r="I176" s="6">
        <f>IF('Log_working_3-way'!$D176="","",'True_Odds_Calculator_3-way'!O177/'True_Odds_Calculator_3-way'!B177-1)</f>
        <v>2.3964829196958157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3.6373135912665555E-2</v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5.12</v>
      </c>
      <c r="B2" s="4">
        <f>IF('True_Odds_Calculator_3-way'!B3="","",'True_Odds_Calculator_3-way'!B3)</f>
        <v>3.49</v>
      </c>
      <c r="C2" s="4">
        <f>IF('True_Odds_Calculator_3-way'!C3="","",'True_Odds_Calculator_3-way'!C3)</f>
        <v>1.83</v>
      </c>
      <c r="D2" s="9">
        <f>(K2/(AR2+K2-(AR2*K2)))</f>
        <v>0.18807463763665452</v>
      </c>
      <c r="E2" s="9">
        <f>(L2/(AR2+L2-(AR2*L2)))</f>
        <v>0.27707864207926741</v>
      </c>
      <c r="F2" s="9">
        <f>(M2/(AR2+M2-(AR2*M2)))</f>
        <v>0.53484672028407798</v>
      </c>
      <c r="G2" s="9">
        <f>AR2</f>
        <v>1.0478247635402722</v>
      </c>
      <c r="H2" s="9">
        <f>IF(A2="","",1/D2)</f>
        <v>5.3170380257859211</v>
      </c>
      <c r="I2" s="9">
        <f>IF(B2="","",1/E2)</f>
        <v>3.6090836612152781</v>
      </c>
      <c r="J2" s="9">
        <f>IF(C2="","",1/F2)</f>
        <v>1.8696945537384262</v>
      </c>
      <c r="K2" s="11">
        <f>1/A2</f>
        <v>0.1953125</v>
      </c>
      <c r="L2" s="11">
        <f>1/B2</f>
        <v>0.28653295128939826</v>
      </c>
      <c r="M2" s="11">
        <f>1/C2</f>
        <v>0.54644808743169393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-0.26039232408755686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0.22752360373902014</v>
      </c>
      <c r="Q2" s="11">
        <f>2*'OddsRatio_working_3-way'!K2*'OddsRatio_working_3-way'!L2*'OddsRatio_working_3-way'!M2</f>
        <v>6.1162259069629063E-2</v>
      </c>
      <c r="R2" s="11">
        <f>O2/N2</f>
        <v>0</v>
      </c>
      <c r="S2" s="11">
        <f>P2/N2</f>
        <v>-0.87377231466514116</v>
      </c>
      <c r="T2" s="11">
        <f>Q2/N2</f>
        <v>-0.23488503082396264</v>
      </c>
      <c r="U2" s="11">
        <f>'OddsRatio_working_3-way'!S2-'OddsRatio_working_3-way'!R2^2/3</f>
        <v>-0.87377231466514116</v>
      </c>
      <c r="V2" s="11">
        <f>'OddsRatio_working_3-way'!S2*'OddsRatio_working_3-way'!R2/3-2*'OddsRatio_working_3-way'!R2^3/27-'OddsRatio_working_3-way'!T2</f>
        <v>0.23488503082396264</v>
      </c>
      <c r="W2" s="11">
        <f>'OddsRatio_working_3-way'!V2^2+4*'OddsRatio_working_3-way'!U2^3/27</f>
        <v>-4.3659539306045179E-2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0.15718660646761468</v>
      </c>
      <c r="Y2" s="11">
        <f>IF('OddsRatio_working_3-way'!W2&gt;=0,IF('OddsRatio_working_3-way'!V2+SQRT('OddsRatio_working_3-way'!W2)&gt;0,0,PI()),ACOS('OddsRatio_working_3-way'!V2/(2*'OddsRatio_working_3-way'!X2)))</f>
        <v>0.72702738974425341</v>
      </c>
      <c r="Z2" s="11">
        <f>'OddsRatio_working_3-way'!X2^(1/3)*COS('OddsRatio_working_3-way'!Y2/3)</f>
        <v>0.5239123817701361</v>
      </c>
      <c r="AA2" s="11">
        <f>'OddsRatio_working_3-way'!X2^(1/3)*COS(('OddsRatio_working_3-way'!Y2+2*PI())/3)</f>
        <v>-0.37411652628596914</v>
      </c>
      <c r="AB2" s="11">
        <f>'OddsRatio_working_3-way'!X2^(1/3)*COS(('OddsRatio_working_3-way'!Y2+4*PI())/3)</f>
        <v>-0.14979585548416688</v>
      </c>
      <c r="AC2" s="11">
        <f>'OddsRatio_working_3-way'!X2^(1/3)*SIN('OddsRatio_working_3-way'!Y2/3)</f>
        <v>0.12951159967221793</v>
      </c>
      <c r="AD2" s="11">
        <f>'OddsRatio_working_3-way'!X2^(1/3)*SIN(('OddsRatio_working_3-way'!Y2+2*PI())/3)</f>
        <v>0.38896563213404017</v>
      </c>
      <c r="AE2" s="11">
        <f>'OddsRatio_working_3-way'!X2^(1/3)*SIN(('OddsRatio_working_3-way'!Y2+4*PI())/3)</f>
        <v>-0.51847723180625804</v>
      </c>
      <c r="AF2" s="11">
        <f>-'OddsRatio_working_3-way'!U2/(3*'OddsRatio_working_3-way'!X2^(1/3))*COS(('OddsRatio_working_3-way'!Y2)/3)</f>
        <v>0.5239123817701361</v>
      </c>
      <c r="AG2" s="11">
        <f>-'OddsRatio_working_3-way'!U2/(3*'OddsRatio_working_3-way'!X2^(1/3))*COS(('OddsRatio_working_3-way'!Y2+2*PI())/3)</f>
        <v>-0.37411652628596914</v>
      </c>
      <c r="AH2" s="11">
        <f>-'OddsRatio_working_3-way'!U2/(3*'OddsRatio_working_3-way'!X2^(1/3))*COS(('OddsRatio_working_3-way'!Y2+4*PI())/3)</f>
        <v>-0.14979585548416688</v>
      </c>
      <c r="AI2" s="11">
        <f>'OddsRatio_working_3-way'!U2/(3*'OddsRatio_working_3-way'!X2^(1/3))*SIN(('OddsRatio_working_3-way'!Y2)/3)</f>
        <v>-0.12951159967221793</v>
      </c>
      <c r="AJ2" s="11">
        <f>'OddsRatio_working_3-way'!U2/(3*'OddsRatio_working_3-way'!X2^(1/3))*SIN(('OddsRatio_working_3-way'!Y2+2*PI())/3)</f>
        <v>-0.38896563213404017</v>
      </c>
      <c r="AK2" s="11">
        <f>'OddsRatio_working_3-way'!U2/(3*'OddsRatio_working_3-way'!X2^(1/3))*SIN(('OddsRatio_working_3-way'!Y2+4*PI())/3)</f>
        <v>0.51847723180625804</v>
      </c>
      <c r="AL2" s="11">
        <f>'OddsRatio_working_3-way'!Z2+'OddsRatio_working_3-way'!AF2</f>
        <v>1.0478247635402722</v>
      </c>
      <c r="AM2" s="11">
        <f>'OddsRatio_working_3-way'!AA2+'OddsRatio_working_3-way'!AG2</f>
        <v>-0.74823305257193828</v>
      </c>
      <c r="AN2" s="11">
        <f>'OddsRatio_working_3-way'!AB2+'OddsRatio_working_3-way'!AH2</f>
        <v>-0.29959171096833376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1.0478247635402722</v>
      </c>
      <c r="AS2" s="11">
        <f>IF(('OddsRatio_working_3-way'!X2=0),IF(Q2&gt;0,-Q2^(1/3),(-Q2)^(1/3)),'OddsRatio_working_3-way'!AM2-'OddsRatio_working_3-way'!R2/3)</f>
        <v>-0.74823305257193828</v>
      </c>
      <c r="AT2" s="11">
        <f>IF(('OddsRatio_working_3-way'!X2=0),IF(Q2&gt;0,-Q2^(1/3),(-Q2)^(1/3)),'OddsRatio_working_3-way'!AN2-'OddsRatio_working_3-way'!R2/3)</f>
        <v>-0.29959171096833376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3.02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2.52</v>
      </c>
      <c r="D3" s="9">
        <f t="shared" ref="D3" si="0">(K3/(AR3+K3-(AR3*K3)))</f>
        <v>0.32209700459133578</v>
      </c>
      <c r="E3" s="9">
        <f t="shared" ref="E3" si="1">(L3/(AR3+L3-(AR3*L3)))</f>
        <v>0.29086124831690657</v>
      </c>
      <c r="F3" s="9">
        <f t="shared" ref="F3" si="2">(M3/(AR3+M3-(AR3*M3)))</f>
        <v>0.38704174709175782</v>
      </c>
      <c r="G3" s="9">
        <f t="shared" ref="G3" si="3">AR3</f>
        <v>1.0419082993563</v>
      </c>
      <c r="H3" s="9">
        <f t="shared" ref="H3" si="4">IF(A3="","",1/D3)</f>
        <v>3.1046547646997253</v>
      </c>
      <c r="I3" s="9">
        <f t="shared" ref="I3" si="5">IF(B3="","",1/E3)</f>
        <v>3.4380654204937415</v>
      </c>
      <c r="J3" s="9">
        <f t="shared" ref="J3" si="6">IF(C3="","",1/F3)</f>
        <v>2.5837006150215762</v>
      </c>
      <c r="K3" s="11">
        <f t="shared" ref="K3" si="7">1/A3</f>
        <v>0.33112582781456956</v>
      </c>
      <c r="L3" s="11">
        <f t="shared" ref="L3" si="8">1/B3</f>
        <v>0.29940119760479045</v>
      </c>
      <c r="M3" s="11">
        <f t="shared" ref="M3" si="9">1/C3</f>
        <v>0.3968253968253968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-0.28265512494405709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0.23132542861297278</v>
      </c>
      <c r="Q3" s="11">
        <f>2*'OddsRatio_working_3-way'!K3*'OddsRatio_working_3-way'!L3*'OddsRatio_working_3-way'!M3</f>
        <v>7.8682118575841078E-2</v>
      </c>
      <c r="R3" s="11">
        <f t="shared" ref="R3" si="10">O3/N3</f>
        <v>0</v>
      </c>
      <c r="S3" s="11">
        <f t="shared" ref="S3" si="11">P3/N3</f>
        <v>-0.8184016782245026</v>
      </c>
      <c r="T3" s="11">
        <f t="shared" ref="T3" si="12">Q3/N3</f>
        <v>-0.27836791776343622</v>
      </c>
      <c r="U3" s="11">
        <f>'OddsRatio_working_3-way'!S3-'OddsRatio_working_3-way'!R3^2/3</f>
        <v>-0.8184016782245026</v>
      </c>
      <c r="V3" s="11">
        <f>'OddsRatio_working_3-way'!S3*'OddsRatio_working_3-way'!R3/3-2*'OddsRatio_working_3-way'!R3^3/27-'OddsRatio_working_3-way'!T3</f>
        <v>0.27836791776343622</v>
      </c>
      <c r="W3" s="11">
        <f>'OddsRatio_working_3-way'!V3^2+4*'OddsRatio_working_3-way'!U3^3/27</f>
        <v>-3.7187313418691054E-3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0.14248458599250333</v>
      </c>
      <c r="Y3" s="11">
        <f>IF('OddsRatio_working_3-way'!W3&gt;=0,IF('OddsRatio_working_3-way'!V3+SQRT('OddsRatio_working_3-way'!W3)&gt;0,0,PI()),ACOS('OddsRatio_working_3-way'!V3/(2*'OddsRatio_working_3-way'!X3)))</f>
        <v>0.21566081004877158</v>
      </c>
      <c r="Z3" s="11">
        <f>'OddsRatio_working_3-way'!X3^(1/3)*COS('OddsRatio_working_3-way'!Y3/3)</f>
        <v>0.52095414967815012</v>
      </c>
      <c r="AA3" s="11">
        <f>'OddsRatio_working_3-way'!X3^(1/3)*COS(('OddsRatio_working_3-way'!Y3+2*PI())/3)</f>
        <v>-0.29296553442032264</v>
      </c>
      <c r="AB3" s="11">
        <f>'OddsRatio_working_3-way'!X3^(1/3)*COS(('OddsRatio_working_3-way'!Y3+4*PI())/3)</f>
        <v>-0.22798861525782757</v>
      </c>
      <c r="AC3" s="11">
        <f>'OddsRatio_working_3-way'!X3^(1/3)*SIN('OddsRatio_working_3-way'!Y3/3)</f>
        <v>3.7514441769579077E-2</v>
      </c>
      <c r="AD3" s="11">
        <f>'OddsRatio_working_3-way'!X3^(1/3)*SIN(('OddsRatio_working_3-way'!Y3+2*PI())/3)</f>
        <v>0.43240230694340925</v>
      </c>
      <c r="AE3" s="11">
        <f>'OddsRatio_working_3-way'!X3^(1/3)*SIN(('OddsRatio_working_3-way'!Y3+4*PI())/3)</f>
        <v>-0.46991674871298839</v>
      </c>
      <c r="AF3" s="11">
        <f>-'OddsRatio_working_3-way'!U3/(3*'OddsRatio_working_3-way'!X3^(1/3))*COS(('OddsRatio_working_3-way'!Y3)/3)</f>
        <v>0.52095414967815001</v>
      </c>
      <c r="AG3" s="11">
        <f>-'OddsRatio_working_3-way'!U3/(3*'OddsRatio_working_3-way'!X3^(1/3))*COS(('OddsRatio_working_3-way'!Y3+2*PI())/3)</f>
        <v>-0.29296553442032258</v>
      </c>
      <c r="AH3" s="11">
        <f>-'OddsRatio_working_3-way'!U3/(3*'OddsRatio_working_3-way'!X3^(1/3))*COS(('OddsRatio_working_3-way'!Y3+4*PI())/3)</f>
        <v>-0.22798861525782751</v>
      </c>
      <c r="AI3" s="11">
        <f>'OddsRatio_working_3-way'!U3/(3*'OddsRatio_working_3-way'!X3^(1/3))*SIN(('OddsRatio_working_3-way'!Y3)/3)</f>
        <v>-3.751444176957907E-2</v>
      </c>
      <c r="AJ3" s="11">
        <f>'OddsRatio_working_3-way'!U3/(3*'OddsRatio_working_3-way'!X3^(1/3))*SIN(('OddsRatio_working_3-way'!Y3+2*PI())/3)</f>
        <v>-0.4324023069434092</v>
      </c>
      <c r="AK3" s="11">
        <f>'OddsRatio_working_3-way'!U3/(3*'OddsRatio_working_3-way'!X3^(1/3))*SIN(('OddsRatio_working_3-way'!Y3+4*PI())/3)</f>
        <v>0.46991674871298827</v>
      </c>
      <c r="AL3" s="11">
        <f>'OddsRatio_working_3-way'!Z3+'OddsRatio_working_3-way'!AF3</f>
        <v>1.0419082993563</v>
      </c>
      <c r="AM3" s="11">
        <f>'OddsRatio_working_3-way'!AA3+'OddsRatio_working_3-way'!AG3</f>
        <v>-0.58593106884064516</v>
      </c>
      <c r="AN3" s="11">
        <f>'OddsRatio_working_3-way'!AB3+'OddsRatio_working_3-way'!AH3</f>
        <v>-0.45597723051565509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1.0419082993563</v>
      </c>
      <c r="AS3" s="11">
        <f>IF(('OddsRatio_working_3-way'!X3=0),IF(Q3&gt;0,-Q3^(1/3),(-Q3)^(1/3)),'OddsRatio_working_3-way'!AM3-'OddsRatio_working_3-way'!R3/3)</f>
        <v>-0.58593106884064516</v>
      </c>
      <c r="AT3" s="11">
        <f>IF(('OddsRatio_working_3-way'!X3=0),IF(Q3&gt;0,-Q3^(1/3),(-Q3)^(1/3)),'OddsRatio_working_3-way'!AN3-'OddsRatio_working_3-way'!R3/3)</f>
        <v>-0.45597723051565509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3.19</v>
      </c>
      <c r="B4" s="4">
        <f>IF('True_Odds_Calculator_3-way'!B5="","",'True_Odds_Calculator_3-way'!B5)</f>
        <v>3.66</v>
      </c>
      <c r="C4" s="4">
        <f>IF('True_Odds_Calculator_3-way'!C5="","",'True_Odds_Calculator_3-way'!C5)</f>
        <v>2.27</v>
      </c>
      <c r="D4" s="9">
        <f t="shared" ref="D4:D67" si="13">(K4/(AR4+K4-(AR4*K4)))</f>
        <v>0.30461612377497443</v>
      </c>
      <c r="E4" s="9">
        <f t="shared" ref="E4:E67" si="14">(L4/(AR4+L4-(AR4*L4)))</f>
        <v>0.26505930049242604</v>
      </c>
      <c r="F4" s="9">
        <f t="shared" ref="F4:F67" si="15">(M4/(AR4+M4-(AR4*M4)))</f>
        <v>0.43032457573259941</v>
      </c>
      <c r="G4" s="9">
        <f t="shared" ref="G4:G67" si="16">AR4</f>
        <v>1.0423837063712988</v>
      </c>
      <c r="H4" s="9">
        <f t="shared" ref="H4:H67" si="17">IF(A4="","",1/D4)</f>
        <v>3.2828203169531451</v>
      </c>
      <c r="I4" s="9">
        <f t="shared" ref="I4:I67" si="18">IF(B4="","",1/E4)</f>
        <v>3.7727406589476553</v>
      </c>
      <c r="J4" s="9">
        <f t="shared" ref="J4:J67" si="19">IF(C4="","",1/F4)</f>
        <v>2.3238273070915496</v>
      </c>
      <c r="K4" s="11">
        <f t="shared" ref="K4:K67" si="20">1/A4</f>
        <v>0.31347962382445144</v>
      </c>
      <c r="L4" s="11">
        <f t="shared" ref="L4:L67" si="21">1/B4</f>
        <v>0.27322404371584696</v>
      </c>
      <c r="M4" s="11">
        <f t="shared" ref="M4:M67" si="22">1/C4</f>
        <v>0.44052863436123346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-0.27914628136013064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0.2309158780247999</v>
      </c>
      <c r="Q4" s="11">
        <f>2*'OddsRatio_working_3-way'!K4*'OddsRatio_working_3-way'!L4*'OddsRatio_working_3-way'!M4</f>
        <v>7.5462705236862715E-2</v>
      </c>
      <c r="R4" s="11">
        <f t="shared" ref="R4:R67" si="23">O4/N4</f>
        <v>0</v>
      </c>
      <c r="S4" s="11">
        <f t="shared" ref="S4:S67" si="24">P4/N4</f>
        <v>-0.82722175950068277</v>
      </c>
      <c r="T4" s="11">
        <f t="shared" ref="T4:T67" si="25">Q4/N4</f>
        <v>-0.27033390833355647</v>
      </c>
      <c r="U4" s="11">
        <f>'OddsRatio_working_3-way'!S4-'OddsRatio_working_3-way'!R4^2/3</f>
        <v>-0.82722175950068277</v>
      </c>
      <c r="V4" s="11">
        <f>'OddsRatio_working_3-way'!S4*'OddsRatio_working_3-way'!R4/3-2*'OddsRatio_working_3-way'!R4^3/27-'OddsRatio_working_3-way'!T4</f>
        <v>0.27033390833355647</v>
      </c>
      <c r="W4" s="11">
        <f>'OddsRatio_working_3-way'!V4^2+4*'OddsRatio_working_3-way'!U4^3/27</f>
        <v>-1.0780971824416147E-2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0.14479415891129022</v>
      </c>
      <c r="Y4" s="11">
        <f>IF('OddsRatio_working_3-way'!W4&gt;=0,IF('OddsRatio_working_3-way'!V4+SQRT('OddsRatio_working_3-way'!W4)&gt;0,0,PI()),ACOS('OddsRatio_working_3-way'!V4/(2*'OddsRatio_working_3-way'!X4)))</f>
        <v>0.36671255235793998</v>
      </c>
      <c r="Z4" s="11">
        <f>'OddsRatio_working_3-way'!X4^(1/3)*COS('OddsRatio_working_3-way'!Y4/3)</f>
        <v>0.52119185318564953</v>
      </c>
      <c r="AA4" s="11">
        <f>'OddsRatio_working_3-way'!X4^(1/3)*COS(('OddsRatio_working_3-way'!Y4+2*PI())/3)</f>
        <v>-0.31604616559007365</v>
      </c>
      <c r="AB4" s="11">
        <f>'OddsRatio_working_3-way'!X4^(1/3)*COS(('OddsRatio_working_3-way'!Y4+4*PI())/3)</f>
        <v>-0.205145687595576</v>
      </c>
      <c r="AC4" s="11">
        <f>'OddsRatio_working_3-way'!X4^(1/3)*SIN('OddsRatio_working_3-way'!Y4/3)</f>
        <v>6.402842082338131E-2</v>
      </c>
      <c r="AD4" s="11">
        <f>'OddsRatio_working_3-way'!X4^(1/3)*SIN(('OddsRatio_working_3-way'!Y4+2*PI())/3)</f>
        <v>0.41935117469257133</v>
      </c>
      <c r="AE4" s="11">
        <f>'OddsRatio_working_3-way'!X4^(1/3)*SIN(('OddsRatio_working_3-way'!Y4+4*PI())/3)</f>
        <v>-0.48337959551595266</v>
      </c>
      <c r="AF4" s="11">
        <f>-'OddsRatio_working_3-way'!U4/(3*'OddsRatio_working_3-way'!X4^(1/3))*COS(('OddsRatio_working_3-way'!Y4)/3)</f>
        <v>0.52119185318564931</v>
      </c>
      <c r="AG4" s="11">
        <f>-'OddsRatio_working_3-way'!U4/(3*'OddsRatio_working_3-way'!X4^(1/3))*COS(('OddsRatio_working_3-way'!Y4+2*PI())/3)</f>
        <v>-0.31604616559007348</v>
      </c>
      <c r="AH4" s="11">
        <f>-'OddsRatio_working_3-way'!U4/(3*'OddsRatio_working_3-way'!X4^(1/3))*COS(('OddsRatio_working_3-way'!Y4+4*PI())/3)</f>
        <v>-0.20514568759557592</v>
      </c>
      <c r="AI4" s="11">
        <f>'OddsRatio_working_3-way'!U4/(3*'OddsRatio_working_3-way'!X4^(1/3))*SIN(('OddsRatio_working_3-way'!Y4)/3)</f>
        <v>-6.4028420823381282E-2</v>
      </c>
      <c r="AJ4" s="11">
        <f>'OddsRatio_working_3-way'!U4/(3*'OddsRatio_working_3-way'!X4^(1/3))*SIN(('OddsRatio_working_3-way'!Y4+2*PI())/3)</f>
        <v>-0.4193511746925711</v>
      </c>
      <c r="AK4" s="11">
        <f>'OddsRatio_working_3-way'!U4/(3*'OddsRatio_working_3-way'!X4^(1/3))*SIN(('OddsRatio_working_3-way'!Y4+4*PI())/3)</f>
        <v>0.4833795955159525</v>
      </c>
      <c r="AL4" s="11">
        <f>'OddsRatio_working_3-way'!Z4+'OddsRatio_working_3-way'!AF4</f>
        <v>1.0423837063712988</v>
      </c>
      <c r="AM4" s="11">
        <f>'OddsRatio_working_3-way'!AA4+'OddsRatio_working_3-way'!AG4</f>
        <v>-0.63209233118014718</v>
      </c>
      <c r="AN4" s="11">
        <f>'OddsRatio_working_3-way'!AB4+'OddsRatio_working_3-way'!AH4</f>
        <v>-0.41029137519115189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1.0423837063712988</v>
      </c>
      <c r="AS4" s="11">
        <f>IF(('OddsRatio_working_3-way'!X4=0),IF(Q4&gt;0,-Q4^(1/3),(-Q4)^(1/3)),'OddsRatio_working_3-way'!AM4-'OddsRatio_working_3-way'!R4/3)</f>
        <v>-0.63209233118014718</v>
      </c>
      <c r="AT4" s="11">
        <f>IF(('OddsRatio_working_3-way'!X4=0),IF(Q4&gt;0,-Q4^(1/3),(-Q4)^(1/3)),'OddsRatio_working_3-way'!AN4-'OddsRatio_working_3-way'!R4/3)</f>
        <v>-0.41029137519115189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2.0299999999999998</v>
      </c>
      <c r="B5" s="4">
        <f>IF('True_Odds_Calculator_3-way'!B6="","",'True_Odds_Calculator_3-way'!B6)</f>
        <v>3.56</v>
      </c>
      <c r="C5" s="4">
        <f>IF('True_Odds_Calculator_3-way'!C6="","",'True_Odds_Calculator_3-way'!C6)</f>
        <v>3.93</v>
      </c>
      <c r="D5" s="9">
        <f t="shared" si="13"/>
        <v>0.48165314460633302</v>
      </c>
      <c r="E5" s="9">
        <f t="shared" si="14"/>
        <v>0.27212479582130195</v>
      </c>
      <c r="F5" s="9">
        <f t="shared" si="15"/>
        <v>0.24622205957236523</v>
      </c>
      <c r="G5" s="9">
        <f t="shared" si="16"/>
        <v>1.0448377215100031</v>
      </c>
      <c r="H5" s="9">
        <f t="shared" si="17"/>
        <v>2.0761828531553026</v>
      </c>
      <c r="I5" s="9">
        <f t="shared" si="18"/>
        <v>3.6747845670656076</v>
      </c>
      <c r="J5" s="9">
        <f t="shared" si="19"/>
        <v>4.0613745240243091</v>
      </c>
      <c r="K5" s="11">
        <f t="shared" si="20"/>
        <v>0.49261083743842371</v>
      </c>
      <c r="L5" s="11">
        <f t="shared" si="21"/>
        <v>0.2808988764044944</v>
      </c>
      <c r="M5" s="11">
        <f t="shared" si="22"/>
        <v>0.2544529262086514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-0.27202337468492666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0.2295667624509336</v>
      </c>
      <c r="Q5" s="11">
        <f>2*'OddsRatio_working_3-way'!K5*'OddsRatio_working_3-way'!L5*'OddsRatio_working_3-way'!M5</f>
        <v>7.0419252285562478E-2</v>
      </c>
      <c r="R5" s="11">
        <f t="shared" si="23"/>
        <v>0</v>
      </c>
      <c r="S5" s="11">
        <f t="shared" si="24"/>
        <v>-0.84392292653832124</v>
      </c>
      <c r="T5" s="11">
        <f t="shared" si="25"/>
        <v>-0.25887206335531338</v>
      </c>
      <c r="U5" s="11">
        <f>'OddsRatio_working_3-way'!S5-'OddsRatio_working_3-way'!R5^2/3</f>
        <v>-0.84392292653832124</v>
      </c>
      <c r="V5" s="11">
        <f>'OddsRatio_working_3-way'!S5*'OddsRatio_working_3-way'!R5/3-2*'OddsRatio_working_3-way'!R5^3/27-'OddsRatio_working_3-way'!T5</f>
        <v>0.25887206335531338</v>
      </c>
      <c r="W5" s="11">
        <f>'OddsRatio_working_3-way'!V5^2+4*'OddsRatio_working_3-way'!U5^3/27</f>
        <v>-2.202923887878977E-2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0.14920119307886512</v>
      </c>
      <c r="Y5" s="11">
        <f>IF('OddsRatio_working_3-way'!W5&gt;=0,IF('OddsRatio_working_3-way'!V5+SQRT('OddsRatio_working_3-way'!W5)&gt;0,0,PI()),ACOS('OddsRatio_working_3-way'!V5/(2*'OddsRatio_working_3-way'!X5)))</f>
        <v>0.5205881547172424</v>
      </c>
      <c r="Z5" s="11">
        <f>'OddsRatio_working_3-way'!X5^(1/3)*COS('OddsRatio_working_3-way'!Y5/3)</f>
        <v>0.52241886075500166</v>
      </c>
      <c r="AA5" s="11">
        <f>'OddsRatio_working_3-way'!X5^(1/3)*COS(('OddsRatio_working_3-way'!Y5+2*PI())/3)</f>
        <v>-0.34051663106044633</v>
      </c>
      <c r="AB5" s="11">
        <f>'OddsRatio_working_3-way'!X5^(1/3)*COS(('OddsRatio_working_3-way'!Y5+4*PI())/3)</f>
        <v>-0.18190222969455544</v>
      </c>
      <c r="AC5" s="11">
        <f>'OddsRatio_working_3-way'!X5^(1/3)*SIN('OddsRatio_working_3-way'!Y5/3)</f>
        <v>9.1576067325948585E-2</v>
      </c>
      <c r="AD5" s="11">
        <f>'OddsRatio_working_3-way'!X5^(1/3)*SIN(('OddsRatio_working_3-way'!Y5+2*PI())/3)</f>
        <v>0.40663997116698247</v>
      </c>
      <c r="AE5" s="11">
        <f>'OddsRatio_working_3-way'!X5^(1/3)*SIN(('OddsRatio_working_3-way'!Y5+4*PI())/3)</f>
        <v>-0.49821603849293095</v>
      </c>
      <c r="AF5" s="11">
        <f>-'OddsRatio_working_3-way'!U5/(3*'OddsRatio_working_3-way'!X5^(1/3))*COS(('OddsRatio_working_3-way'!Y5)/3)</f>
        <v>0.52241886075500155</v>
      </c>
      <c r="AG5" s="11">
        <f>-'OddsRatio_working_3-way'!U5/(3*'OddsRatio_working_3-way'!X5^(1/3))*COS(('OddsRatio_working_3-way'!Y5+2*PI())/3)</f>
        <v>-0.34051663106044622</v>
      </c>
      <c r="AH5" s="11">
        <f>-'OddsRatio_working_3-way'!U5/(3*'OddsRatio_working_3-way'!X5^(1/3))*COS(('OddsRatio_working_3-way'!Y5+4*PI())/3)</f>
        <v>-0.18190222969455538</v>
      </c>
      <c r="AI5" s="11">
        <f>'OddsRatio_working_3-way'!U5/(3*'OddsRatio_working_3-way'!X5^(1/3))*SIN(('OddsRatio_working_3-way'!Y5)/3)</f>
        <v>-9.1576067325948571E-2</v>
      </c>
      <c r="AJ5" s="11">
        <f>'OddsRatio_working_3-way'!U5/(3*'OddsRatio_working_3-way'!X5^(1/3))*SIN(('OddsRatio_working_3-way'!Y5+2*PI())/3)</f>
        <v>-0.40663997116698236</v>
      </c>
      <c r="AK5" s="11">
        <f>'OddsRatio_working_3-way'!U5/(3*'OddsRatio_working_3-way'!X5^(1/3))*SIN(('OddsRatio_working_3-way'!Y5+4*PI())/3)</f>
        <v>0.49821603849293083</v>
      </c>
      <c r="AL5" s="11">
        <f>'OddsRatio_working_3-way'!Z5+'OddsRatio_working_3-way'!AF5</f>
        <v>1.0448377215100031</v>
      </c>
      <c r="AM5" s="11">
        <f>'OddsRatio_working_3-way'!AA5+'OddsRatio_working_3-way'!AG5</f>
        <v>-0.68103326212089255</v>
      </c>
      <c r="AN5" s="11">
        <f>'OddsRatio_working_3-way'!AB5+'OddsRatio_working_3-way'!AH5</f>
        <v>-0.36380445938911082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1.0448377215100031</v>
      </c>
      <c r="AS5" s="11">
        <f>IF(('OddsRatio_working_3-way'!X5=0),IF(Q5&gt;0,-Q5^(1/3),(-Q5)^(1/3)),'OddsRatio_working_3-way'!AM5-'OddsRatio_working_3-way'!R5/3)</f>
        <v>-0.68103326212089255</v>
      </c>
      <c r="AT5" s="11">
        <f>IF(('OddsRatio_working_3-way'!X5=0),IF(Q5&gt;0,-Q5^(1/3),(-Q5)^(1/3)),'OddsRatio_working_3-way'!AN5-'OddsRatio_working_3-way'!R5/3)</f>
        <v>-0.36380445938911082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2.61</v>
      </c>
      <c r="B6" s="4">
        <f>IF('True_Odds_Calculator_3-way'!B7="","",'True_Odds_Calculator_3-way'!B7)</f>
        <v>3.18</v>
      </c>
      <c r="C6" s="4">
        <f>IF('True_Odds_Calculator_3-way'!C7="","",'True_Odds_Calculator_3-way'!C7)</f>
        <v>3.03</v>
      </c>
      <c r="D6" s="9">
        <f t="shared" si="13"/>
        <v>0.37341981654673667</v>
      </c>
      <c r="E6" s="9">
        <f t="shared" si="14"/>
        <v>0.30562269745985987</v>
      </c>
      <c r="F6" s="9">
        <f t="shared" si="15"/>
        <v>0.32095748599340329</v>
      </c>
      <c r="G6" s="9">
        <f t="shared" si="16"/>
        <v>1.0422056380637192</v>
      </c>
      <c r="H6" s="9">
        <f t="shared" si="17"/>
        <v>2.6779510772825885</v>
      </c>
      <c r="I6" s="9">
        <f t="shared" si="18"/>
        <v>3.2720082909789081</v>
      </c>
      <c r="J6" s="9">
        <f t="shared" si="19"/>
        <v>3.1156774452693501</v>
      </c>
      <c r="K6" s="11">
        <f t="shared" si="20"/>
        <v>0.38314176245210729</v>
      </c>
      <c r="L6" s="11">
        <f t="shared" si="21"/>
        <v>0.31446540880503143</v>
      </c>
      <c r="M6" s="11">
        <f t="shared" si="22"/>
        <v>0.33003300330033003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-0.28331407564236499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0.23142630897225486</v>
      </c>
      <c r="Q6" s="11">
        <f>2*'OddsRatio_working_3-way'!K6*'OddsRatio_working_3-way'!L6*'OddsRatio_working_3-way'!M6</f>
        <v>7.9527941227578974E-2</v>
      </c>
      <c r="R6" s="11">
        <f t="shared" si="23"/>
        <v>0</v>
      </c>
      <c r="S6" s="11">
        <f t="shared" si="24"/>
        <v>-0.81685425776158938</v>
      </c>
      <c r="T6" s="11">
        <f t="shared" si="25"/>
        <v>-0.28070593050226433</v>
      </c>
      <c r="U6" s="11">
        <f>'OddsRatio_working_3-way'!S6-'OddsRatio_working_3-way'!R6^2/3</f>
        <v>-0.81685425776158938</v>
      </c>
      <c r="V6" s="11">
        <f>'OddsRatio_working_3-way'!S6*'OddsRatio_working_3-way'!R6/3-2*'OddsRatio_working_3-way'!R6^3/27-'OddsRatio_working_3-way'!T6</f>
        <v>0.28070593050226433</v>
      </c>
      <c r="W6" s="11">
        <f>'OddsRatio_working_3-way'!V6^2+4*'OddsRatio_working_3-way'!U6^3/27</f>
        <v>-1.951842956440436E-3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0.14208066579902989</v>
      </c>
      <c r="Y6" s="11">
        <f>IF('OddsRatio_working_3-way'!W6&gt;=0,IF('OddsRatio_working_3-way'!V6+SQRT('OddsRatio_working_3-way'!W6)&gt;0,0,PI()),ACOS('OddsRatio_working_3-way'!V6/(2*'OddsRatio_working_3-way'!X6)))</f>
        <v>0.15610715571477418</v>
      </c>
      <c r="Z6" s="11">
        <f>'OddsRatio_working_3-way'!X6^(1/3)*COS('OddsRatio_working_3-way'!Y6/3)</f>
        <v>0.52110281903185962</v>
      </c>
      <c r="AA6" s="11">
        <f>'OddsRatio_working_3-way'!X6^(1/3)*COS(('OddsRatio_working_3-way'!Y6+2*PI())/3)</f>
        <v>-0.28405573758937347</v>
      </c>
      <c r="AB6" s="11">
        <f>'OddsRatio_working_3-way'!X6^(1/3)*COS(('OddsRatio_working_3-way'!Y6+4*PI())/3)</f>
        <v>-0.23704708144248629</v>
      </c>
      <c r="AC6" s="11">
        <f>'OddsRatio_working_3-way'!X6^(1/3)*SIN('OddsRatio_working_3-way'!Y6/3)</f>
        <v>2.7140460280647906E-2</v>
      </c>
      <c r="AD6" s="11">
        <f>'OddsRatio_working_3-way'!X6^(1/3)*SIN(('OddsRatio_working_3-way'!Y6+2*PI())/3)</f>
        <v>0.43771804912495155</v>
      </c>
      <c r="AE6" s="11">
        <f>'OddsRatio_working_3-way'!X6^(1/3)*SIN(('OddsRatio_working_3-way'!Y6+4*PI())/3)</f>
        <v>-0.46485850940559936</v>
      </c>
      <c r="AF6" s="11">
        <f>-'OddsRatio_working_3-way'!U6/(3*'OddsRatio_working_3-way'!X6^(1/3))*COS(('OddsRatio_working_3-way'!Y6)/3)</f>
        <v>0.52110281903185951</v>
      </c>
      <c r="AG6" s="11">
        <f>-'OddsRatio_working_3-way'!U6/(3*'OddsRatio_working_3-way'!X6^(1/3))*COS(('OddsRatio_working_3-way'!Y6+2*PI())/3)</f>
        <v>-0.28405573758937341</v>
      </c>
      <c r="AH6" s="11">
        <f>-'OddsRatio_working_3-way'!U6/(3*'OddsRatio_working_3-way'!X6^(1/3))*COS(('OddsRatio_working_3-way'!Y6+4*PI())/3)</f>
        <v>-0.23704708144248626</v>
      </c>
      <c r="AI6" s="11">
        <f>'OddsRatio_working_3-way'!U6/(3*'OddsRatio_working_3-way'!X6^(1/3))*SIN(('OddsRatio_working_3-way'!Y6)/3)</f>
        <v>-2.7140460280647902E-2</v>
      </c>
      <c r="AJ6" s="11">
        <f>'OddsRatio_working_3-way'!U6/(3*'OddsRatio_working_3-way'!X6^(1/3))*SIN(('OddsRatio_working_3-way'!Y6+2*PI())/3)</f>
        <v>-0.43771804912495144</v>
      </c>
      <c r="AK6" s="11">
        <f>'OddsRatio_working_3-way'!U6/(3*'OddsRatio_working_3-way'!X6^(1/3))*SIN(('OddsRatio_working_3-way'!Y6+4*PI())/3)</f>
        <v>0.46485850940559931</v>
      </c>
      <c r="AL6" s="11">
        <f>'OddsRatio_working_3-way'!Z6+'OddsRatio_working_3-way'!AF6</f>
        <v>1.0422056380637192</v>
      </c>
      <c r="AM6" s="11">
        <f>'OddsRatio_working_3-way'!AA6+'OddsRatio_working_3-way'!AG6</f>
        <v>-0.56811147517874683</v>
      </c>
      <c r="AN6" s="11">
        <f>'OddsRatio_working_3-way'!AB6+'OddsRatio_working_3-way'!AH6</f>
        <v>-0.47409416288497253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1.0422056380637192</v>
      </c>
      <c r="AS6" s="11">
        <f>IF(('OddsRatio_working_3-way'!X6=0),IF(Q6&gt;0,-Q6^(1/3),(-Q6)^(1/3)),'OddsRatio_working_3-way'!AM6-'OddsRatio_working_3-way'!R6/3)</f>
        <v>-0.56811147517874683</v>
      </c>
      <c r="AT6" s="11">
        <f>IF(('OddsRatio_working_3-way'!X6=0),IF(Q6&gt;0,-Q6^(1/3),(-Q6)^(1/3)),'OddsRatio_working_3-way'!AN6-'OddsRatio_working_3-way'!R6/3)</f>
        <v>-0.47409416288497253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4.8099999999999996</v>
      </c>
      <c r="B7" s="4">
        <f>IF('True_Odds_Calculator_3-way'!B8="","",'True_Odds_Calculator_3-way'!B8)</f>
        <v>3.79</v>
      </c>
      <c r="C7" s="4">
        <f>IF('True_Odds_Calculator_3-way'!C8="","",'True_Odds_Calculator_3-way'!C8)</f>
        <v>1.79</v>
      </c>
      <c r="D7" s="9">
        <f t="shared" si="13"/>
        <v>0.19969554137502413</v>
      </c>
      <c r="E7" s="9">
        <f t="shared" si="14"/>
        <v>0.2541479417910481</v>
      </c>
      <c r="F7" s="9">
        <f t="shared" si="15"/>
        <v>0.54615651683392774</v>
      </c>
      <c r="G7" s="9">
        <f t="shared" si="16"/>
        <v>1.051869572223546</v>
      </c>
      <c r="H7" s="9">
        <f t="shared" si="17"/>
        <v>5.0076230701717099</v>
      </c>
      <c r="I7" s="9">
        <f t="shared" si="18"/>
        <v>3.9347161065036929</v>
      </c>
      <c r="J7" s="9">
        <f t="shared" si="19"/>
        <v>1.8309769620566012</v>
      </c>
      <c r="K7" s="11">
        <f t="shared" si="20"/>
        <v>0.20790020790020791</v>
      </c>
      <c r="L7" s="11">
        <f t="shared" si="21"/>
        <v>0.26385224274406333</v>
      </c>
      <c r="M7" s="11">
        <f t="shared" si="22"/>
        <v>0.55865921787709494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-0.25734690699829765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0.22646814409907529</v>
      </c>
      <c r="Q7" s="11">
        <f>2*'OddsRatio_working_3-way'!K7*'OddsRatio_working_3-way'!L7*'OddsRatio_working_3-way'!M7</f>
        <v>6.1290431420588702E-2</v>
      </c>
      <c r="R7" s="11">
        <f t="shared" si="23"/>
        <v>0</v>
      </c>
      <c r="S7" s="11">
        <f t="shared" si="24"/>
        <v>-0.88001113648734608</v>
      </c>
      <c r="T7" s="11">
        <f t="shared" si="25"/>
        <v>-0.23816268917113559</v>
      </c>
      <c r="U7" s="11">
        <f>'OddsRatio_working_3-way'!S7-'OddsRatio_working_3-way'!R7^2/3</f>
        <v>-0.88001113648734608</v>
      </c>
      <c r="V7" s="11">
        <f>'OddsRatio_working_3-way'!S7*'OddsRatio_working_3-way'!R7/3-2*'OddsRatio_working_3-way'!R7^3/27-'OddsRatio_working_3-way'!T7</f>
        <v>0.23816268917113559</v>
      </c>
      <c r="W7" s="11">
        <f>'OddsRatio_working_3-way'!V7^2+4*'OddsRatio_working_3-way'!U7^3/27</f>
        <v>-4.4241181281561237E-2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0.1588731001418964</v>
      </c>
      <c r="Y7" s="11">
        <f>IF('OddsRatio_working_3-way'!W7&gt;=0,IF('OddsRatio_working_3-way'!V7+SQRT('OddsRatio_working_3-way'!W7)&gt;0,0,PI()),ACOS('OddsRatio_working_3-way'!V7/(2*'OddsRatio_working_3-way'!X7)))</f>
        <v>0.7234332214475705</v>
      </c>
      <c r="Z7" s="11">
        <f>'OddsRatio_working_3-way'!X7^(1/3)*COS('OddsRatio_working_3-way'!Y7/3)</f>
        <v>0.52593478611177302</v>
      </c>
      <c r="AA7" s="11">
        <f>'OddsRatio_working_3-way'!X7^(1/3)*COS(('OddsRatio_working_3-way'!Y7+2*PI())/3)</f>
        <v>-0.37498183270546553</v>
      </c>
      <c r="AB7" s="11">
        <f>'OddsRatio_working_3-way'!X7^(1/3)*COS(('OddsRatio_working_3-way'!Y7+4*PI())/3)</f>
        <v>-0.15095295340630724</v>
      </c>
      <c r="AC7" s="11">
        <f>'OddsRatio_working_3-way'!X7^(1/3)*SIN('OddsRatio_working_3-way'!Y7/3)</f>
        <v>0.12934313376961912</v>
      </c>
      <c r="AD7" s="11">
        <f>'OddsRatio_working_3-way'!X7^(1/3)*SIN(('OddsRatio_working_3-way'!Y7+2*PI())/3)</f>
        <v>0.39080131862192119</v>
      </c>
      <c r="AE7" s="11">
        <f>'OddsRatio_working_3-way'!X7^(1/3)*SIN(('OddsRatio_working_3-way'!Y7+4*PI())/3)</f>
        <v>-0.52014445239154028</v>
      </c>
      <c r="AF7" s="11">
        <f>-'OddsRatio_working_3-way'!U7/(3*'OddsRatio_working_3-way'!X7^(1/3))*COS(('OddsRatio_working_3-way'!Y7)/3)</f>
        <v>0.52593478611177302</v>
      </c>
      <c r="AG7" s="11">
        <f>-'OddsRatio_working_3-way'!U7/(3*'OddsRatio_working_3-way'!X7^(1/3))*COS(('OddsRatio_working_3-way'!Y7+2*PI())/3)</f>
        <v>-0.37498183270546553</v>
      </c>
      <c r="AH7" s="11">
        <f>-'OddsRatio_working_3-way'!U7/(3*'OddsRatio_working_3-way'!X7^(1/3))*COS(('OddsRatio_working_3-way'!Y7+4*PI())/3)</f>
        <v>-0.15095295340630724</v>
      </c>
      <c r="AI7" s="11">
        <f>'OddsRatio_working_3-way'!U7/(3*'OddsRatio_working_3-way'!X7^(1/3))*SIN(('OddsRatio_working_3-way'!Y7)/3)</f>
        <v>-0.12934313376961912</v>
      </c>
      <c r="AJ7" s="11">
        <f>'OddsRatio_working_3-way'!U7/(3*'OddsRatio_working_3-way'!X7^(1/3))*SIN(('OddsRatio_working_3-way'!Y7+2*PI())/3)</f>
        <v>-0.39080131862192119</v>
      </c>
      <c r="AK7" s="11">
        <f>'OddsRatio_working_3-way'!U7/(3*'OddsRatio_working_3-way'!X7^(1/3))*SIN(('OddsRatio_working_3-way'!Y7+4*PI())/3)</f>
        <v>0.52014445239154028</v>
      </c>
      <c r="AL7" s="11">
        <f>'OddsRatio_working_3-way'!Z7+'OddsRatio_working_3-way'!AF7</f>
        <v>1.051869572223546</v>
      </c>
      <c r="AM7" s="11">
        <f>'OddsRatio_working_3-way'!AA7+'OddsRatio_working_3-way'!AG7</f>
        <v>-0.74996366541093107</v>
      </c>
      <c r="AN7" s="11">
        <f>'OddsRatio_working_3-way'!AB7+'OddsRatio_working_3-way'!AH7</f>
        <v>-0.30190590681261448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1.051869572223546</v>
      </c>
      <c r="AS7" s="11">
        <f>IF(('OddsRatio_working_3-way'!X7=0),IF(Q7&gt;0,-Q7^(1/3),(-Q7)^(1/3)),'OddsRatio_working_3-way'!AM7-'OddsRatio_working_3-way'!R7/3)</f>
        <v>-0.74996366541093107</v>
      </c>
      <c r="AT7" s="11">
        <f>IF(('OddsRatio_working_3-way'!X7=0),IF(Q7&gt;0,-Q7^(1/3),(-Q7)^(1/3)),'OddsRatio_working_3-way'!AN7-'OddsRatio_working_3-way'!R7/3)</f>
        <v>-0.30190590681261448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2.4300000000000002</v>
      </c>
      <c r="B8" s="4">
        <f>IF('True_Odds_Calculator_3-way'!B9="","",'True_Odds_Calculator_3-way'!B9)</f>
        <v>3.1</v>
      </c>
      <c r="C8" s="4">
        <f>IF('True_Odds_Calculator_3-way'!C9="","",'True_Odds_Calculator_3-way'!C9)</f>
        <v>3.41</v>
      </c>
      <c r="D8" s="9">
        <f t="shared" si="13"/>
        <v>0.40157682738237432</v>
      </c>
      <c r="E8" s="9">
        <f t="shared" si="14"/>
        <v>0.31363876335384805</v>
      </c>
      <c r="F8" s="9">
        <f t="shared" si="15"/>
        <v>0.28478440926377779</v>
      </c>
      <c r="G8" s="9">
        <f t="shared" si="16"/>
        <v>1.0420863818687967</v>
      </c>
      <c r="H8" s="9">
        <f t="shared" si="17"/>
        <v>2.490183526072379</v>
      </c>
      <c r="I8" s="9">
        <f t="shared" si="18"/>
        <v>3.1883814019244729</v>
      </c>
      <c r="J8" s="9">
        <f t="shared" si="19"/>
        <v>3.5114281803038003</v>
      </c>
      <c r="K8" s="11">
        <f t="shared" si="20"/>
        <v>0.41152263374485593</v>
      </c>
      <c r="L8" s="11">
        <f t="shared" si="21"/>
        <v>0.32258064516129031</v>
      </c>
      <c r="M8" s="11">
        <f t="shared" si="22"/>
        <v>0.29325513196480935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-0.2817409848280471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0.2312406058503873</v>
      </c>
      <c r="Q8" s="11">
        <f>2*'OddsRatio_working_3-way'!K8*'OddsRatio_working_3-way'!L8*'OddsRatio_working_3-way'!M8</f>
        <v>7.7858789848615245E-2</v>
      </c>
      <c r="R8" s="11">
        <f t="shared" si="23"/>
        <v>0</v>
      </c>
      <c r="S8" s="11">
        <f t="shared" si="24"/>
        <v>-0.82075600747799859</v>
      </c>
      <c r="T8" s="11">
        <f t="shared" si="25"/>
        <v>-0.27634882406666617</v>
      </c>
      <c r="U8" s="11">
        <f>'OddsRatio_working_3-way'!S8-'OddsRatio_working_3-way'!R8^2/3</f>
        <v>-0.82075600747799859</v>
      </c>
      <c r="V8" s="11">
        <f>'OddsRatio_working_3-way'!S8*'OddsRatio_working_3-way'!R8/3-2*'OddsRatio_working_3-way'!R8^3/27-'OddsRatio_working_3-way'!T8</f>
        <v>0.27634882406666617</v>
      </c>
      <c r="W8" s="11">
        <f>'OddsRatio_working_3-way'!V8^2+4*'OddsRatio_working_3-way'!U8^3/27</f>
        <v>-5.5416125811319078E-3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0.14309986473103417</v>
      </c>
      <c r="Y8" s="11">
        <f>IF('OddsRatio_working_3-way'!W8&gt;=0,IF('OddsRatio_working_3-way'!V8+SQRT('OddsRatio_working_3-way'!W8)&gt;0,0,PI()),ACOS('OddsRatio_working_3-way'!V8/(2*'OddsRatio_working_3-way'!X8)))</f>
        <v>0.263131043878299</v>
      </c>
      <c r="Z8" s="11">
        <f>'OddsRatio_working_3-way'!X8^(1/3)*COS('OddsRatio_working_3-way'!Y8/3)</f>
        <v>0.52104319093439833</v>
      </c>
      <c r="AA8" s="11">
        <f>'OddsRatio_working_3-way'!X8^(1/3)*COS(('OddsRatio_working_3-way'!Y8+2*PI())/3)</f>
        <v>-0.30020152433778535</v>
      </c>
      <c r="AB8" s="11">
        <f>'OddsRatio_working_3-way'!X8^(1/3)*COS(('OddsRatio_working_3-way'!Y8+4*PI())/3)</f>
        <v>-0.220841666596613</v>
      </c>
      <c r="AC8" s="11">
        <f>'OddsRatio_working_3-way'!X8^(1/3)*SIN('OddsRatio_working_3-way'!Y8/3)</f>
        <v>4.5818435229716327E-2</v>
      </c>
      <c r="AD8" s="11">
        <f>'OddsRatio_working_3-way'!X8^(1/3)*SIN(('OddsRatio_working_3-way'!Y8+2*PI())/3)</f>
        <v>0.4283274222032365</v>
      </c>
      <c r="AE8" s="11">
        <f>'OddsRatio_working_3-way'!X8^(1/3)*SIN(('OddsRatio_working_3-way'!Y8+4*PI())/3)</f>
        <v>-0.47414585743295273</v>
      </c>
      <c r="AF8" s="11">
        <f>-'OddsRatio_working_3-way'!U8/(3*'OddsRatio_working_3-way'!X8^(1/3))*COS(('OddsRatio_working_3-way'!Y8)/3)</f>
        <v>0.52104319093439833</v>
      </c>
      <c r="AG8" s="11">
        <f>-'OddsRatio_working_3-way'!U8/(3*'OddsRatio_working_3-way'!X8^(1/3))*COS(('OddsRatio_working_3-way'!Y8+2*PI())/3)</f>
        <v>-0.30020152433778535</v>
      </c>
      <c r="AH8" s="11">
        <f>-'OddsRatio_working_3-way'!U8/(3*'OddsRatio_working_3-way'!X8^(1/3))*COS(('OddsRatio_working_3-way'!Y8+4*PI())/3)</f>
        <v>-0.220841666596613</v>
      </c>
      <c r="AI8" s="11">
        <f>'OddsRatio_working_3-way'!U8/(3*'OddsRatio_working_3-way'!X8^(1/3))*SIN(('OddsRatio_working_3-way'!Y8)/3)</f>
        <v>-4.5818435229716327E-2</v>
      </c>
      <c r="AJ8" s="11">
        <f>'OddsRatio_working_3-way'!U8/(3*'OddsRatio_working_3-way'!X8^(1/3))*SIN(('OddsRatio_working_3-way'!Y8+2*PI())/3)</f>
        <v>-0.4283274222032365</v>
      </c>
      <c r="AK8" s="11">
        <f>'OddsRatio_working_3-way'!U8/(3*'OddsRatio_working_3-way'!X8^(1/3))*SIN(('OddsRatio_working_3-way'!Y8+4*PI())/3)</f>
        <v>0.47414585743295273</v>
      </c>
      <c r="AL8" s="11">
        <f>'OddsRatio_working_3-way'!Z8+'OddsRatio_working_3-way'!AF8</f>
        <v>1.0420863818687967</v>
      </c>
      <c r="AM8" s="11">
        <f>'OddsRatio_working_3-way'!AA8+'OddsRatio_working_3-way'!AG8</f>
        <v>-0.60040304867557071</v>
      </c>
      <c r="AN8" s="11">
        <f>'OddsRatio_working_3-way'!AB8+'OddsRatio_working_3-way'!AH8</f>
        <v>-0.441683333193226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1.0420863818687967</v>
      </c>
      <c r="AS8" s="11">
        <f>IF(('OddsRatio_working_3-way'!X8=0),IF(Q8&gt;0,-Q8^(1/3),(-Q8)^(1/3)),'OddsRatio_working_3-way'!AM8-'OddsRatio_working_3-way'!R8/3)</f>
        <v>-0.60040304867557071</v>
      </c>
      <c r="AT8" s="11">
        <f>IF(('OddsRatio_working_3-way'!X8=0),IF(Q8&gt;0,-Q8^(1/3),(-Q8)^(1/3)),'OddsRatio_working_3-way'!AN8-'OddsRatio_working_3-way'!R8/3)</f>
        <v>-0.441683333193226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1.61</v>
      </c>
      <c r="B9" s="4">
        <f>IF('True_Odds_Calculator_3-way'!B10="","",'True_Odds_Calculator_3-way'!B10)</f>
        <v>3.92</v>
      </c>
      <c r="C9" s="4">
        <f>IF('True_Odds_Calculator_3-way'!C10="","",'True_Odds_Calculator_3-way'!C10)</f>
        <v>6.36</v>
      </c>
      <c r="D9" s="9">
        <f t="shared" si="13"/>
        <v>0.60680687924448329</v>
      </c>
      <c r="E9" s="9">
        <f t="shared" si="14"/>
        <v>0.24379768222545645</v>
      </c>
      <c r="F9" s="9">
        <f t="shared" si="15"/>
        <v>0.14939543853006018</v>
      </c>
      <c r="G9" s="9">
        <f t="shared" si="16"/>
        <v>1.062247163853842</v>
      </c>
      <c r="H9" s="9">
        <f t="shared" si="17"/>
        <v>1.6479707699508441</v>
      </c>
      <c r="I9" s="9">
        <f t="shared" si="18"/>
        <v>4.1017617184532185</v>
      </c>
      <c r="J9" s="9">
        <f t="shared" si="19"/>
        <v>6.6936447982565932</v>
      </c>
      <c r="K9" s="11">
        <f t="shared" si="20"/>
        <v>0.6211180124223602</v>
      </c>
      <c r="L9" s="11">
        <f t="shared" si="21"/>
        <v>0.25510204081632654</v>
      </c>
      <c r="M9" s="11">
        <f t="shared" si="22"/>
        <v>0.15723270440251572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-0.23785288168941554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0.22147907563353475</v>
      </c>
      <c r="Q9" s="11">
        <f>2*'OddsRatio_working_3-way'!K9*'OddsRatio_working_3-way'!L9*'OddsRatio_working_3-way'!M9</f>
        <v>4.9826563697083187E-2</v>
      </c>
      <c r="R9" s="11">
        <f t="shared" si="23"/>
        <v>0</v>
      </c>
      <c r="S9" s="11">
        <f t="shared" si="24"/>
        <v>-0.93115994248385248</v>
      </c>
      <c r="T9" s="11">
        <f t="shared" si="25"/>
        <v>-0.20948480145868451</v>
      </c>
      <c r="U9" s="11">
        <f>'OddsRatio_working_3-way'!S9-'OddsRatio_working_3-way'!R9^2/3</f>
        <v>-0.93115994248385248</v>
      </c>
      <c r="V9" s="11">
        <f>'OddsRatio_working_3-way'!S9*'OddsRatio_working_3-way'!R9/3-2*'OddsRatio_working_3-way'!R9^3/27-'OddsRatio_working_3-way'!T9</f>
        <v>0.20948480145868451</v>
      </c>
      <c r="W9" s="11">
        <f>'OddsRatio_working_3-way'!V9^2+4*'OddsRatio_working_3-way'!U9^3/27</f>
        <v>-7.5726556205998441E-2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0.17292371023675651</v>
      </c>
      <c r="Y9" s="11">
        <f>IF('OddsRatio_working_3-way'!W9&gt;=0,IF('OddsRatio_working_3-way'!V9+SQRT('OddsRatio_working_3-way'!W9)&gt;0,0,PI()),ACOS('OddsRatio_working_3-way'!V9/(2*'OddsRatio_working_3-way'!X9)))</f>
        <v>0.92013277936326809</v>
      </c>
      <c r="Z9" s="11">
        <f>'OddsRatio_working_3-way'!X9^(1/3)*COS('OddsRatio_working_3-way'!Y9/3)</f>
        <v>0.531123581926921</v>
      </c>
      <c r="AA9" s="11">
        <f>'OddsRatio_working_3-way'!X9^(1/3)*COS(('OddsRatio_working_3-way'!Y9+2*PI())/3)</f>
        <v>-0.41123536839533742</v>
      </c>
      <c r="AB9" s="11">
        <f>'OddsRatio_working_3-way'!X9^(1/3)*COS(('OddsRatio_working_3-way'!Y9+4*PI())/3)</f>
        <v>-0.11988821353158353</v>
      </c>
      <c r="AC9" s="11">
        <f>'OddsRatio_working_3-way'!X9^(1/3)*SIN('OddsRatio_working_3-way'!Y9/3)</f>
        <v>0.16820935828821992</v>
      </c>
      <c r="AD9" s="11">
        <f>'OddsRatio_working_3-way'!X9^(1/3)*SIN(('OddsRatio_working_3-way'!Y9+2*PI())/3)</f>
        <v>0.3758618353535893</v>
      </c>
      <c r="AE9" s="11">
        <f>'OddsRatio_working_3-way'!X9^(1/3)*SIN(('OddsRatio_working_3-way'!Y9+4*PI())/3)</f>
        <v>-0.54407119364180911</v>
      </c>
      <c r="AF9" s="11">
        <f>-'OddsRatio_working_3-way'!U9/(3*'OddsRatio_working_3-way'!X9^(1/3))*COS(('OddsRatio_working_3-way'!Y9)/3)</f>
        <v>0.531123581926921</v>
      </c>
      <c r="AG9" s="11">
        <f>-'OddsRatio_working_3-way'!U9/(3*'OddsRatio_working_3-way'!X9^(1/3))*COS(('OddsRatio_working_3-way'!Y9+2*PI())/3)</f>
        <v>-0.41123536839533742</v>
      </c>
      <c r="AH9" s="11">
        <f>-'OddsRatio_working_3-way'!U9/(3*'OddsRatio_working_3-way'!X9^(1/3))*COS(('OddsRatio_working_3-way'!Y9+4*PI())/3)</f>
        <v>-0.11988821353158353</v>
      </c>
      <c r="AI9" s="11">
        <f>'OddsRatio_working_3-way'!U9/(3*'OddsRatio_working_3-way'!X9^(1/3))*SIN(('OddsRatio_working_3-way'!Y9)/3)</f>
        <v>-0.16820935828821992</v>
      </c>
      <c r="AJ9" s="11">
        <f>'OddsRatio_working_3-way'!U9/(3*'OddsRatio_working_3-way'!X9^(1/3))*SIN(('OddsRatio_working_3-way'!Y9+2*PI())/3)</f>
        <v>-0.3758618353535893</v>
      </c>
      <c r="AK9" s="11">
        <f>'OddsRatio_working_3-way'!U9/(3*'OddsRatio_working_3-way'!X9^(1/3))*SIN(('OddsRatio_working_3-way'!Y9+4*PI())/3)</f>
        <v>0.54407119364180911</v>
      </c>
      <c r="AL9" s="11">
        <f>'OddsRatio_working_3-way'!Z9+'OddsRatio_working_3-way'!AF9</f>
        <v>1.062247163853842</v>
      </c>
      <c r="AM9" s="11">
        <f>'OddsRatio_working_3-way'!AA9+'OddsRatio_working_3-way'!AG9</f>
        <v>-0.82247073679067484</v>
      </c>
      <c r="AN9" s="11">
        <f>'OddsRatio_working_3-way'!AB9+'OddsRatio_working_3-way'!AH9</f>
        <v>-0.23977642706316707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1.062247163853842</v>
      </c>
      <c r="AS9" s="11">
        <f>IF(('OddsRatio_working_3-way'!X9=0),IF(Q9&gt;0,-Q9^(1/3),(-Q9)^(1/3)),'OddsRatio_working_3-way'!AM9-'OddsRatio_working_3-way'!R9/3)</f>
        <v>-0.82247073679067484</v>
      </c>
      <c r="AT9" s="11">
        <f>IF(('OddsRatio_working_3-way'!X9=0),IF(Q9&gt;0,-Q9^(1/3),(-Q9)^(1/3)),'OddsRatio_working_3-way'!AN9-'OddsRatio_working_3-way'!R9/3)</f>
        <v>-0.23977642706316707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3.79</v>
      </c>
      <c r="C10" s="4">
        <f>IF('True_Odds_Calculator_3-way'!C11="","",'True_Odds_Calculator_3-way'!C11)</f>
        <v>4.9400000000000004</v>
      </c>
      <c r="D10" s="9">
        <f t="shared" si="13"/>
        <v>0.55020912495840724</v>
      </c>
      <c r="E10" s="9">
        <f t="shared" si="14"/>
        <v>0.25483540236142821</v>
      </c>
      <c r="F10" s="9">
        <f t="shared" si="15"/>
        <v>0.19495547268016464</v>
      </c>
      <c r="G10" s="9">
        <f t="shared" si="16"/>
        <v>1.0480650753395522</v>
      </c>
      <c r="H10" s="9">
        <f t="shared" si="17"/>
        <v>1.8174907587648506</v>
      </c>
      <c r="I10" s="9">
        <f t="shared" si="18"/>
        <v>3.9241015601973506</v>
      </c>
      <c r="J10" s="9">
        <f t="shared" si="19"/>
        <v>5.1293763968378361</v>
      </c>
      <c r="K10" s="11">
        <f t="shared" si="20"/>
        <v>0.5617977528089888</v>
      </c>
      <c r="L10" s="11">
        <f t="shared" si="21"/>
        <v>0.26385224274406333</v>
      </c>
      <c r="M10" s="11">
        <f t="shared" si="22"/>
        <v>0.20242914979757085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-0.25728168216337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0.22534803518718052</v>
      </c>
      <c r="Q10" s="11">
        <f>2*'OddsRatio_working_3-way'!K10*'OddsRatio_working_3-way'!L10*'OddsRatio_working_3-way'!M10</f>
        <v>6.0012792326812392E-2</v>
      </c>
      <c r="R10" s="11">
        <f t="shared" si="23"/>
        <v>0</v>
      </c>
      <c r="S10" s="11">
        <f t="shared" si="24"/>
        <v>-0.87588060406138013</v>
      </c>
      <c r="T10" s="11">
        <f t="shared" si="25"/>
        <v>-0.23325715154763785</v>
      </c>
      <c r="U10" s="11">
        <f>'OddsRatio_working_3-way'!S10-'OddsRatio_working_3-way'!R10^2/3</f>
        <v>-0.87588060406138013</v>
      </c>
      <c r="V10" s="11">
        <f>'OddsRatio_working_3-way'!S10*'OddsRatio_working_3-way'!R10/3-2*'OddsRatio_working_3-way'!R10^3/27-'OddsRatio_working_3-way'!T10</f>
        <v>0.23325715154763785</v>
      </c>
      <c r="W10" s="11">
        <f>'OddsRatio_working_3-way'!V10^2+4*'OddsRatio_working_3-way'!U10^3/27</f>
        <v>-4.5138738100486769E-2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0.15775585317873664</v>
      </c>
      <c r="Y10" s="11">
        <f>IF('OddsRatio_working_3-way'!W10&gt;=0,IF('OddsRatio_working_3-way'!V10+SQRT('OddsRatio_working_3-way'!W10)&gt;0,0,PI()),ACOS('OddsRatio_working_3-way'!V10/(2*'OddsRatio_working_3-way'!X10)))</f>
        <v>0.73876917367762718</v>
      </c>
      <c r="Z10" s="11">
        <f>'OddsRatio_working_3-way'!X10^(1/3)*COS('OddsRatio_working_3-way'!Y10/3)</f>
        <v>0.52403253766977609</v>
      </c>
      <c r="AA10" s="11">
        <f>'OddsRatio_working_3-way'!X10^(1/3)*COS(('OddsRatio_working_3-way'!Y10+2*PI())/3)</f>
        <v>-0.37608894572500079</v>
      </c>
      <c r="AB10" s="11">
        <f>'OddsRatio_working_3-way'!X10^(1/3)*COS(('OddsRatio_working_3-way'!Y10+4*PI())/3)</f>
        <v>-0.14794359194477566</v>
      </c>
      <c r="AC10" s="11">
        <f>'OddsRatio_working_3-way'!X10^(1/3)*SIN('OddsRatio_working_3-way'!Y10/3)</f>
        <v>0.1317197814193756</v>
      </c>
      <c r="AD10" s="11">
        <f>'OddsRatio_working_3-way'!X10^(1/3)*SIN(('OddsRatio_working_3-way'!Y10+2*PI())/3)</f>
        <v>0.38796559932196412</v>
      </c>
      <c r="AE10" s="11">
        <f>'OddsRatio_working_3-way'!X10^(1/3)*SIN(('OddsRatio_working_3-way'!Y10+4*PI())/3)</f>
        <v>-0.51968538074133963</v>
      </c>
      <c r="AF10" s="11">
        <f>-'OddsRatio_working_3-way'!U10/(3*'OddsRatio_working_3-way'!X10^(1/3))*COS(('OddsRatio_working_3-way'!Y10)/3)</f>
        <v>0.52403253766977598</v>
      </c>
      <c r="AG10" s="11">
        <f>-'OddsRatio_working_3-way'!U10/(3*'OddsRatio_working_3-way'!X10^(1/3))*COS(('OddsRatio_working_3-way'!Y10+2*PI())/3)</f>
        <v>-0.37608894572500068</v>
      </c>
      <c r="AH10" s="11">
        <f>-'OddsRatio_working_3-way'!U10/(3*'OddsRatio_working_3-way'!X10^(1/3))*COS(('OddsRatio_working_3-way'!Y10+4*PI())/3)</f>
        <v>-0.14794359194477563</v>
      </c>
      <c r="AI10" s="11">
        <f>'OddsRatio_working_3-way'!U10/(3*'OddsRatio_working_3-way'!X10^(1/3))*SIN(('OddsRatio_working_3-way'!Y10)/3)</f>
        <v>-0.13171978141937557</v>
      </c>
      <c r="AJ10" s="11">
        <f>'OddsRatio_working_3-way'!U10/(3*'OddsRatio_working_3-way'!X10^(1/3))*SIN(('OddsRatio_working_3-way'!Y10+2*PI())/3)</f>
        <v>-0.38796559932196406</v>
      </c>
      <c r="AK10" s="11">
        <f>'OddsRatio_working_3-way'!U10/(3*'OddsRatio_working_3-way'!X10^(1/3))*SIN(('OddsRatio_working_3-way'!Y10+4*PI())/3)</f>
        <v>0.51968538074133952</v>
      </c>
      <c r="AL10" s="11">
        <f>'OddsRatio_working_3-way'!Z10+'OddsRatio_working_3-way'!AF10</f>
        <v>1.0480650753395522</v>
      </c>
      <c r="AM10" s="11">
        <f>'OddsRatio_working_3-way'!AA10+'OddsRatio_working_3-way'!AG10</f>
        <v>-0.75217789145000147</v>
      </c>
      <c r="AN10" s="11">
        <f>'OddsRatio_working_3-way'!AB10+'OddsRatio_working_3-way'!AH10</f>
        <v>-0.29588718388955126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1.0480650753395522</v>
      </c>
      <c r="AS10" s="11">
        <f>IF(('OddsRatio_working_3-way'!X10=0),IF(Q10&gt;0,-Q10^(1/3),(-Q10)^(1/3)),'OddsRatio_working_3-way'!AM10-'OddsRatio_working_3-way'!R10/3)</f>
        <v>-0.75217789145000147</v>
      </c>
      <c r="AT10" s="11">
        <f>IF(('OddsRatio_working_3-way'!X10=0),IF(Q10&gt;0,-Q10^(1/3),(-Q10)^(1/3)),'OddsRatio_working_3-way'!AN10-'OddsRatio_working_3-way'!R10/3)</f>
        <v>-0.29588718388955126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1.71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5.42</v>
      </c>
      <c r="D11" s="9">
        <f t="shared" si="13"/>
        <v>0.57178690544700217</v>
      </c>
      <c r="E11" s="9">
        <f t="shared" si="14"/>
        <v>0.25160288069296616</v>
      </c>
      <c r="F11" s="9">
        <f t="shared" si="15"/>
        <v>0.17661021386003176</v>
      </c>
      <c r="G11" s="9">
        <f t="shared" si="16"/>
        <v>1.0547933659134636</v>
      </c>
      <c r="H11" s="9">
        <f t="shared" si="17"/>
        <v>1.7489032897985595</v>
      </c>
      <c r="I11" s="9">
        <f t="shared" si="18"/>
        <v>3.9745172918759675</v>
      </c>
      <c r="J11" s="9">
        <f t="shared" si="19"/>
        <v>5.6621866773375089</v>
      </c>
      <c r="K11" s="11">
        <f t="shared" si="20"/>
        <v>0.58479532163742687</v>
      </c>
      <c r="L11" s="11">
        <f t="shared" si="21"/>
        <v>0.26178010471204188</v>
      </c>
      <c r="M11" s="11">
        <f t="shared" si="22"/>
        <v>0.18450184501845018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-0.24996025931601296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0.2245475747675636</v>
      </c>
      <c r="Q11" s="11">
        <f>2*'OddsRatio_working_3-way'!K11*'OddsRatio_working_3-way'!L11*'OddsRatio_working_3-way'!M11</f>
        <v>5.6489955916368198E-2</v>
      </c>
      <c r="R11" s="11">
        <f t="shared" si="23"/>
        <v>0</v>
      </c>
      <c r="S11" s="11">
        <f t="shared" si="24"/>
        <v>-0.89833310055771187</v>
      </c>
      <c r="T11" s="11">
        <f t="shared" si="25"/>
        <v>-0.22599574856797783</v>
      </c>
      <c r="U11" s="11">
        <f>'OddsRatio_working_3-way'!S11-'OddsRatio_working_3-way'!R11^2/3</f>
        <v>-0.89833310055771187</v>
      </c>
      <c r="V11" s="11">
        <f>'OddsRatio_working_3-way'!S11*'OddsRatio_working_3-way'!R11/3-2*'OddsRatio_working_3-way'!R11^3/27-'OddsRatio_working_3-way'!T11</f>
        <v>0.22599574856797783</v>
      </c>
      <c r="W11" s="11">
        <f>'OddsRatio_working_3-way'!V11^2+4*'OddsRatio_working_3-way'!U11^3/27</f>
        <v>-5.6326948565317433E-2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0.16386047947577084</v>
      </c>
      <c r="Y11" s="11">
        <f>IF('OddsRatio_working_3-way'!W11&gt;=0,IF('OddsRatio_working_3-way'!V11+SQRT('OddsRatio_working_3-way'!W11)&gt;0,0,PI()),ACOS('OddsRatio_working_3-way'!V11/(2*'OddsRatio_working_3-way'!X11)))</f>
        <v>0.80986239255772907</v>
      </c>
      <c r="Z11" s="11">
        <f>'OddsRatio_working_3-way'!X11^(1/3)*COS('OddsRatio_working_3-way'!Y11/3)</f>
        <v>0.52739668295673181</v>
      </c>
      <c r="AA11" s="11">
        <f>'OddsRatio_working_3-way'!X11^(1/3)*COS(('OddsRatio_working_3-way'!Y11+2*PI())/3)</f>
        <v>-0.39008200040666768</v>
      </c>
      <c r="AB11" s="11">
        <f>'OddsRatio_working_3-way'!X11^(1/3)*COS(('OddsRatio_working_3-way'!Y11+4*PI())/3)</f>
        <v>-0.13731468255006407</v>
      </c>
      <c r="AC11" s="11">
        <f>'OddsRatio_working_3-way'!X11^(1/3)*SIN('OddsRatio_working_3-way'!Y11/3)</f>
        <v>0.14593527900684974</v>
      </c>
      <c r="AD11" s="11">
        <f>'OddsRatio_working_3-way'!X11^(1/3)*SIN(('OddsRatio_working_3-way'!Y11+2*PI())/3)</f>
        <v>0.38377128580875242</v>
      </c>
      <c r="AE11" s="11">
        <f>'OddsRatio_working_3-way'!X11^(1/3)*SIN(('OddsRatio_working_3-way'!Y11+4*PI())/3)</f>
        <v>-0.52970656481560219</v>
      </c>
      <c r="AF11" s="11">
        <f>-'OddsRatio_working_3-way'!U11/(3*'OddsRatio_working_3-way'!X11^(1/3))*COS(('OddsRatio_working_3-way'!Y11)/3)</f>
        <v>0.52739668295673181</v>
      </c>
      <c r="AG11" s="11">
        <f>-'OddsRatio_working_3-way'!U11/(3*'OddsRatio_working_3-way'!X11^(1/3))*COS(('OddsRatio_working_3-way'!Y11+2*PI())/3)</f>
        <v>-0.39008200040666768</v>
      </c>
      <c r="AH11" s="11">
        <f>-'OddsRatio_working_3-way'!U11/(3*'OddsRatio_working_3-way'!X11^(1/3))*COS(('OddsRatio_working_3-way'!Y11+4*PI())/3)</f>
        <v>-0.13731468255006407</v>
      </c>
      <c r="AI11" s="11">
        <f>'OddsRatio_working_3-way'!U11/(3*'OddsRatio_working_3-way'!X11^(1/3))*SIN(('OddsRatio_working_3-way'!Y11)/3)</f>
        <v>-0.14593527900684974</v>
      </c>
      <c r="AJ11" s="11">
        <f>'OddsRatio_working_3-way'!U11/(3*'OddsRatio_working_3-way'!X11^(1/3))*SIN(('OddsRatio_working_3-way'!Y11+2*PI())/3)</f>
        <v>-0.38377128580875242</v>
      </c>
      <c r="AK11" s="11">
        <f>'OddsRatio_working_3-way'!U11/(3*'OddsRatio_working_3-way'!X11^(1/3))*SIN(('OddsRatio_working_3-way'!Y11+4*PI())/3)</f>
        <v>0.52970656481560219</v>
      </c>
      <c r="AL11" s="11">
        <f>'OddsRatio_working_3-way'!Z11+'OddsRatio_working_3-way'!AF11</f>
        <v>1.0547933659134636</v>
      </c>
      <c r="AM11" s="11">
        <f>'OddsRatio_working_3-way'!AA11+'OddsRatio_working_3-way'!AG11</f>
        <v>-0.78016400081333537</v>
      </c>
      <c r="AN11" s="11">
        <f>'OddsRatio_working_3-way'!AB11+'OddsRatio_working_3-way'!AH11</f>
        <v>-0.27462936510012814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1.0547933659134636</v>
      </c>
      <c r="AS11" s="11">
        <f>IF(('OddsRatio_working_3-way'!X11=0),IF(Q11&gt;0,-Q11^(1/3),(-Q11)^(1/3)),'OddsRatio_working_3-way'!AM11-'OddsRatio_working_3-way'!R11/3)</f>
        <v>-0.78016400081333537</v>
      </c>
      <c r="AT11" s="11">
        <f>IF(('OddsRatio_working_3-way'!X11=0),IF(Q11&gt;0,-Q11^(1/3),(-Q11)^(1/3)),'OddsRatio_working_3-way'!AN11-'OddsRatio_working_3-way'!R11/3)</f>
        <v>-0.27462936510012814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1.75</v>
      </c>
      <c r="B12" s="4">
        <f>IF('True_Odds_Calculator_3-way'!B13="","",'True_Odds_Calculator_3-way'!B13)</f>
        <v>3.71</v>
      </c>
      <c r="C12" s="4">
        <f>IF('True_Odds_Calculator_3-way'!C13="","",'True_Odds_Calculator_3-way'!C13)</f>
        <v>5.33</v>
      </c>
      <c r="D12" s="9">
        <f t="shared" si="13"/>
        <v>0.55953354506009434</v>
      </c>
      <c r="E12" s="9">
        <f t="shared" si="14"/>
        <v>0.26011681131403774</v>
      </c>
      <c r="F12" s="9">
        <f t="shared" si="15"/>
        <v>0.18034964362586792</v>
      </c>
      <c r="G12" s="9">
        <f t="shared" si="16"/>
        <v>1.0496039277206617</v>
      </c>
      <c r="H12" s="9">
        <f t="shared" si="17"/>
        <v>1.7872029457904963</v>
      </c>
      <c r="I12" s="9">
        <f t="shared" si="18"/>
        <v>3.8444266441229935</v>
      </c>
      <c r="J12" s="9">
        <f t="shared" si="19"/>
        <v>5.5447850070304652</v>
      </c>
      <c r="K12" s="11">
        <f t="shared" si="20"/>
        <v>0.5714285714285714</v>
      </c>
      <c r="L12" s="11">
        <f t="shared" si="21"/>
        <v>0.26954177897574122</v>
      </c>
      <c r="M12" s="11">
        <f t="shared" si="22"/>
        <v>0.18761726078799248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-0.25431927877526461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0.22511181540831132</v>
      </c>
      <c r="Q12" s="11">
        <f>2*'OddsRatio_working_3-way'!K12*'OddsRatio_working_3-way'!L12*'OddsRatio_working_3-way'!M12</f>
        <v>5.7795074559258371E-2</v>
      </c>
      <c r="R12" s="11">
        <f t="shared" si="23"/>
        <v>0</v>
      </c>
      <c r="S12" s="11">
        <f t="shared" si="24"/>
        <v>-0.88515434807927729</v>
      </c>
      <c r="T12" s="11">
        <f t="shared" si="25"/>
        <v>-0.22725400464166301</v>
      </c>
      <c r="U12" s="11">
        <f>'OddsRatio_working_3-way'!S12-'OddsRatio_working_3-way'!R12^2/3</f>
        <v>-0.88515434807927729</v>
      </c>
      <c r="V12" s="11">
        <f>'OddsRatio_working_3-way'!S12*'OddsRatio_working_3-way'!R12/3-2*'OddsRatio_working_3-way'!R12^3/27-'OddsRatio_working_3-way'!T12</f>
        <v>0.22725400464166301</v>
      </c>
      <c r="W12" s="11">
        <f>'OddsRatio_working_3-way'!V12^2+4*'OddsRatio_working_3-way'!U12^3/27</f>
        <v>-5.1098855311777804E-2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0.1602679303053568</v>
      </c>
      <c r="Y12" s="11">
        <f>IF('OddsRatio_working_3-way'!W12&gt;=0,IF('OddsRatio_working_3-way'!V12+SQRT('OddsRatio_working_3-way'!W12)&gt;0,0,PI()),ACOS('OddsRatio_working_3-way'!V12/(2*'OddsRatio_working_3-way'!X12)))</f>
        <v>0.782743342077166</v>
      </c>
      <c r="Z12" s="11">
        <f>'OddsRatio_working_3-way'!X12^(1/3)*COS('OddsRatio_working_3-way'!Y12/3)</f>
        <v>0.52480196386033084</v>
      </c>
      <c r="AA12" s="11">
        <f>'OddsRatio_working_3-way'!X12^(1/3)*COS(('OddsRatio_working_3-way'!Y12+2*PI())/3)</f>
        <v>-0.38375072880288991</v>
      </c>
      <c r="AB12" s="11">
        <f>'OddsRatio_working_3-way'!X12^(1/3)*COS(('OddsRatio_working_3-way'!Y12+4*PI())/3)</f>
        <v>-0.14105123505744063</v>
      </c>
      <c r="AC12" s="11">
        <f>'OddsRatio_working_3-way'!X12^(1/3)*SIN('OddsRatio_working_3-way'!Y12/3)</f>
        <v>0.14012261804612103</v>
      </c>
      <c r="AD12" s="11">
        <f>'OddsRatio_working_3-way'!X12^(1/3)*SIN(('OddsRatio_working_3-way'!Y12+2*PI())/3)</f>
        <v>0.38443052363594898</v>
      </c>
      <c r="AE12" s="11">
        <f>'OddsRatio_working_3-way'!X12^(1/3)*SIN(('OddsRatio_working_3-way'!Y12+4*PI())/3)</f>
        <v>-0.5245531416820699</v>
      </c>
      <c r="AF12" s="11">
        <f>-'OddsRatio_working_3-way'!U12/(3*'OddsRatio_working_3-way'!X12^(1/3))*COS(('OddsRatio_working_3-way'!Y12)/3)</f>
        <v>0.52480196386033084</v>
      </c>
      <c r="AG12" s="11">
        <f>-'OddsRatio_working_3-way'!U12/(3*'OddsRatio_working_3-way'!X12^(1/3))*COS(('OddsRatio_working_3-way'!Y12+2*PI())/3)</f>
        <v>-0.38375072880288991</v>
      </c>
      <c r="AH12" s="11">
        <f>-'OddsRatio_working_3-way'!U12/(3*'OddsRatio_working_3-way'!X12^(1/3))*COS(('OddsRatio_working_3-way'!Y12+4*PI())/3)</f>
        <v>-0.14105123505744063</v>
      </c>
      <c r="AI12" s="11">
        <f>'OddsRatio_working_3-way'!U12/(3*'OddsRatio_working_3-way'!X12^(1/3))*SIN(('OddsRatio_working_3-way'!Y12)/3)</f>
        <v>-0.14012261804612103</v>
      </c>
      <c r="AJ12" s="11">
        <f>'OddsRatio_working_3-way'!U12/(3*'OddsRatio_working_3-way'!X12^(1/3))*SIN(('OddsRatio_working_3-way'!Y12+2*PI())/3)</f>
        <v>-0.38443052363594898</v>
      </c>
      <c r="AK12" s="11">
        <f>'OddsRatio_working_3-way'!U12/(3*'OddsRatio_working_3-way'!X12^(1/3))*SIN(('OddsRatio_working_3-way'!Y12+4*PI())/3)</f>
        <v>0.5245531416820699</v>
      </c>
      <c r="AL12" s="11">
        <f>'OddsRatio_working_3-way'!Z12+'OddsRatio_working_3-way'!AF12</f>
        <v>1.0496039277206617</v>
      </c>
      <c r="AM12" s="11">
        <f>'OddsRatio_working_3-way'!AA12+'OddsRatio_working_3-way'!AG12</f>
        <v>-0.76750145760577981</v>
      </c>
      <c r="AN12" s="11">
        <f>'OddsRatio_working_3-way'!AB12+'OddsRatio_working_3-way'!AH12</f>
        <v>-0.28210247011488127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1.0496039277206617</v>
      </c>
      <c r="AS12" s="11">
        <f>IF(('OddsRatio_working_3-way'!X12=0),IF(Q12&gt;0,-Q12^(1/3),(-Q12)^(1/3)),'OddsRatio_working_3-way'!AM12-'OddsRatio_working_3-way'!R12/3)</f>
        <v>-0.76750145760577981</v>
      </c>
      <c r="AT12" s="11">
        <f>IF(('OddsRatio_working_3-way'!X12=0),IF(Q12&gt;0,-Q12^(1/3),(-Q12)^(1/3)),'OddsRatio_working_3-way'!AN12-'OddsRatio_working_3-way'!R12/3)</f>
        <v>-0.28210247011488127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1.97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4.13</v>
      </c>
      <c r="D13" s="9">
        <f t="shared" si="13"/>
        <v>0.49578149421716483</v>
      </c>
      <c r="E13" s="9">
        <f t="shared" si="14"/>
        <v>0.27066731681621919</v>
      </c>
      <c r="F13" s="9">
        <f t="shared" si="15"/>
        <v>0.23355118896661625</v>
      </c>
      <c r="G13" s="9">
        <f t="shared" si="16"/>
        <v>1.048471753429209</v>
      </c>
      <c r="H13" s="9">
        <f t="shared" si="17"/>
        <v>2.0170176008263323</v>
      </c>
      <c r="I13" s="9">
        <f t="shared" si="18"/>
        <v>3.6945724063130663</v>
      </c>
      <c r="J13" s="9">
        <f t="shared" si="19"/>
        <v>4.2817165882334249</v>
      </c>
      <c r="K13" s="11">
        <f t="shared" si="20"/>
        <v>0.50761421319796951</v>
      </c>
      <c r="L13" s="11">
        <f t="shared" si="21"/>
        <v>0.28011204481792717</v>
      </c>
      <c r="M13" s="11">
        <f t="shared" si="22"/>
        <v>0.24213075060532688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-0.26863630249484305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0.22963672262331758</v>
      </c>
      <c r="Q13" s="11">
        <f>2*'OddsRatio_working_3-way'!K13*'OddsRatio_working_3-way'!L13*'OddsRatio_working_3-way'!M13</f>
        <v>6.8856588492748894E-2</v>
      </c>
      <c r="R13" s="11">
        <f t="shared" si="23"/>
        <v>0</v>
      </c>
      <c r="S13" s="11">
        <f t="shared" si="24"/>
        <v>-0.85482386591337878</v>
      </c>
      <c r="T13" s="11">
        <f t="shared" si="25"/>
        <v>-0.25631900027387666</v>
      </c>
      <c r="U13" s="11">
        <f>'OddsRatio_working_3-way'!S13-'OddsRatio_working_3-way'!R13^2/3</f>
        <v>-0.85482386591337878</v>
      </c>
      <c r="V13" s="11">
        <f>'OddsRatio_working_3-way'!S13*'OddsRatio_working_3-way'!R13/3-2*'OddsRatio_working_3-way'!R13^3/27-'OddsRatio_working_3-way'!T13</f>
        <v>0.25631900027387666</v>
      </c>
      <c r="W13" s="11">
        <f>'OddsRatio_working_3-way'!V13^2+4*'OddsRatio_working_3-way'!U13^3/27</f>
        <v>-2.6839855921869923E-2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0.15210135257721208</v>
      </c>
      <c r="Y13" s="11">
        <f>IF('OddsRatio_working_3-way'!W13&gt;=0,IF('OddsRatio_working_3-way'!V13+SQRT('OddsRatio_working_3-way'!W13)&gt;0,0,PI()),ACOS('OddsRatio_working_3-way'!V13/(2*'OddsRatio_working_3-way'!X13)))</f>
        <v>0.56871673817704904</v>
      </c>
      <c r="Z13" s="11">
        <f>'OddsRatio_working_3-way'!X13^(1/3)*COS('OddsRatio_working_3-way'!Y13/3)</f>
        <v>0.52423587671460448</v>
      </c>
      <c r="AA13" s="11">
        <f>'OddsRatio_working_3-way'!X13^(1/3)*COS(('OddsRatio_working_3-way'!Y13+2*PI())/3)</f>
        <v>-0.34923008247221421</v>
      </c>
      <c r="AB13" s="11">
        <f>'OddsRatio_working_3-way'!X13^(1/3)*COS(('OddsRatio_working_3-way'!Y13+4*PI())/3)</f>
        <v>-0.17500579424239021</v>
      </c>
      <c r="AC13" s="11">
        <f>'OddsRatio_working_3-way'!X13^(1/3)*SIN('OddsRatio_working_3-way'!Y13/3)</f>
        <v>0.1005884397088599</v>
      </c>
      <c r="AD13" s="11">
        <f>'OddsRatio_working_3-way'!X13^(1/3)*SIN(('OddsRatio_working_3-way'!Y13+2*PI())/3)</f>
        <v>0.4037073669556247</v>
      </c>
      <c r="AE13" s="11">
        <f>'OddsRatio_working_3-way'!X13^(1/3)*SIN(('OddsRatio_working_3-way'!Y13+4*PI())/3)</f>
        <v>-0.50429580666448448</v>
      </c>
      <c r="AF13" s="11">
        <f>-'OddsRatio_working_3-way'!U13/(3*'OddsRatio_working_3-way'!X13^(1/3))*COS(('OddsRatio_working_3-way'!Y13)/3)</f>
        <v>0.52423587671460448</v>
      </c>
      <c r="AG13" s="11">
        <f>-'OddsRatio_working_3-way'!U13/(3*'OddsRatio_working_3-way'!X13^(1/3))*COS(('OddsRatio_working_3-way'!Y13+2*PI())/3)</f>
        <v>-0.34923008247221421</v>
      </c>
      <c r="AH13" s="11">
        <f>-'OddsRatio_working_3-way'!U13/(3*'OddsRatio_working_3-way'!X13^(1/3))*COS(('OddsRatio_working_3-way'!Y13+4*PI())/3)</f>
        <v>-0.17500579424239021</v>
      </c>
      <c r="AI13" s="11">
        <f>'OddsRatio_working_3-way'!U13/(3*'OddsRatio_working_3-way'!X13^(1/3))*SIN(('OddsRatio_working_3-way'!Y13)/3)</f>
        <v>-0.1005884397088599</v>
      </c>
      <c r="AJ13" s="11">
        <f>'OddsRatio_working_3-way'!U13/(3*'OddsRatio_working_3-way'!X13^(1/3))*SIN(('OddsRatio_working_3-way'!Y13+2*PI())/3)</f>
        <v>-0.4037073669556247</v>
      </c>
      <c r="AK13" s="11">
        <f>'OddsRatio_working_3-way'!U13/(3*'OddsRatio_working_3-way'!X13^(1/3))*SIN(('OddsRatio_working_3-way'!Y13+4*PI())/3)</f>
        <v>0.50429580666448448</v>
      </c>
      <c r="AL13" s="11">
        <f>'OddsRatio_working_3-way'!Z13+'OddsRatio_working_3-way'!AF13</f>
        <v>1.048471753429209</v>
      </c>
      <c r="AM13" s="11">
        <f>'OddsRatio_working_3-way'!AA13+'OddsRatio_working_3-way'!AG13</f>
        <v>-0.69846016494442842</v>
      </c>
      <c r="AN13" s="11">
        <f>'OddsRatio_working_3-way'!AB13+'OddsRatio_working_3-way'!AH13</f>
        <v>-0.35001158848478042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1.048471753429209</v>
      </c>
      <c r="AS13" s="11">
        <f>IF(('OddsRatio_working_3-way'!X13=0),IF(Q13&gt;0,-Q13^(1/3),(-Q13)^(1/3)),'OddsRatio_working_3-way'!AM13-'OddsRatio_working_3-way'!R13/3)</f>
        <v>-0.69846016494442842</v>
      </c>
      <c r="AT13" s="11">
        <f>IF(('OddsRatio_working_3-way'!X13=0),IF(Q13&gt;0,-Q13^(1/3),(-Q13)^(1/3)),'OddsRatio_working_3-way'!AN13-'OddsRatio_working_3-way'!R13/3)</f>
        <v>-0.35001158848478042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6.04</v>
      </c>
      <c r="B14" s="4">
        <f>IF('True_Odds_Calculator_3-way'!B15="","",'True_Odds_Calculator_3-way'!B15)</f>
        <v>3.9</v>
      </c>
      <c r="C14" s="4">
        <f>IF('True_Odds_Calculator_3-way'!C15="","",'True_Odds_Calculator_3-way'!C15)</f>
        <v>1.64</v>
      </c>
      <c r="D14" s="9">
        <f t="shared" si="13"/>
        <v>0.15792256876808081</v>
      </c>
      <c r="E14" s="9">
        <f t="shared" si="14"/>
        <v>0.24581253271188142</v>
      </c>
      <c r="F14" s="9">
        <f t="shared" si="15"/>
        <v>0.59626489852003783</v>
      </c>
      <c r="G14" s="9">
        <f t="shared" si="16"/>
        <v>1.0579795953580542</v>
      </c>
      <c r="H14" s="9">
        <f t="shared" si="17"/>
        <v>6.3322171606045918</v>
      </c>
      <c r="I14" s="9">
        <f t="shared" si="18"/>
        <v>4.0681408265383565</v>
      </c>
      <c r="J14" s="9">
        <f t="shared" si="19"/>
        <v>1.6771069410291546</v>
      </c>
      <c r="K14" s="11">
        <f t="shared" si="20"/>
        <v>0.16556291390728478</v>
      </c>
      <c r="L14" s="11">
        <f t="shared" si="21"/>
        <v>0.25641025641025644</v>
      </c>
      <c r="M14" s="11">
        <f t="shared" si="22"/>
        <v>0.6097560975609756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-0.2421380912739336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0.22209659182684544</v>
      </c>
      <c r="Q14" s="11">
        <f>2*'OddsRatio_working_3-way'!K14*'OddsRatio_working_3-way'!L14*'OddsRatio_working_3-way'!M14</f>
        <v>5.1770767325605004E-2</v>
      </c>
      <c r="R14" s="11">
        <f t="shared" si="23"/>
        <v>0</v>
      </c>
      <c r="S14" s="11">
        <f t="shared" si="24"/>
        <v>-0.91723111658456502</v>
      </c>
      <c r="T14" s="11">
        <f t="shared" si="25"/>
        <v>-0.21380678708264922</v>
      </c>
      <c r="U14" s="11">
        <f>'OddsRatio_working_3-way'!S14-'OddsRatio_working_3-way'!R14^2/3</f>
        <v>-0.91723111658456502</v>
      </c>
      <c r="V14" s="11">
        <f>'OddsRatio_working_3-way'!S14*'OddsRatio_working_3-way'!R14/3-2*'OddsRatio_working_3-way'!R14^3/27-'OddsRatio_working_3-way'!T14</f>
        <v>0.21380678708264922</v>
      </c>
      <c r="W14" s="11">
        <f>'OddsRatio_working_3-way'!V14^2+4*'OddsRatio_working_3-way'!U14^3/27</f>
        <v>-6.8609382262239574E-2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0.16905821812680749</v>
      </c>
      <c r="Y14" s="11">
        <f>IF('OddsRatio_working_3-way'!W14&gt;=0,IF('OddsRatio_working_3-way'!V14+SQRT('OddsRatio_working_3-way'!W14)&gt;0,0,PI()),ACOS('OddsRatio_working_3-way'!V14/(2*'OddsRatio_working_3-way'!X14)))</f>
        <v>0.88621771501348123</v>
      </c>
      <c r="Z14" s="11">
        <f>'OddsRatio_working_3-way'!X14^(1/3)*COS('OddsRatio_working_3-way'!Y14/3)</f>
        <v>0.5289897976790271</v>
      </c>
      <c r="AA14" s="11">
        <f>'OddsRatio_working_3-way'!X14^(1/3)*COS(('OddsRatio_working_3-way'!Y14+2*PI())/3)</f>
        <v>-0.40390481459075323</v>
      </c>
      <c r="AB14" s="11">
        <f>'OddsRatio_working_3-way'!X14^(1/3)*COS(('OddsRatio_working_3-way'!Y14+4*PI())/3)</f>
        <v>-0.12508498308827401</v>
      </c>
      <c r="AC14" s="11">
        <f>'OddsRatio_working_3-way'!X14^(1/3)*SIN('OddsRatio_working_3-way'!Y14/3)</f>
        <v>0.16097670477336246</v>
      </c>
      <c r="AD14" s="11">
        <f>'OddsRatio_working_3-way'!X14^(1/3)*SIN(('OddsRatio_working_3-way'!Y14+2*PI())/3)</f>
        <v>0.37763025074614665</v>
      </c>
      <c r="AE14" s="11">
        <f>'OddsRatio_working_3-way'!X14^(1/3)*SIN(('OddsRatio_working_3-way'!Y14+4*PI())/3)</f>
        <v>-0.53860695551950921</v>
      </c>
      <c r="AF14" s="11">
        <f>-'OddsRatio_working_3-way'!U14/(3*'OddsRatio_working_3-way'!X14^(1/3))*COS(('OddsRatio_working_3-way'!Y14)/3)</f>
        <v>0.5289897976790271</v>
      </c>
      <c r="AG14" s="11">
        <f>-'OddsRatio_working_3-way'!U14/(3*'OddsRatio_working_3-way'!X14^(1/3))*COS(('OddsRatio_working_3-way'!Y14+2*PI())/3)</f>
        <v>-0.40390481459075323</v>
      </c>
      <c r="AH14" s="11">
        <f>-'OddsRatio_working_3-way'!U14/(3*'OddsRatio_working_3-way'!X14^(1/3))*COS(('OddsRatio_working_3-way'!Y14+4*PI())/3)</f>
        <v>-0.12508498308827401</v>
      </c>
      <c r="AI14" s="11">
        <f>'OddsRatio_working_3-way'!U14/(3*'OddsRatio_working_3-way'!X14^(1/3))*SIN(('OddsRatio_working_3-way'!Y14)/3)</f>
        <v>-0.16097670477336246</v>
      </c>
      <c r="AJ14" s="11">
        <f>'OddsRatio_working_3-way'!U14/(3*'OddsRatio_working_3-way'!X14^(1/3))*SIN(('OddsRatio_working_3-way'!Y14+2*PI())/3)</f>
        <v>-0.37763025074614665</v>
      </c>
      <c r="AK14" s="11">
        <f>'OddsRatio_working_3-way'!U14/(3*'OddsRatio_working_3-way'!X14^(1/3))*SIN(('OddsRatio_working_3-way'!Y14+4*PI())/3)</f>
        <v>0.53860695551950921</v>
      </c>
      <c r="AL14" s="11">
        <f>'OddsRatio_working_3-way'!Z14+'OddsRatio_working_3-way'!AF14</f>
        <v>1.0579795953580542</v>
      </c>
      <c r="AM14" s="11">
        <f>'OddsRatio_working_3-way'!AA14+'OddsRatio_working_3-way'!AG14</f>
        <v>-0.80780962918150645</v>
      </c>
      <c r="AN14" s="11">
        <f>'OddsRatio_working_3-way'!AB14+'OddsRatio_working_3-way'!AH14</f>
        <v>-0.25016996617654802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1.0579795953580542</v>
      </c>
      <c r="AS14" s="11">
        <f>IF(('OddsRatio_working_3-way'!X14=0),IF(Q14&gt;0,-Q14^(1/3),(-Q14)^(1/3)),'OddsRatio_working_3-way'!AM14-'OddsRatio_working_3-way'!R14/3)</f>
        <v>-0.80780962918150645</v>
      </c>
      <c r="AT14" s="11">
        <f>IF(('OddsRatio_working_3-way'!X14=0),IF(Q14&gt;0,-Q14^(1/3),(-Q14)^(1/3)),'OddsRatio_working_3-way'!AN14-'OddsRatio_working_3-way'!R14/3)</f>
        <v>-0.25016996617654802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3.59</v>
      </c>
      <c r="D15" s="9">
        <f t="shared" si="13"/>
        <v>0.4744074205006083</v>
      </c>
      <c r="E15" s="9">
        <f t="shared" si="14"/>
        <v>0.25769733187561977</v>
      </c>
      <c r="F15" s="9">
        <f t="shared" si="15"/>
        <v>0.26789524762377198</v>
      </c>
      <c r="G15" s="9">
        <f t="shared" si="16"/>
        <v>1.0551360282260811</v>
      </c>
      <c r="H15" s="9">
        <f t="shared" si="17"/>
        <v>2.1078928296373851</v>
      </c>
      <c r="I15" s="9">
        <f t="shared" si="18"/>
        <v>3.880521357057201</v>
      </c>
      <c r="J15" s="9">
        <f t="shared" si="19"/>
        <v>3.7328023131055494</v>
      </c>
      <c r="K15" s="11">
        <f t="shared" si="20"/>
        <v>0.48780487804878053</v>
      </c>
      <c r="L15" s="11">
        <f t="shared" si="21"/>
        <v>0.26809651474530832</v>
      </c>
      <c r="M15" s="11">
        <f t="shared" si="22"/>
        <v>0.2785515320334262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-0.27045472221620148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0.23205038371188452</v>
      </c>
      <c r="Q15" s="11">
        <f>2*'OddsRatio_working_3-way'!K15*'OddsRatio_working_3-way'!L15*'OddsRatio_working_3-way'!M15</f>
        <v>7.2857263331831887E-2</v>
      </c>
      <c r="R15" s="11">
        <f t="shared" si="23"/>
        <v>0</v>
      </c>
      <c r="S15" s="11">
        <f t="shared" si="24"/>
        <v>-0.85800085800085779</v>
      </c>
      <c r="T15" s="11">
        <f t="shared" si="25"/>
        <v>-0.26938802449006527</v>
      </c>
      <c r="U15" s="11">
        <f>'OddsRatio_working_3-way'!S15-'OddsRatio_working_3-way'!R15^2/3</f>
        <v>-0.85800085800085779</v>
      </c>
      <c r="V15" s="11">
        <f>'OddsRatio_working_3-way'!S15*'OddsRatio_working_3-way'!R15/3-2*'OddsRatio_working_3-way'!R15^3/27-'OddsRatio_working_3-way'!T15</f>
        <v>0.26938802449006527</v>
      </c>
      <c r="W15" s="11">
        <f>'OddsRatio_working_3-way'!V15^2+4*'OddsRatio_working_3-way'!U15^3/27</f>
        <v>-2.1004996985773378E-2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0.15295007741452224</v>
      </c>
      <c r="Y15" s="11">
        <f>IF('OddsRatio_working_3-way'!W15&gt;=0,IF('OddsRatio_working_3-way'!V15+SQRT('OddsRatio_working_3-way'!W15)&gt;0,0,PI()),ACOS('OddsRatio_working_3-way'!V15/(2*'OddsRatio_working_3-way'!X15)))</f>
        <v>0.49358422297374305</v>
      </c>
      <c r="Z15" s="11">
        <f>'OddsRatio_working_3-way'!X15^(1/3)*COS('OddsRatio_working_3-way'!Y15/3)</f>
        <v>0.52756801411304055</v>
      </c>
      <c r="AA15" s="11">
        <f>'OddsRatio_working_3-way'!X15^(1/3)*COS(('OddsRatio_working_3-way'!Y15+2*PI())/3)</f>
        <v>-0.33964049895953063</v>
      </c>
      <c r="AB15" s="11">
        <f>'OddsRatio_working_3-way'!X15^(1/3)*COS(('OddsRatio_working_3-way'!Y15+4*PI())/3)</f>
        <v>-0.18792751515351</v>
      </c>
      <c r="AC15" s="11">
        <f>'OddsRatio_working_3-way'!X15^(1/3)*SIN('OddsRatio_working_3-way'!Y15/3)</f>
        <v>8.7591532039967571E-2</v>
      </c>
      <c r="AD15" s="11">
        <f>'OddsRatio_working_3-way'!X15^(1/3)*SIN(('OddsRatio_working_3-way'!Y15+2*PI())/3)</f>
        <v>0.41309153642601659</v>
      </c>
      <c r="AE15" s="11">
        <f>'OddsRatio_working_3-way'!X15^(1/3)*SIN(('OddsRatio_working_3-way'!Y15+4*PI())/3)</f>
        <v>-0.50068306846598398</v>
      </c>
      <c r="AF15" s="11">
        <f>-'OddsRatio_working_3-way'!U15/(3*'OddsRatio_working_3-way'!X15^(1/3))*COS(('OddsRatio_working_3-way'!Y15)/3)</f>
        <v>0.52756801411304044</v>
      </c>
      <c r="AG15" s="11">
        <f>-'OddsRatio_working_3-way'!U15/(3*'OddsRatio_working_3-way'!X15^(1/3))*COS(('OddsRatio_working_3-way'!Y15+2*PI())/3)</f>
        <v>-0.33964049895953058</v>
      </c>
      <c r="AH15" s="11">
        <f>-'OddsRatio_working_3-way'!U15/(3*'OddsRatio_working_3-way'!X15^(1/3))*COS(('OddsRatio_working_3-way'!Y15+4*PI())/3)</f>
        <v>-0.18792751515350997</v>
      </c>
      <c r="AI15" s="11">
        <f>'OddsRatio_working_3-way'!U15/(3*'OddsRatio_working_3-way'!X15^(1/3))*SIN(('OddsRatio_working_3-way'!Y15)/3)</f>
        <v>-8.7591532039967557E-2</v>
      </c>
      <c r="AJ15" s="11">
        <f>'OddsRatio_working_3-way'!U15/(3*'OddsRatio_working_3-way'!X15^(1/3))*SIN(('OddsRatio_working_3-way'!Y15+2*PI())/3)</f>
        <v>-0.41309153642601654</v>
      </c>
      <c r="AK15" s="11">
        <f>'OddsRatio_working_3-way'!U15/(3*'OddsRatio_working_3-way'!X15^(1/3))*SIN(('OddsRatio_working_3-way'!Y15+4*PI())/3)</f>
        <v>0.50068306846598387</v>
      </c>
      <c r="AL15" s="11">
        <f>'OddsRatio_working_3-way'!Z15+'OddsRatio_working_3-way'!AF15</f>
        <v>1.0551360282260811</v>
      </c>
      <c r="AM15" s="11">
        <f>'OddsRatio_working_3-way'!AA15+'OddsRatio_working_3-way'!AG15</f>
        <v>-0.67928099791906127</v>
      </c>
      <c r="AN15" s="11">
        <f>'OddsRatio_working_3-way'!AB15+'OddsRatio_working_3-way'!AH15</f>
        <v>-0.37585503030701994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1.0551360282260811</v>
      </c>
      <c r="AS15" s="11">
        <f>IF(('OddsRatio_working_3-way'!X15=0),IF(Q15&gt;0,-Q15^(1/3),(-Q15)^(1/3)),'OddsRatio_working_3-way'!AM15-'OddsRatio_working_3-way'!R15/3)</f>
        <v>-0.67928099791906127</v>
      </c>
      <c r="AT15" s="11">
        <f>IF(('OddsRatio_working_3-way'!X15=0),IF(Q15&gt;0,-Q15^(1/3),(-Q15)^(1/3)),'OddsRatio_working_3-way'!AN15-'OddsRatio_working_3-way'!R15/3)</f>
        <v>-0.37585503030701994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1.81</v>
      </c>
      <c r="B16" s="4">
        <f>IF('True_Odds_Calculator_3-way'!B17="","",'True_Odds_Calculator_3-way'!B17)</f>
        <v>3.89</v>
      </c>
      <c r="C16" s="4">
        <f>IF('True_Odds_Calculator_3-way'!C17="","",'True_Odds_Calculator_3-way'!C17)</f>
        <v>4.4000000000000004</v>
      </c>
      <c r="D16" s="9">
        <f t="shared" si="13"/>
        <v>0.53748737139894986</v>
      </c>
      <c r="E16" s="9">
        <f t="shared" si="14"/>
        <v>0.24568753794478448</v>
      </c>
      <c r="F16" s="9">
        <f t="shared" si="15"/>
        <v>0.21682509065626565</v>
      </c>
      <c r="G16" s="9">
        <f t="shared" si="16"/>
        <v>1.0623565790956131</v>
      </c>
      <c r="H16" s="9">
        <f t="shared" si="17"/>
        <v>1.8605088290674465</v>
      </c>
      <c r="I16" s="9">
        <f t="shared" si="18"/>
        <v>4.0702105135863214</v>
      </c>
      <c r="J16" s="9">
        <f t="shared" si="19"/>
        <v>4.6120123689250851</v>
      </c>
      <c r="K16" s="11">
        <f t="shared" si="20"/>
        <v>0.5524861878453039</v>
      </c>
      <c r="L16" s="11">
        <f t="shared" si="21"/>
        <v>0.25706940874035988</v>
      </c>
      <c r="M16" s="11">
        <f t="shared" si="22"/>
        <v>0.22727272727272727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-0.25690995081982027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0.22918041211157147</v>
      </c>
      <c r="Q16" s="11">
        <f>2*'OddsRatio_working_3-way'!K16*'OddsRatio_working_3-way'!L16*'OddsRatio_working_3-way'!M16</f>
        <v>6.4557862566639854E-2</v>
      </c>
      <c r="R16" s="11">
        <f t="shared" si="23"/>
        <v>0</v>
      </c>
      <c r="S16" s="11">
        <f t="shared" si="24"/>
        <v>-0.89206514337120224</v>
      </c>
      <c r="T16" s="11">
        <f t="shared" si="25"/>
        <v>-0.25128595587921188</v>
      </c>
      <c r="U16" s="11">
        <f>'OddsRatio_working_3-way'!S16-'OddsRatio_working_3-way'!R16^2/3</f>
        <v>-0.89206514337120224</v>
      </c>
      <c r="V16" s="11">
        <f>'OddsRatio_working_3-way'!S16*'OddsRatio_working_3-way'!R16/3-2*'OddsRatio_working_3-way'!R16^3/27-'OddsRatio_working_3-way'!T16</f>
        <v>0.25128595587921188</v>
      </c>
      <c r="W16" s="11">
        <f>'OddsRatio_working_3-way'!V16^2+4*'OddsRatio_working_3-way'!U16^3/27</f>
        <v>-4.2023930757458958E-2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0.1621485140076746</v>
      </c>
      <c r="Y16" s="11">
        <f>IF('OddsRatio_working_3-way'!W16&gt;=0,IF('OddsRatio_working_3-way'!V16+SQRT('OddsRatio_working_3-way'!W16)&gt;0,0,PI()),ACOS('OddsRatio_working_3-way'!V16/(2*'OddsRatio_working_3-way'!X16)))</f>
        <v>0.68429707203558809</v>
      </c>
      <c r="Z16" s="11">
        <f>'OddsRatio_working_3-way'!X16^(1/3)*COS('OddsRatio_working_3-way'!Y16/3)</f>
        <v>0.53117828954780655</v>
      </c>
      <c r="AA16" s="11">
        <f>'OddsRatio_working_3-way'!X16^(1/3)*COS(('OddsRatio_working_3-way'!Y16+2*PI())/3)</f>
        <v>-0.37237633678493298</v>
      </c>
      <c r="AB16" s="11">
        <f>'OddsRatio_working_3-way'!X16^(1/3)*COS(('OddsRatio_working_3-way'!Y16+4*PI())/3)</f>
        <v>-0.15880195276287373</v>
      </c>
      <c r="AC16" s="11">
        <f>'OddsRatio_working_3-way'!X16^(1/3)*SIN('OddsRatio_working_3-way'!Y16/3)</f>
        <v>0.12330722810714442</v>
      </c>
      <c r="AD16" s="11">
        <f>'OddsRatio_working_3-way'!X16^(1/3)*SIN(('OddsRatio_working_3-way'!Y16+2*PI())/3)</f>
        <v>0.39836027863359447</v>
      </c>
      <c r="AE16" s="11">
        <f>'OddsRatio_working_3-way'!X16^(1/3)*SIN(('OddsRatio_working_3-way'!Y16+4*PI())/3)</f>
        <v>-0.52166750674073881</v>
      </c>
      <c r="AF16" s="11">
        <f>-'OddsRatio_working_3-way'!U16/(3*'OddsRatio_working_3-way'!X16^(1/3))*COS(('OddsRatio_working_3-way'!Y16)/3)</f>
        <v>0.53117828954780644</v>
      </c>
      <c r="AG16" s="11">
        <f>-'OddsRatio_working_3-way'!U16/(3*'OddsRatio_working_3-way'!X16^(1/3))*COS(('OddsRatio_working_3-way'!Y16+2*PI())/3)</f>
        <v>-0.37237633678493293</v>
      </c>
      <c r="AH16" s="11">
        <f>-'OddsRatio_working_3-way'!U16/(3*'OddsRatio_working_3-way'!X16^(1/3))*COS(('OddsRatio_working_3-way'!Y16+4*PI())/3)</f>
        <v>-0.1588019527628737</v>
      </c>
      <c r="AI16" s="11">
        <f>'OddsRatio_working_3-way'!U16/(3*'OddsRatio_working_3-way'!X16^(1/3))*SIN(('OddsRatio_working_3-way'!Y16)/3)</f>
        <v>-0.1233072281071444</v>
      </c>
      <c r="AJ16" s="11">
        <f>'OddsRatio_working_3-way'!U16/(3*'OddsRatio_working_3-way'!X16^(1/3))*SIN(('OddsRatio_working_3-way'!Y16+2*PI())/3)</f>
        <v>-0.39836027863359436</v>
      </c>
      <c r="AK16" s="11">
        <f>'OddsRatio_working_3-way'!U16/(3*'OddsRatio_working_3-way'!X16^(1/3))*SIN(('OddsRatio_working_3-way'!Y16+4*PI())/3)</f>
        <v>0.52166750674073881</v>
      </c>
      <c r="AL16" s="11">
        <f>'OddsRatio_working_3-way'!Z16+'OddsRatio_working_3-way'!AF16</f>
        <v>1.0623565790956131</v>
      </c>
      <c r="AM16" s="11">
        <f>'OddsRatio_working_3-way'!AA16+'OddsRatio_working_3-way'!AG16</f>
        <v>-0.74475267356986596</v>
      </c>
      <c r="AN16" s="11">
        <f>'OddsRatio_working_3-way'!AB16+'OddsRatio_working_3-way'!AH16</f>
        <v>-0.31760390552574747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1.0623565790956131</v>
      </c>
      <c r="AS16" s="11">
        <f>IF(('OddsRatio_working_3-way'!X16=0),IF(Q16&gt;0,-Q16^(1/3),(-Q16)^(1/3)),'OddsRatio_working_3-way'!AM16-'OddsRatio_working_3-way'!R16/3)</f>
        <v>-0.74475267356986596</v>
      </c>
      <c r="AT16" s="11">
        <f>IF(('OddsRatio_working_3-way'!X16=0),IF(Q16&gt;0,-Q16^(1/3),(-Q16)^(1/3)),'OddsRatio_working_3-way'!AN16-'OddsRatio_working_3-way'!R16/3)</f>
        <v>-0.31760390552574747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2.02</v>
      </c>
      <c r="B17" s="4">
        <f>IF('True_Odds_Calculator_3-way'!B18="","",'True_Odds_Calculator_3-way'!B18)</f>
        <v>3.56</v>
      </c>
      <c r="C17" s="4">
        <f>IF('True_Odds_Calculator_3-way'!C18="","",'True_Odds_Calculator_3-way'!C18)</f>
        <v>3.7</v>
      </c>
      <c r="D17" s="9">
        <f t="shared" si="13"/>
        <v>0.47708123703598437</v>
      </c>
      <c r="E17" s="9">
        <f t="shared" si="14"/>
        <v>0.26659958515149734</v>
      </c>
      <c r="F17" s="9">
        <f t="shared" si="15"/>
        <v>0.2563191778125184</v>
      </c>
      <c r="G17" s="9">
        <f t="shared" si="16"/>
        <v>1.0745873324874053</v>
      </c>
      <c r="H17" s="9">
        <f t="shared" si="17"/>
        <v>2.0960790791371533</v>
      </c>
      <c r="I17" s="9">
        <f t="shared" si="18"/>
        <v>3.750943571167757</v>
      </c>
      <c r="J17" s="9">
        <f t="shared" si="19"/>
        <v>3.9013857977159949</v>
      </c>
      <c r="K17" s="11">
        <f t="shared" si="20"/>
        <v>0.49504950495049505</v>
      </c>
      <c r="L17" s="11">
        <f t="shared" si="21"/>
        <v>0.2808988764044944</v>
      </c>
      <c r="M17" s="11">
        <f t="shared" si="22"/>
        <v>0.27027027027027023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-0.2649725039312314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0.23602420976989896</v>
      </c>
      <c r="Q17" s="11">
        <f>2*'OddsRatio_working_3-way'!K17*'OddsRatio_working_3-way'!L17*'OddsRatio_working_3-way'!M17</f>
        <v>7.5166945786592013E-2</v>
      </c>
      <c r="R17" s="11">
        <f t="shared" si="23"/>
        <v>0</v>
      </c>
      <c r="S17" s="11">
        <f t="shared" si="24"/>
        <v>-0.89074981844589651</v>
      </c>
      <c r="T17" s="11">
        <f t="shared" si="25"/>
        <v>-0.28367828612926638</v>
      </c>
      <c r="U17" s="11">
        <f>'OddsRatio_working_3-way'!S17-'OddsRatio_working_3-way'!R17^2/3</f>
        <v>-0.89074981844589651</v>
      </c>
      <c r="V17" s="11">
        <f>'OddsRatio_working_3-way'!S17*'OddsRatio_working_3-way'!R17/3-2*'OddsRatio_working_3-way'!R17^3/27-'OddsRatio_working_3-way'!T17</f>
        <v>0.28367828612926638</v>
      </c>
      <c r="W17" s="11">
        <f>'OddsRatio_working_3-way'!V17^2+4*'OddsRatio_working_3-way'!U17^3/27</f>
        <v>-2.4230673703579314E-2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0.16179002111132909</v>
      </c>
      <c r="Y17" s="11">
        <f>IF('OddsRatio_working_3-way'!W17&gt;=0,IF('OddsRatio_working_3-way'!V17+SQRT('OddsRatio_working_3-way'!W17)&gt;0,0,PI()),ACOS('OddsRatio_working_3-way'!V17/(2*'OddsRatio_working_3-way'!X17)))</f>
        <v>0.50186564522262866</v>
      </c>
      <c r="Z17" s="11">
        <f>'OddsRatio_working_3-way'!X17^(1/3)*COS('OddsRatio_working_3-way'!Y17/3)</f>
        <v>0.53729366624370267</v>
      </c>
      <c r="AA17" s="11">
        <f>'OddsRatio_working_3-way'!X17^(1/3)*COS(('OddsRatio_working_3-way'!Y17+2*PI())/3)</f>
        <v>-0.3472222222222221</v>
      </c>
      <c r="AB17" s="11">
        <f>'OddsRatio_working_3-way'!X17^(1/3)*COS(('OddsRatio_working_3-way'!Y17+4*PI())/3)</f>
        <v>-0.19007144402148043</v>
      </c>
      <c r="AC17" s="11">
        <f>'OddsRatio_working_3-way'!X17^(1/3)*SIN('OddsRatio_working_3-way'!Y17/3)</f>
        <v>9.0731044097557376E-2</v>
      </c>
      <c r="AD17" s="11">
        <f>'OddsRatio_working_3-way'!X17^(1/3)*SIN(('OddsRatio_working_3-way'!Y17+2*PI())/3)</f>
        <v>0.41994444221074534</v>
      </c>
      <c r="AE17" s="11">
        <f>'OddsRatio_working_3-way'!X17^(1/3)*SIN(('OddsRatio_working_3-way'!Y17+4*PI())/3)</f>
        <v>-0.51067548630830273</v>
      </c>
      <c r="AF17" s="11">
        <f>-'OddsRatio_working_3-way'!U17/(3*'OddsRatio_working_3-way'!X17^(1/3))*COS(('OddsRatio_working_3-way'!Y17)/3)</f>
        <v>0.53729366624370256</v>
      </c>
      <c r="AG17" s="11">
        <f>-'OddsRatio_working_3-way'!U17/(3*'OddsRatio_working_3-way'!X17^(1/3))*COS(('OddsRatio_working_3-way'!Y17+2*PI())/3)</f>
        <v>-0.34722222222222204</v>
      </c>
      <c r="AH17" s="11">
        <f>-'OddsRatio_working_3-way'!U17/(3*'OddsRatio_working_3-way'!X17^(1/3))*COS(('OddsRatio_working_3-way'!Y17+4*PI())/3)</f>
        <v>-0.19007144402148038</v>
      </c>
      <c r="AI17" s="11">
        <f>'OddsRatio_working_3-way'!U17/(3*'OddsRatio_working_3-way'!X17^(1/3))*SIN(('OddsRatio_working_3-way'!Y17)/3)</f>
        <v>-9.0731044097557362E-2</v>
      </c>
      <c r="AJ17" s="11">
        <f>'OddsRatio_working_3-way'!U17/(3*'OddsRatio_working_3-way'!X17^(1/3))*SIN(('OddsRatio_working_3-way'!Y17+2*PI())/3)</f>
        <v>-0.41994444221074528</v>
      </c>
      <c r="AK17" s="11">
        <f>'OddsRatio_working_3-way'!U17/(3*'OddsRatio_working_3-way'!X17^(1/3))*SIN(('OddsRatio_working_3-way'!Y17+4*PI())/3)</f>
        <v>0.51067548630830262</v>
      </c>
      <c r="AL17" s="11">
        <f>'OddsRatio_working_3-way'!Z17+'OddsRatio_working_3-way'!AF17</f>
        <v>1.0745873324874053</v>
      </c>
      <c r="AM17" s="11">
        <f>'OddsRatio_working_3-way'!AA17+'OddsRatio_working_3-way'!AG17</f>
        <v>-0.6944444444444442</v>
      </c>
      <c r="AN17" s="11">
        <f>'OddsRatio_working_3-way'!AB17+'OddsRatio_working_3-way'!AH17</f>
        <v>-0.38014288804296081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1.0745873324874053</v>
      </c>
      <c r="AS17" s="11">
        <f>IF(('OddsRatio_working_3-way'!X17=0),IF(Q17&gt;0,-Q17^(1/3),(-Q17)^(1/3)),'OddsRatio_working_3-way'!AM17-'OddsRatio_working_3-way'!R17/3)</f>
        <v>-0.6944444444444442</v>
      </c>
      <c r="AT17" s="11">
        <f>IF(('OddsRatio_working_3-way'!X17=0),IF(Q17&gt;0,-Q17^(1/3),(-Q17)^(1/3)),'OddsRatio_working_3-way'!AN17-'OddsRatio_working_3-way'!R17/3)</f>
        <v>-0.38014288804296081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3.21</v>
      </c>
      <c r="B18" s="4">
        <f>IF('True_Odds_Calculator_3-way'!B19="","",'True_Odds_Calculator_3-way'!B19)</f>
        <v>3.38</v>
      </c>
      <c r="C18" s="4">
        <f>IF('True_Odds_Calculator_3-way'!C19="","",'True_Odds_Calculator_3-way'!C19)</f>
        <v>2.35</v>
      </c>
      <c r="D18" s="9">
        <f t="shared" si="13"/>
        <v>0.30096542293934164</v>
      </c>
      <c r="E18" s="9">
        <f t="shared" si="14"/>
        <v>0.28560775405028155</v>
      </c>
      <c r="F18" s="9">
        <f t="shared" si="15"/>
        <v>0.41342682301037692</v>
      </c>
      <c r="G18" s="9">
        <f t="shared" si="16"/>
        <v>1.0509686973334993</v>
      </c>
      <c r="H18" s="9">
        <f t="shared" si="17"/>
        <v>3.3226408211070342</v>
      </c>
      <c r="I18" s="9">
        <f t="shared" si="18"/>
        <v>3.5013054996537276</v>
      </c>
      <c r="J18" s="9">
        <f t="shared" si="19"/>
        <v>2.418807741400224</v>
      </c>
      <c r="K18" s="11">
        <f t="shared" si="20"/>
        <v>0.3115264797507788</v>
      </c>
      <c r="L18" s="11">
        <f t="shared" si="21"/>
        <v>0.29585798816568049</v>
      </c>
      <c r="M18" s="11">
        <f t="shared" si="22"/>
        <v>0.42553191489361702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-0.2784924361778609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0.23296831042674385</v>
      </c>
      <c r="Q18" s="11">
        <f>2*'OddsRatio_working_3-way'!K18*'OddsRatio_working_3-way'!L18*'OddsRatio_working_3-way'!M18</f>
        <v>7.8440508561193209E-2</v>
      </c>
      <c r="R18" s="11">
        <f t="shared" si="23"/>
        <v>0</v>
      </c>
      <c r="S18" s="11">
        <f t="shared" si="24"/>
        <v>-0.83653370850602637</v>
      </c>
      <c r="T18" s="11">
        <f t="shared" si="25"/>
        <v>-0.28166118131516038</v>
      </c>
      <c r="U18" s="11">
        <f>'OddsRatio_working_3-way'!S18-'OddsRatio_working_3-way'!R18^2/3</f>
        <v>-0.83653370850602637</v>
      </c>
      <c r="V18" s="11">
        <f>'OddsRatio_working_3-way'!S18*'OddsRatio_working_3-way'!R18/3-2*'OddsRatio_working_3-way'!R18^3/27-'OddsRatio_working_3-way'!T18</f>
        <v>0.28166118131516038</v>
      </c>
      <c r="W18" s="11">
        <f>'OddsRatio_working_3-way'!V18^2+4*'OddsRatio_working_3-way'!U18^3/27</f>
        <v>-7.392429423524513E-3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0.14724592565108224</v>
      </c>
      <c r="Y18" s="11">
        <f>IF('OddsRatio_working_3-way'!W18&gt;=0,IF('OddsRatio_working_3-way'!V18+SQRT('OddsRatio_working_3-way'!W18)&gt;0,0,PI()),ACOS('OddsRatio_working_3-way'!V18/(2*'OddsRatio_working_3-way'!X18)))</f>
        <v>0.29627334554813922</v>
      </c>
      <c r="Z18" s="11">
        <f>'OddsRatio_working_3-way'!X18^(1/3)*COS('OddsRatio_working_3-way'!Y18/3)</f>
        <v>0.52548434866674965</v>
      </c>
      <c r="AA18" s="11">
        <f>'OddsRatio_working_3-way'!X18^(1/3)*COS(('OddsRatio_working_3-way'!Y18+2*PI())/3)</f>
        <v>-0.3078318250995763</v>
      </c>
      <c r="AB18" s="11">
        <f>'OddsRatio_working_3-way'!X18^(1/3)*COS(('OddsRatio_working_3-way'!Y18+4*PI())/3)</f>
        <v>-0.21765252356717352</v>
      </c>
      <c r="AC18" s="11">
        <f>'OddsRatio_working_3-way'!X18^(1/3)*SIN('OddsRatio_working_3-way'!Y18/3)</f>
        <v>5.2065044015065252E-2</v>
      </c>
      <c r="AD18" s="11">
        <f>'OddsRatio_working_3-way'!X18^(1/3)*SIN(('OddsRatio_working_3-way'!Y18+2*PI())/3)</f>
        <v>0.42905027322899203</v>
      </c>
      <c r="AE18" s="11">
        <f>'OddsRatio_working_3-way'!X18^(1/3)*SIN(('OddsRatio_working_3-way'!Y18+4*PI())/3)</f>
        <v>-0.48111531724405721</v>
      </c>
      <c r="AF18" s="11">
        <f>-'OddsRatio_working_3-way'!U18/(3*'OddsRatio_working_3-way'!X18^(1/3))*COS(('OddsRatio_working_3-way'!Y18)/3)</f>
        <v>0.52548434866674965</v>
      </c>
      <c r="AG18" s="11">
        <f>-'OddsRatio_working_3-way'!U18/(3*'OddsRatio_working_3-way'!X18^(1/3))*COS(('OddsRatio_working_3-way'!Y18+2*PI())/3)</f>
        <v>-0.3078318250995763</v>
      </c>
      <c r="AH18" s="11">
        <f>-'OddsRatio_working_3-way'!U18/(3*'OddsRatio_working_3-way'!X18^(1/3))*COS(('OddsRatio_working_3-way'!Y18+4*PI())/3)</f>
        <v>-0.21765252356717352</v>
      </c>
      <c r="AI18" s="11">
        <f>'OddsRatio_working_3-way'!U18/(3*'OddsRatio_working_3-way'!X18^(1/3))*SIN(('OddsRatio_working_3-way'!Y18)/3)</f>
        <v>-5.2065044015065252E-2</v>
      </c>
      <c r="AJ18" s="11">
        <f>'OddsRatio_working_3-way'!U18/(3*'OddsRatio_working_3-way'!X18^(1/3))*SIN(('OddsRatio_working_3-way'!Y18+2*PI())/3)</f>
        <v>-0.42905027322899203</v>
      </c>
      <c r="AK18" s="11">
        <f>'OddsRatio_working_3-way'!U18/(3*'OddsRatio_working_3-way'!X18^(1/3))*SIN(('OddsRatio_working_3-way'!Y18+4*PI())/3)</f>
        <v>0.48111531724405721</v>
      </c>
      <c r="AL18" s="11">
        <f>'OddsRatio_working_3-way'!Z18+'OddsRatio_working_3-way'!AF18</f>
        <v>1.0509686973334993</v>
      </c>
      <c r="AM18" s="11">
        <f>'OddsRatio_working_3-way'!AA18+'OddsRatio_working_3-way'!AG18</f>
        <v>-0.61566365019915259</v>
      </c>
      <c r="AN18" s="11">
        <f>'OddsRatio_working_3-way'!AB18+'OddsRatio_working_3-way'!AH18</f>
        <v>-0.43530504713434703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1.0509686973334993</v>
      </c>
      <c r="AS18" s="11">
        <f>IF(('OddsRatio_working_3-way'!X18=0),IF(Q18&gt;0,-Q18^(1/3),(-Q18)^(1/3)),'OddsRatio_working_3-way'!AM18-'OddsRatio_working_3-way'!R18/3)</f>
        <v>-0.61566365019915259</v>
      </c>
      <c r="AT18" s="11">
        <f>IF(('OddsRatio_working_3-way'!X18=0),IF(Q18&gt;0,-Q18^(1/3),(-Q18)^(1/3)),'OddsRatio_working_3-way'!AN18-'OddsRatio_working_3-way'!R18/3)</f>
        <v>-0.43530504713434703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4.32</v>
      </c>
      <c r="B19" s="4">
        <f>IF('True_Odds_Calculator_3-way'!B20="","",'True_Odds_Calculator_3-way'!B20)</f>
        <v>3.87</v>
      </c>
      <c r="C19" s="4">
        <f>IF('True_Odds_Calculator_3-way'!C20="","",'True_Odds_Calculator_3-way'!C20)</f>
        <v>1.83</v>
      </c>
      <c r="D19" s="9">
        <f t="shared" si="13"/>
        <v>0.22109669640099588</v>
      </c>
      <c r="E19" s="9">
        <f t="shared" si="14"/>
        <v>0.24719401768137889</v>
      </c>
      <c r="F19" s="9">
        <f t="shared" si="15"/>
        <v>0.53170928591762512</v>
      </c>
      <c r="G19" s="9">
        <f t="shared" si="16"/>
        <v>1.0611168444117194</v>
      </c>
      <c r="H19" s="9">
        <f t="shared" si="17"/>
        <v>4.5229079234469092</v>
      </c>
      <c r="I19" s="9">
        <f t="shared" si="18"/>
        <v>4.0454053434616348</v>
      </c>
      <c r="J19" s="9">
        <f t="shared" si="19"/>
        <v>1.8807269808617273</v>
      </c>
      <c r="K19" s="11">
        <f t="shared" si="20"/>
        <v>0.23148148148148145</v>
      </c>
      <c r="L19" s="11">
        <f t="shared" si="21"/>
        <v>0.25839793281653745</v>
      </c>
      <c r="M19" s="11">
        <f t="shared" si="22"/>
        <v>0.54644808743169393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-0.25849507391352322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0.22945171629883787</v>
      </c>
      <c r="Q19" s="11">
        <f>2*'OddsRatio_working_3-way'!K19*'OddsRatio_working_3-way'!L19*'OddsRatio_working_3-way'!M19</f>
        <v>6.5370859344398249E-2</v>
      </c>
      <c r="R19" s="11">
        <f t="shared" si="23"/>
        <v>0</v>
      </c>
      <c r="S19" s="11">
        <f t="shared" si="24"/>
        <v>-0.88764444453436087</v>
      </c>
      <c r="T19" s="11">
        <f t="shared" si="25"/>
        <v>-0.25289015513799451</v>
      </c>
      <c r="U19" s="11">
        <f>'OddsRatio_working_3-way'!S19-'OddsRatio_working_3-way'!R19^2/3</f>
        <v>-0.88764444453436087</v>
      </c>
      <c r="V19" s="11">
        <f>'OddsRatio_working_3-way'!S19*'OddsRatio_working_3-way'!R19/3-2*'OddsRatio_working_3-way'!R19^3/27-'OddsRatio_working_3-way'!T19</f>
        <v>0.25289015513799451</v>
      </c>
      <c r="W19" s="11">
        <f>'OddsRatio_working_3-way'!V19^2+4*'OddsRatio_working_3-way'!U19^3/27</f>
        <v>-3.9659353930549493E-2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0.1609446989623054</v>
      </c>
      <c r="Y19" s="11">
        <f>IF('OddsRatio_working_3-way'!W19&gt;=0,IF('OddsRatio_working_3-way'!V19+SQRT('OddsRatio_working_3-way'!W19)&gt;0,0,PI()),ACOS('OddsRatio_working_3-way'!V19/(2*'OddsRatio_working_3-way'!X19)))</f>
        <v>0.66706156070156664</v>
      </c>
      <c r="Z19" s="11">
        <f>'OddsRatio_working_3-way'!X19^(1/3)*COS('OddsRatio_working_3-way'!Y19/3)</f>
        <v>0.53055842220585969</v>
      </c>
      <c r="AA19" s="11">
        <f>'OddsRatio_working_3-way'!X19^(1/3)*COS(('OddsRatio_working_3-way'!Y19+2*PI())/3)</f>
        <v>-0.3691634332129875</v>
      </c>
      <c r="AB19" s="11">
        <f>'OddsRatio_working_3-way'!X19^(1/3)*COS(('OddsRatio_working_3-way'!Y19+4*PI())/3)</f>
        <v>-0.16139498899287213</v>
      </c>
      <c r="AC19" s="11">
        <f>'OddsRatio_working_3-way'!X19^(1/3)*SIN('OddsRatio_working_3-way'!Y19/3)</f>
        <v>0.11995516719959336</v>
      </c>
      <c r="AD19" s="11">
        <f>'OddsRatio_working_3-way'!X19^(1/3)*SIN(('OddsRatio_working_3-way'!Y19+2*PI())/3)</f>
        <v>0.39949948822226772</v>
      </c>
      <c r="AE19" s="11">
        <f>'OddsRatio_working_3-way'!X19^(1/3)*SIN(('OddsRatio_working_3-way'!Y19+4*PI())/3)</f>
        <v>-0.51945465542186098</v>
      </c>
      <c r="AF19" s="11">
        <f>-'OddsRatio_working_3-way'!U19/(3*'OddsRatio_working_3-way'!X19^(1/3))*COS(('OddsRatio_working_3-way'!Y19)/3)</f>
        <v>0.53055842220585958</v>
      </c>
      <c r="AG19" s="11">
        <f>-'OddsRatio_working_3-way'!U19/(3*'OddsRatio_working_3-way'!X19^(1/3))*COS(('OddsRatio_working_3-way'!Y19+2*PI())/3)</f>
        <v>-0.36916343321298745</v>
      </c>
      <c r="AH19" s="11">
        <f>-'OddsRatio_working_3-way'!U19/(3*'OddsRatio_working_3-way'!X19^(1/3))*COS(('OddsRatio_working_3-way'!Y19+4*PI())/3)</f>
        <v>-0.16139498899287211</v>
      </c>
      <c r="AI19" s="11">
        <f>'OddsRatio_working_3-way'!U19/(3*'OddsRatio_working_3-way'!X19^(1/3))*SIN(('OddsRatio_working_3-way'!Y19)/3)</f>
        <v>-0.11995516719959334</v>
      </c>
      <c r="AJ19" s="11">
        <f>'OddsRatio_working_3-way'!U19/(3*'OddsRatio_working_3-way'!X19^(1/3))*SIN(('OddsRatio_working_3-way'!Y19+2*PI())/3)</f>
        <v>-0.39949948822226761</v>
      </c>
      <c r="AK19" s="11">
        <f>'OddsRatio_working_3-way'!U19/(3*'OddsRatio_working_3-way'!X19^(1/3))*SIN(('OddsRatio_working_3-way'!Y19+4*PI())/3)</f>
        <v>0.51945465542186087</v>
      </c>
      <c r="AL19" s="11">
        <f>'OddsRatio_working_3-way'!Z19+'OddsRatio_working_3-way'!AF19</f>
        <v>1.0611168444117194</v>
      </c>
      <c r="AM19" s="11">
        <f>'OddsRatio_working_3-way'!AA19+'OddsRatio_working_3-way'!AG19</f>
        <v>-0.738326866425975</v>
      </c>
      <c r="AN19" s="11">
        <f>'OddsRatio_working_3-way'!AB19+'OddsRatio_working_3-way'!AH19</f>
        <v>-0.32278997798574427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1.0611168444117194</v>
      </c>
      <c r="AS19" s="11">
        <f>IF(('OddsRatio_working_3-way'!X19=0),IF(Q19&gt;0,-Q19^(1/3),(-Q19)^(1/3)),'OddsRatio_working_3-way'!AM19-'OddsRatio_working_3-way'!R19/3)</f>
        <v>-0.738326866425975</v>
      </c>
      <c r="AT19" s="11">
        <f>IF(('OddsRatio_working_3-way'!X19=0),IF(Q19&gt;0,-Q19^(1/3),(-Q19)^(1/3)),'OddsRatio_working_3-way'!AN19-'OddsRatio_working_3-way'!R19/3)</f>
        <v>-0.32278997798574427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4.28</v>
      </c>
      <c r="B20" s="4">
        <f>IF('True_Odds_Calculator_3-way'!B21="","",'True_Odds_Calculator_3-way'!B21)</f>
        <v>3.79</v>
      </c>
      <c r="C20" s="4">
        <f>IF('True_Odds_Calculator_3-way'!C21="","",'True_Odds_Calculator_3-way'!C21)</f>
        <v>1.86</v>
      </c>
      <c r="D20" s="9">
        <f t="shared" si="13"/>
        <v>0.22360441693542685</v>
      </c>
      <c r="E20" s="9">
        <f t="shared" si="14"/>
        <v>0.25294214582120927</v>
      </c>
      <c r="F20" s="9">
        <f t="shared" si="15"/>
        <v>0.52345343724336402</v>
      </c>
      <c r="G20" s="9">
        <f t="shared" si="16"/>
        <v>1.0585925523773214</v>
      </c>
      <c r="H20" s="9">
        <f t="shared" si="17"/>
        <v>4.4721835717976131</v>
      </c>
      <c r="I20" s="9">
        <f t="shared" si="18"/>
        <v>3.9534732211327261</v>
      </c>
      <c r="J20" s="9">
        <f t="shared" si="19"/>
        <v>1.9103895950444967</v>
      </c>
      <c r="K20" s="11">
        <f t="shared" si="20"/>
        <v>0.23364485981308411</v>
      </c>
      <c r="L20" s="11">
        <f t="shared" si="21"/>
        <v>0.26385224274406333</v>
      </c>
      <c r="M20" s="11">
        <f t="shared" si="22"/>
        <v>0.5376344086021505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-0.26084383399501898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0.22968747389915067</v>
      </c>
      <c r="Q20" s="11">
        <f>2*'OddsRatio_working_3-way'!K20*'OddsRatio_working_3-way'!L20*'OddsRatio_working_3-way'!M20</f>
        <v>6.6287871255166136E-2</v>
      </c>
      <c r="R20" s="11">
        <f t="shared" si="23"/>
        <v>0</v>
      </c>
      <c r="S20" s="11">
        <f t="shared" si="24"/>
        <v>-0.88055550472984057</v>
      </c>
      <c r="T20" s="11">
        <f t="shared" si="25"/>
        <v>-0.25412857279360473</v>
      </c>
      <c r="U20" s="11">
        <f>'OddsRatio_working_3-way'!S20-'OddsRatio_working_3-way'!R20^2/3</f>
        <v>-0.88055550472984057</v>
      </c>
      <c r="V20" s="11">
        <f>'OddsRatio_working_3-way'!S20*'OddsRatio_working_3-way'!R20/3-2*'OddsRatio_working_3-way'!R20^3/27-'OddsRatio_working_3-way'!T20</f>
        <v>0.25412857279360473</v>
      </c>
      <c r="W20" s="11">
        <f>'OddsRatio_working_3-way'!V20^2+4*'OddsRatio_working_3-way'!U20^3/27</f>
        <v>-3.6568796404777282E-2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0.15902053948695727</v>
      </c>
      <c r="Y20" s="11">
        <f>IF('OddsRatio_working_3-way'!W20&gt;=0,IF('OddsRatio_working_3-way'!V20+SQRT('OddsRatio_working_3-way'!W20)&gt;0,0,PI()),ACOS('OddsRatio_working_3-way'!V20/(2*'OddsRatio_working_3-way'!X20)))</f>
        <v>0.64509402523005799</v>
      </c>
      <c r="Z20" s="11">
        <f>'OddsRatio_working_3-way'!X20^(1/3)*COS('OddsRatio_working_3-way'!Y20/3)</f>
        <v>0.52929627618866071</v>
      </c>
      <c r="AA20" s="11">
        <f>'OddsRatio_working_3-way'!X20^(1/3)*COS(('OddsRatio_working_3-way'!Y20+2*PI())/3)</f>
        <v>-0.36476289820527957</v>
      </c>
      <c r="AB20" s="11">
        <f>'OddsRatio_working_3-way'!X20^(1/3)*COS(('OddsRatio_working_3-way'!Y20+4*PI())/3)</f>
        <v>-0.164533377983381</v>
      </c>
      <c r="AC20" s="11">
        <f>'OddsRatio_working_3-way'!X20^(1/3)*SIN('OddsRatio_working_3-way'!Y20/3)</f>
        <v>0.11560256739982272</v>
      </c>
      <c r="AD20" s="11">
        <f>'OddsRatio_working_3-way'!X20^(1/3)*SIN(('OddsRatio_working_3-way'!Y20+2*PI())/3)</f>
        <v>0.4005827376079733</v>
      </c>
      <c r="AE20" s="11">
        <f>'OddsRatio_working_3-way'!X20^(1/3)*SIN(('OddsRatio_working_3-way'!Y20+4*PI())/3)</f>
        <v>-0.51618530500779602</v>
      </c>
      <c r="AF20" s="11">
        <f>-'OddsRatio_working_3-way'!U20/(3*'OddsRatio_working_3-way'!X20^(1/3))*COS(('OddsRatio_working_3-way'!Y20)/3)</f>
        <v>0.52929627618866071</v>
      </c>
      <c r="AG20" s="11">
        <f>-'OddsRatio_working_3-way'!U20/(3*'OddsRatio_working_3-way'!X20^(1/3))*COS(('OddsRatio_working_3-way'!Y20+2*PI())/3)</f>
        <v>-0.36476289820527957</v>
      </c>
      <c r="AH20" s="11">
        <f>-'OddsRatio_working_3-way'!U20/(3*'OddsRatio_working_3-way'!X20^(1/3))*COS(('OddsRatio_working_3-way'!Y20+4*PI())/3)</f>
        <v>-0.164533377983381</v>
      </c>
      <c r="AI20" s="11">
        <f>'OddsRatio_working_3-way'!U20/(3*'OddsRatio_working_3-way'!X20^(1/3))*SIN(('OddsRatio_working_3-way'!Y20)/3)</f>
        <v>-0.11560256739982272</v>
      </c>
      <c r="AJ20" s="11">
        <f>'OddsRatio_working_3-way'!U20/(3*'OddsRatio_working_3-way'!X20^(1/3))*SIN(('OddsRatio_working_3-way'!Y20+2*PI())/3)</f>
        <v>-0.4005827376079733</v>
      </c>
      <c r="AK20" s="11">
        <f>'OddsRatio_working_3-way'!U20/(3*'OddsRatio_working_3-way'!X20^(1/3))*SIN(('OddsRatio_working_3-way'!Y20+4*PI())/3)</f>
        <v>0.51618530500779602</v>
      </c>
      <c r="AL20" s="11">
        <f>'OddsRatio_working_3-way'!Z20+'OddsRatio_working_3-way'!AF20</f>
        <v>1.0585925523773214</v>
      </c>
      <c r="AM20" s="11">
        <f>'OddsRatio_working_3-way'!AA20+'OddsRatio_working_3-way'!AG20</f>
        <v>-0.72952579641055915</v>
      </c>
      <c r="AN20" s="11">
        <f>'OddsRatio_working_3-way'!AB20+'OddsRatio_working_3-way'!AH20</f>
        <v>-0.32906675596676199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1.0585925523773214</v>
      </c>
      <c r="AS20" s="11">
        <f>IF(('OddsRatio_working_3-way'!X20=0),IF(Q20&gt;0,-Q20^(1/3),(-Q20)^(1/3)),'OddsRatio_working_3-way'!AM20-'OddsRatio_working_3-way'!R20/3)</f>
        <v>-0.72952579641055915</v>
      </c>
      <c r="AT20" s="11">
        <f>IF(('OddsRatio_working_3-way'!X20=0),IF(Q20&gt;0,-Q20^(1/3),(-Q20)^(1/3)),'OddsRatio_working_3-way'!AN20-'OddsRatio_working_3-way'!R20/3)</f>
        <v>-0.32906675596676199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1.76</v>
      </c>
      <c r="B21" s="4">
        <f>IF('True_Odds_Calculator_3-way'!B22="","",'True_Odds_Calculator_3-way'!B22)</f>
        <v>3.69</v>
      </c>
      <c r="C21" s="4">
        <f>IF('True_Odds_Calculator_3-way'!C22="","",'True_Odds_Calculator_3-way'!C22)</f>
        <v>4.78</v>
      </c>
      <c r="D21" s="9">
        <f t="shared" si="13"/>
        <v>0.54836326033587524</v>
      </c>
      <c r="E21" s="9">
        <f t="shared" si="14"/>
        <v>0.25541862697307932</v>
      </c>
      <c r="F21" s="9">
        <f t="shared" si="15"/>
        <v>0.19621811269104511</v>
      </c>
      <c r="G21" s="9">
        <f t="shared" si="16"/>
        <v>1.0836956283597936</v>
      </c>
      <c r="H21" s="9">
        <f t="shared" si="17"/>
        <v>1.8236086775534432</v>
      </c>
      <c r="I21" s="9">
        <f t="shared" si="18"/>
        <v>3.915141240287844</v>
      </c>
      <c r="J21" s="9">
        <f t="shared" si="19"/>
        <v>5.0963694752000199</v>
      </c>
      <c r="K21" s="11">
        <f t="shared" si="20"/>
        <v>0.56818181818181823</v>
      </c>
      <c r="L21" s="11">
        <f t="shared" si="21"/>
        <v>0.2710027100271003</v>
      </c>
      <c r="M21" s="11">
        <f t="shared" si="22"/>
        <v>0.20920502092050208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-0.24893773947248776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0.23290100721471269</v>
      </c>
      <c r="Q21" s="11">
        <f>2*'OddsRatio_working_3-way'!K21*'OddsRatio_working_3-way'!L21*'OddsRatio_working_3-way'!M21</f>
        <v>6.4426281387195777E-2</v>
      </c>
      <c r="R21" s="11">
        <f t="shared" si="23"/>
        <v>0</v>
      </c>
      <c r="S21" s="11">
        <f t="shared" si="24"/>
        <v>-0.93557934489259142</v>
      </c>
      <c r="T21" s="11">
        <f t="shared" si="25"/>
        <v>-0.25880479803391193</v>
      </c>
      <c r="U21" s="11">
        <f>'OddsRatio_working_3-way'!S21-'OddsRatio_working_3-way'!R21^2/3</f>
        <v>-0.93557934489259142</v>
      </c>
      <c r="V21" s="11">
        <f>'OddsRatio_working_3-way'!S21*'OddsRatio_working_3-way'!R21/3-2*'OddsRatio_working_3-way'!R21^3/27-'OddsRatio_working_3-way'!T21</f>
        <v>0.25880479803391193</v>
      </c>
      <c r="W21" s="11">
        <f>'OddsRatio_working_3-way'!V21^2+4*'OddsRatio_working_3-way'!U21^3/27</f>
        <v>-5.4341669111995561E-2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0.17415624636900731</v>
      </c>
      <c r="Y21" s="11">
        <f>IF('OddsRatio_working_3-way'!W21&gt;=0,IF('OddsRatio_working_3-way'!V21+SQRT('OddsRatio_working_3-way'!W21)&gt;0,0,PI()),ACOS('OddsRatio_working_3-way'!V21/(2*'OddsRatio_working_3-way'!X21)))</f>
        <v>0.7332177385559131</v>
      </c>
      <c r="Z21" s="11">
        <f>'OddsRatio_working_3-way'!X21^(1/3)*COS('OddsRatio_working_3-way'!Y21/3)</f>
        <v>0.54184781417989669</v>
      </c>
      <c r="AA21" s="11">
        <f>'OddsRatio_working_3-way'!X21^(1/3)*COS(('OddsRatio_working_3-way'!Y21+2*PI())/3)</f>
        <v>-0.38795187778285128</v>
      </c>
      <c r="AB21" s="11">
        <f>'OddsRatio_working_3-way'!X21^(1/3)*COS(('OddsRatio_working_3-way'!Y21+4*PI())/3)</f>
        <v>-0.15389593639704549</v>
      </c>
      <c r="AC21" s="11">
        <f>'OddsRatio_working_3-way'!X21^(1/3)*SIN('OddsRatio_working_3-way'!Y21/3)</f>
        <v>0.13513226076452631</v>
      </c>
      <c r="AD21" s="11">
        <f>'OddsRatio_working_3-way'!X21^(1/3)*SIN(('OddsRatio_working_3-way'!Y21+2*PI())/3)</f>
        <v>0.4016878416825973</v>
      </c>
      <c r="AE21" s="11">
        <f>'OddsRatio_working_3-way'!X21^(1/3)*SIN(('OddsRatio_working_3-way'!Y21+4*PI())/3)</f>
        <v>-0.53682010244712364</v>
      </c>
      <c r="AF21" s="11">
        <f>-'OddsRatio_working_3-way'!U21/(3*'OddsRatio_working_3-way'!X21^(1/3))*COS(('OddsRatio_working_3-way'!Y21)/3)</f>
        <v>0.5418478141798968</v>
      </c>
      <c r="AG21" s="11">
        <f>-'OddsRatio_working_3-way'!U21/(3*'OddsRatio_working_3-way'!X21^(1/3))*COS(('OddsRatio_working_3-way'!Y21+2*PI())/3)</f>
        <v>-0.3879518777828514</v>
      </c>
      <c r="AH21" s="11">
        <f>-'OddsRatio_working_3-way'!U21/(3*'OddsRatio_working_3-way'!X21^(1/3))*COS(('OddsRatio_working_3-way'!Y21+4*PI())/3)</f>
        <v>-0.15389593639704552</v>
      </c>
      <c r="AI21" s="11">
        <f>'OddsRatio_working_3-way'!U21/(3*'OddsRatio_working_3-way'!X21^(1/3))*SIN(('OddsRatio_working_3-way'!Y21)/3)</f>
        <v>-0.13513226076452634</v>
      </c>
      <c r="AJ21" s="11">
        <f>'OddsRatio_working_3-way'!U21/(3*'OddsRatio_working_3-way'!X21^(1/3))*SIN(('OddsRatio_working_3-way'!Y21+2*PI())/3)</f>
        <v>-0.40168784168259741</v>
      </c>
      <c r="AK21" s="11">
        <f>'OddsRatio_working_3-way'!U21/(3*'OddsRatio_working_3-way'!X21^(1/3))*SIN(('OddsRatio_working_3-way'!Y21+4*PI())/3)</f>
        <v>0.53682010244712375</v>
      </c>
      <c r="AL21" s="11">
        <f>'OddsRatio_working_3-way'!Z21+'OddsRatio_working_3-way'!AF21</f>
        <v>1.0836956283597936</v>
      </c>
      <c r="AM21" s="11">
        <f>'OddsRatio_working_3-way'!AA21+'OddsRatio_working_3-way'!AG21</f>
        <v>-0.77590375556570268</v>
      </c>
      <c r="AN21" s="11">
        <f>'OddsRatio_working_3-way'!AB21+'OddsRatio_working_3-way'!AH21</f>
        <v>-0.30779187279409104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1.0836956283597936</v>
      </c>
      <c r="AS21" s="11">
        <f>IF(('OddsRatio_working_3-way'!X21=0),IF(Q21&gt;0,-Q21^(1/3),(-Q21)^(1/3)),'OddsRatio_working_3-way'!AM21-'OddsRatio_working_3-way'!R21/3)</f>
        <v>-0.77590375556570268</v>
      </c>
      <c r="AT21" s="11">
        <f>IF(('OddsRatio_working_3-way'!X21=0),IF(Q21&gt;0,-Q21^(1/3),(-Q21)^(1/3)),'OddsRatio_working_3-way'!AN21-'OddsRatio_working_3-way'!R21/3)</f>
        <v>-0.30779187279409104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1.76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5.1100000000000003</v>
      </c>
      <c r="D22" s="9">
        <f t="shared" si="13"/>
        <v>0.5484691417600408</v>
      </c>
      <c r="E22" s="9">
        <f t="shared" si="14"/>
        <v>0.26811479589383036</v>
      </c>
      <c r="F22" s="9">
        <f t="shared" si="15"/>
        <v>0.18341606234612856</v>
      </c>
      <c r="G22" s="9">
        <f t="shared" si="16"/>
        <v>1.0832324101392512</v>
      </c>
      <c r="H22" s="9">
        <f t="shared" si="17"/>
        <v>1.8232566317058312</v>
      </c>
      <c r="I22" s="9">
        <f t="shared" si="18"/>
        <v>3.7297456735509136</v>
      </c>
      <c r="J22" s="9">
        <f t="shared" si="19"/>
        <v>5.452085205672323</v>
      </c>
      <c r="K22" s="11">
        <f t="shared" si="20"/>
        <v>0.56818181818181823</v>
      </c>
      <c r="L22" s="11">
        <f t="shared" si="21"/>
        <v>0.28409090909090912</v>
      </c>
      <c r="M22" s="11">
        <f t="shared" si="22"/>
        <v>0.19569471624266144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-0.24864499603758627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0.23343620109653734</v>
      </c>
      <c r="Q22" s="11">
        <f>2*'OddsRatio_working_3-way'!K22*'OddsRatio_working_3-way'!L22*'OddsRatio_working_3-way'!M22</f>
        <v>6.3176238456437717E-2</v>
      </c>
      <c r="R22" s="11">
        <f t="shared" si="23"/>
        <v>0</v>
      </c>
      <c r="S22" s="11">
        <f t="shared" si="24"/>
        <v>-0.93883329572918528</v>
      </c>
      <c r="T22" s="11">
        <f t="shared" si="25"/>
        <v>-0.25408208274132216</v>
      </c>
      <c r="U22" s="11">
        <f>'OddsRatio_working_3-way'!S22-'OddsRatio_working_3-way'!R22^2/3</f>
        <v>-0.93883329572918528</v>
      </c>
      <c r="V22" s="11">
        <f>'OddsRatio_working_3-way'!S22*'OddsRatio_working_3-way'!R22/3-2*'OddsRatio_working_3-way'!R22^3/27-'OddsRatio_working_3-way'!T22</f>
        <v>0.25408208274132216</v>
      </c>
      <c r="W22" s="11">
        <f>'OddsRatio_working_3-way'!V22^2+4*'OddsRatio_working_3-way'!U22^3/27</f>
        <v>-5.8034167424140137E-2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0.17506561069661011</v>
      </c>
      <c r="Y22" s="11">
        <f>IF('OddsRatio_working_3-way'!W22&gt;=0,IF('OddsRatio_working_3-way'!V22+SQRT('OddsRatio_working_3-way'!W22)&gt;0,0,PI()),ACOS('OddsRatio_working_3-way'!V22/(2*'OddsRatio_working_3-way'!X22)))</f>
        <v>0.75877886184026311</v>
      </c>
      <c r="Z22" s="11">
        <f>'OddsRatio_working_3-way'!X22^(1/3)*COS('OddsRatio_working_3-way'!Y22/3)</f>
        <v>0.5416162050696256</v>
      </c>
      <c r="AA22" s="11">
        <f>'OddsRatio_working_3-way'!X22^(1/3)*COS(('OddsRatio_working_3-way'!Y22+2*PI())/3)</f>
        <v>-0.39204027127223706</v>
      </c>
      <c r="AB22" s="11">
        <f>'OddsRatio_working_3-way'!X22^(1/3)*COS(('OddsRatio_working_3-way'!Y22+4*PI())/3)</f>
        <v>-0.14957593379738843</v>
      </c>
      <c r="AC22" s="11">
        <f>'OddsRatio_working_3-way'!X22^(1/3)*SIN('OddsRatio_working_3-way'!Y22/3)</f>
        <v>0.13998685050998816</v>
      </c>
      <c r="AD22" s="11">
        <f>'OddsRatio_working_3-way'!X22^(1/3)*SIN(('OddsRatio_working_3-way'!Y22+2*PI())/3)</f>
        <v>0.39905996743662381</v>
      </c>
      <c r="AE22" s="11">
        <f>'OddsRatio_working_3-way'!X22^(1/3)*SIN(('OddsRatio_working_3-way'!Y22+4*PI())/3)</f>
        <v>-0.5390468179466118</v>
      </c>
      <c r="AF22" s="11">
        <f>-'OddsRatio_working_3-way'!U22/(3*'OddsRatio_working_3-way'!X22^(1/3))*COS(('OddsRatio_working_3-way'!Y22)/3)</f>
        <v>0.5416162050696256</v>
      </c>
      <c r="AG22" s="11">
        <f>-'OddsRatio_working_3-way'!U22/(3*'OddsRatio_working_3-way'!X22^(1/3))*COS(('OddsRatio_working_3-way'!Y22+2*PI())/3)</f>
        <v>-0.39204027127223706</v>
      </c>
      <c r="AH22" s="11">
        <f>-'OddsRatio_working_3-way'!U22/(3*'OddsRatio_working_3-way'!X22^(1/3))*COS(('OddsRatio_working_3-way'!Y22+4*PI())/3)</f>
        <v>-0.14957593379738843</v>
      </c>
      <c r="AI22" s="11">
        <f>'OddsRatio_working_3-way'!U22/(3*'OddsRatio_working_3-way'!X22^(1/3))*SIN(('OddsRatio_working_3-way'!Y22)/3)</f>
        <v>-0.13998685050998816</v>
      </c>
      <c r="AJ22" s="11">
        <f>'OddsRatio_working_3-way'!U22/(3*'OddsRatio_working_3-way'!X22^(1/3))*SIN(('OddsRatio_working_3-way'!Y22+2*PI())/3)</f>
        <v>-0.39905996743662381</v>
      </c>
      <c r="AK22" s="11">
        <f>'OddsRatio_working_3-way'!U22/(3*'OddsRatio_working_3-way'!X22^(1/3))*SIN(('OddsRatio_working_3-way'!Y22+4*PI())/3)</f>
        <v>0.5390468179466118</v>
      </c>
      <c r="AL22" s="11">
        <f>'OddsRatio_working_3-way'!Z22+'OddsRatio_working_3-way'!AF22</f>
        <v>1.0832324101392512</v>
      </c>
      <c r="AM22" s="11">
        <f>'OddsRatio_working_3-way'!AA22+'OddsRatio_working_3-way'!AG22</f>
        <v>-0.78408054254447412</v>
      </c>
      <c r="AN22" s="11">
        <f>'OddsRatio_working_3-way'!AB22+'OddsRatio_working_3-way'!AH22</f>
        <v>-0.29915186759477685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1.0832324101392512</v>
      </c>
      <c r="AS22" s="11">
        <f>IF(('OddsRatio_working_3-way'!X22=0),IF(Q22&gt;0,-Q22^(1/3),(-Q22)^(1/3)),'OddsRatio_working_3-way'!AM22-'OddsRatio_working_3-way'!R22/3)</f>
        <v>-0.78408054254447412</v>
      </c>
      <c r="AT22" s="11">
        <f>IF(('OddsRatio_working_3-way'!X22=0),IF(Q22&gt;0,-Q22^(1/3),(-Q22)^(1/3)),'OddsRatio_working_3-way'!AN22-'OddsRatio_working_3-way'!R22/3)</f>
        <v>-0.29915186759477685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2.0499999999999998</v>
      </c>
      <c r="B23" s="4">
        <f>IF('True_Odds_Calculator_3-way'!B24="","",'True_Odds_Calculator_3-way'!B24)</f>
        <v>3.67</v>
      </c>
      <c r="C23" s="4">
        <f>IF('True_Odds_Calculator_3-way'!C24="","",'True_Odds_Calculator_3-way'!C24)</f>
        <v>3.65</v>
      </c>
      <c r="D23" s="9">
        <f t="shared" si="13"/>
        <v>0.47448332311772734</v>
      </c>
      <c r="E23" s="9">
        <f t="shared" si="14"/>
        <v>0.26203007932691791</v>
      </c>
      <c r="F23" s="9">
        <f t="shared" si="15"/>
        <v>0.26348659755535492</v>
      </c>
      <c r="G23" s="9">
        <f t="shared" si="16"/>
        <v>1.0548148877658901</v>
      </c>
      <c r="H23" s="9">
        <f t="shared" si="17"/>
        <v>2.1075556321541846</v>
      </c>
      <c r="I23" s="9">
        <f t="shared" si="18"/>
        <v>3.8163557503349259</v>
      </c>
      <c r="J23" s="9">
        <f t="shared" si="19"/>
        <v>3.7952594525796086</v>
      </c>
      <c r="K23" s="11">
        <f t="shared" si="20"/>
        <v>0.48780487804878053</v>
      </c>
      <c r="L23" s="11">
        <f t="shared" si="21"/>
        <v>0.27247956403269757</v>
      </c>
      <c r="M23" s="11">
        <f t="shared" si="22"/>
        <v>0.27397260273972601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-0.27054134488192716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0.23196723326271748</v>
      </c>
      <c r="Q23" s="11">
        <f>2*'OddsRatio_working_3-way'!K23*'OddsRatio_working_3-way'!L23*'OddsRatio_working_3-way'!M23</f>
        <v>7.2831156440413658E-2</v>
      </c>
      <c r="R23" s="11">
        <f t="shared" si="23"/>
        <v>0</v>
      </c>
      <c r="S23" s="11">
        <f t="shared" si="24"/>
        <v>-0.85741879254705178</v>
      </c>
      <c r="T23" s="11">
        <f t="shared" si="25"/>
        <v>-0.2692052723852596</v>
      </c>
      <c r="U23" s="11">
        <f>'OddsRatio_working_3-way'!S23-'OddsRatio_working_3-way'!R23^2/3</f>
        <v>-0.85741879254705178</v>
      </c>
      <c r="V23" s="11">
        <f>'OddsRatio_working_3-way'!S23*'OddsRatio_working_3-way'!R23/3-2*'OddsRatio_working_3-way'!R23^3/27-'OddsRatio_working_3-way'!T23</f>
        <v>0.2692052723852596</v>
      </c>
      <c r="W23" s="11">
        <f>'OddsRatio_working_3-way'!V23^2+4*'OddsRatio_working_3-way'!U23^3/27</f>
        <v>-2.0913112326808481E-2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0.15279446243796788</v>
      </c>
      <c r="Y23" s="11">
        <f>IF('OddsRatio_working_3-way'!W23&gt;=0,IF('OddsRatio_working_3-way'!V23+SQRT('OddsRatio_working_3-way'!W23)&gt;0,0,PI()),ACOS('OddsRatio_working_3-way'!V23/(2*'OddsRatio_working_3-way'!X23)))</f>
        <v>0.49295305206595352</v>
      </c>
      <c r="Z23" s="11">
        <f>'OddsRatio_working_3-way'!X23^(1/3)*COS('OddsRatio_working_3-way'!Y23/3)</f>
        <v>0.52740744388294503</v>
      </c>
      <c r="AA23" s="11">
        <f>'OddsRatio_working_3-way'!X23^(1/3)*COS(('OddsRatio_working_3-way'!Y23+2*PI())/3)</f>
        <v>-0.3394383853354993</v>
      </c>
      <c r="AB23" s="11">
        <f>'OddsRatio_working_3-way'!X23^(1/3)*COS(('OddsRatio_working_3-way'!Y23+4*PI())/3)</f>
        <v>-0.18796905854744592</v>
      </c>
      <c r="AC23" s="11">
        <f>'OddsRatio_working_3-way'!X23^(1/3)*SIN('OddsRatio_working_3-way'!Y23/3)</f>
        <v>8.7450856595054263E-2</v>
      </c>
      <c r="AD23" s="11">
        <f>'OddsRatio_working_3-way'!X23^(1/3)*SIN(('OddsRatio_working_3-way'!Y23+2*PI())/3)</f>
        <v>0.41302281625011911</v>
      </c>
      <c r="AE23" s="11">
        <f>'OddsRatio_working_3-way'!X23^(1/3)*SIN(('OddsRatio_working_3-way'!Y23+4*PI())/3)</f>
        <v>-0.50047367284517319</v>
      </c>
      <c r="AF23" s="11">
        <f>-'OddsRatio_working_3-way'!U23/(3*'OddsRatio_working_3-way'!X23^(1/3))*COS(('OddsRatio_working_3-way'!Y23)/3)</f>
        <v>0.52740744388294503</v>
      </c>
      <c r="AG23" s="11">
        <f>-'OddsRatio_working_3-way'!U23/(3*'OddsRatio_working_3-way'!X23^(1/3))*COS(('OddsRatio_working_3-way'!Y23+2*PI())/3)</f>
        <v>-0.3394383853354993</v>
      </c>
      <c r="AH23" s="11">
        <f>-'OddsRatio_working_3-way'!U23/(3*'OddsRatio_working_3-way'!X23^(1/3))*COS(('OddsRatio_working_3-way'!Y23+4*PI())/3)</f>
        <v>-0.18796905854744592</v>
      </c>
      <c r="AI23" s="11">
        <f>'OddsRatio_working_3-way'!U23/(3*'OddsRatio_working_3-way'!X23^(1/3))*SIN(('OddsRatio_working_3-way'!Y23)/3)</f>
        <v>-8.7450856595054263E-2</v>
      </c>
      <c r="AJ23" s="11">
        <f>'OddsRatio_working_3-way'!U23/(3*'OddsRatio_working_3-way'!X23^(1/3))*SIN(('OddsRatio_working_3-way'!Y23+2*PI())/3)</f>
        <v>-0.41302281625011911</v>
      </c>
      <c r="AK23" s="11">
        <f>'OddsRatio_working_3-way'!U23/(3*'OddsRatio_working_3-way'!X23^(1/3))*SIN(('OddsRatio_working_3-way'!Y23+4*PI())/3)</f>
        <v>0.50047367284517319</v>
      </c>
      <c r="AL23" s="11">
        <f>'OddsRatio_working_3-way'!Z23+'OddsRatio_working_3-way'!AF23</f>
        <v>1.0548148877658901</v>
      </c>
      <c r="AM23" s="11">
        <f>'OddsRatio_working_3-way'!AA23+'OddsRatio_working_3-way'!AG23</f>
        <v>-0.67887677067099861</v>
      </c>
      <c r="AN23" s="11">
        <f>'OddsRatio_working_3-way'!AB23+'OddsRatio_working_3-way'!AH23</f>
        <v>-0.37593811709489183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1.0548148877658901</v>
      </c>
      <c r="AS23" s="11">
        <f>IF(('OddsRatio_working_3-way'!X23=0),IF(Q23&gt;0,-Q23^(1/3),(-Q23)^(1/3)),'OddsRatio_working_3-way'!AM23-'OddsRatio_working_3-way'!R23/3)</f>
        <v>-0.67887677067099861</v>
      </c>
      <c r="AT23" s="11">
        <f>IF(('OddsRatio_working_3-way'!X23=0),IF(Q23&gt;0,-Q23^(1/3),(-Q23)^(1/3)),'OddsRatio_working_3-way'!AN23-'OddsRatio_working_3-way'!R23/3)</f>
        <v>-0.37593811709489183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1.62</v>
      </c>
      <c r="B24" s="4">
        <f>IF('True_Odds_Calculator_3-way'!B25="","",'True_Odds_Calculator_3-way'!B25)</f>
        <v>4.0999999999999996</v>
      </c>
      <c r="C24" s="4">
        <f>IF('True_Odds_Calculator_3-way'!C25="","",'True_Odds_Calculator_3-way'!C25)</f>
        <v>5.71</v>
      </c>
      <c r="D24" s="9">
        <f t="shared" si="13"/>
        <v>0.60187147922693052</v>
      </c>
      <c r="E24" s="9">
        <f t="shared" si="14"/>
        <v>0.23215745794870871</v>
      </c>
      <c r="F24" s="9">
        <f t="shared" si="15"/>
        <v>0.16597106282436067</v>
      </c>
      <c r="G24" s="9">
        <f t="shared" si="16"/>
        <v>1.0669101255059141</v>
      </c>
      <c r="H24" s="9">
        <f t="shared" si="17"/>
        <v>1.6614842778136667</v>
      </c>
      <c r="I24" s="9">
        <f t="shared" si="18"/>
        <v>4.3074213890683328</v>
      </c>
      <c r="J24" s="9">
        <f t="shared" si="19"/>
        <v>6.0251466911328562</v>
      </c>
      <c r="K24" s="11">
        <f t="shared" si="20"/>
        <v>0.61728395061728392</v>
      </c>
      <c r="L24" s="11">
        <f t="shared" si="21"/>
        <v>0.24390243902439027</v>
      </c>
      <c r="M24" s="11">
        <f t="shared" si="22"/>
        <v>0.17513134851138354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-0.2386927955677689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0.22227601143495385</v>
      </c>
      <c r="Q24" s="11">
        <f>2*'OddsRatio_working_3-way'!K24*'OddsRatio_working_3-way'!L24*'OddsRatio_working_3-way'!M24</f>
        <v>5.273452228587279E-2</v>
      </c>
      <c r="R24" s="11">
        <f t="shared" si="23"/>
        <v>0</v>
      </c>
      <c r="S24" s="11">
        <f t="shared" si="24"/>
        <v>-0.93122212133062032</v>
      </c>
      <c r="T24" s="11">
        <f t="shared" si="25"/>
        <v>-0.22093051514368212</v>
      </c>
      <c r="U24" s="11">
        <f>'OddsRatio_working_3-way'!S24-'OddsRatio_working_3-way'!R24^2/3</f>
        <v>-0.93122212133062032</v>
      </c>
      <c r="V24" s="11">
        <f>'OddsRatio_working_3-way'!S24*'OddsRatio_working_3-way'!R24/3-2*'OddsRatio_working_3-way'!R24^3/27-'OddsRatio_working_3-way'!T24</f>
        <v>0.22093051514368212</v>
      </c>
      <c r="W24" s="11">
        <f>'OddsRatio_working_3-way'!V24^2+4*'OddsRatio_working_3-way'!U24^3/27</f>
        <v>-7.0824108534883939E-2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0.17294103117575704</v>
      </c>
      <c r="Y24" s="11">
        <f>IF('OddsRatio_working_3-way'!W24&gt;=0,IF('OddsRatio_working_3-way'!V24+SQRT('OddsRatio_working_3-way'!W24)&gt;0,0,PI()),ACOS('OddsRatio_working_3-way'!V24/(2*'OddsRatio_working_3-way'!X24)))</f>
        <v>0.87792997946386231</v>
      </c>
      <c r="Z24" s="11">
        <f>'OddsRatio_working_3-way'!X24^(1/3)*COS('OddsRatio_working_3-way'!Y24/3)</f>
        <v>0.53345506275295707</v>
      </c>
      <c r="AA24" s="11">
        <f>'OddsRatio_working_3-way'!X24^(1/3)*COS(('OddsRatio_working_3-way'!Y24+2*PI())/3)</f>
        <v>-0.40592093046596162</v>
      </c>
      <c r="AB24" s="11">
        <f>'OddsRatio_working_3-way'!X24^(1/3)*COS(('OddsRatio_working_3-way'!Y24+4*PI())/3)</f>
        <v>-0.12753413228699506</v>
      </c>
      <c r="AC24" s="11">
        <f>'OddsRatio_working_3-way'!X24^(1/3)*SIN('OddsRatio_working_3-way'!Y24/3)</f>
        <v>0.16072669286746435</v>
      </c>
      <c r="AD24" s="11">
        <f>'OddsRatio_working_3-way'!X24^(1/3)*SIN(('OddsRatio_working_3-way'!Y24+2*PI())/3)</f>
        <v>0.38162228968775058</v>
      </c>
      <c r="AE24" s="11">
        <f>'OddsRatio_working_3-way'!X24^(1/3)*SIN(('OddsRatio_working_3-way'!Y24+4*PI())/3)</f>
        <v>-0.54234898255521491</v>
      </c>
      <c r="AF24" s="11">
        <f>-'OddsRatio_working_3-way'!U24/(3*'OddsRatio_working_3-way'!X24^(1/3))*COS(('OddsRatio_working_3-way'!Y24)/3)</f>
        <v>0.53345506275295695</v>
      </c>
      <c r="AG24" s="11">
        <f>-'OddsRatio_working_3-way'!U24/(3*'OddsRatio_working_3-way'!X24^(1/3))*COS(('OddsRatio_working_3-way'!Y24+2*PI())/3)</f>
        <v>-0.40592093046596156</v>
      </c>
      <c r="AH24" s="11">
        <f>-'OddsRatio_working_3-way'!U24/(3*'OddsRatio_working_3-way'!X24^(1/3))*COS(('OddsRatio_working_3-way'!Y24+4*PI())/3)</f>
        <v>-0.12753413228699503</v>
      </c>
      <c r="AI24" s="11">
        <f>'OddsRatio_working_3-way'!U24/(3*'OddsRatio_working_3-way'!X24^(1/3))*SIN(('OddsRatio_working_3-way'!Y24)/3)</f>
        <v>-0.16072669286746433</v>
      </c>
      <c r="AJ24" s="11">
        <f>'OddsRatio_working_3-way'!U24/(3*'OddsRatio_working_3-way'!X24^(1/3))*SIN(('OddsRatio_working_3-way'!Y24+2*PI())/3)</f>
        <v>-0.38162228968775053</v>
      </c>
      <c r="AK24" s="11">
        <f>'OddsRatio_working_3-way'!U24/(3*'OddsRatio_working_3-way'!X24^(1/3))*SIN(('OddsRatio_working_3-way'!Y24+4*PI())/3)</f>
        <v>0.5423489825552148</v>
      </c>
      <c r="AL24" s="11">
        <f>'OddsRatio_working_3-way'!Z24+'OddsRatio_working_3-way'!AF24</f>
        <v>1.0669101255059141</v>
      </c>
      <c r="AM24" s="11">
        <f>'OddsRatio_working_3-way'!AA24+'OddsRatio_working_3-way'!AG24</f>
        <v>-0.81184186093192312</v>
      </c>
      <c r="AN24" s="11">
        <f>'OddsRatio_working_3-way'!AB24+'OddsRatio_working_3-way'!AH24</f>
        <v>-0.25506826457399012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1.0669101255059141</v>
      </c>
      <c r="AS24" s="11">
        <f>IF(('OddsRatio_working_3-way'!X24=0),IF(Q24&gt;0,-Q24^(1/3),(-Q24)^(1/3)),'OddsRatio_working_3-way'!AM24-'OddsRatio_working_3-way'!R24/3)</f>
        <v>-0.81184186093192312</v>
      </c>
      <c r="AT24" s="11">
        <f>IF(('OddsRatio_working_3-way'!X24=0),IF(Q24&gt;0,-Q24^(1/3),(-Q24)^(1/3)),'OddsRatio_working_3-way'!AN24-'OddsRatio_working_3-way'!R24/3)</f>
        <v>-0.25506826457399012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4.18</v>
      </c>
      <c r="B25" s="4">
        <f>IF('True_Odds_Calculator_3-way'!B26="","",'True_Odds_Calculator_3-way'!B26)</f>
        <v>3.35</v>
      </c>
      <c r="C25" s="4">
        <f>IF('True_Odds_Calculator_3-way'!C26="","",'True_Odds_Calculator_3-way'!C26)</f>
        <v>2.0099999999999998</v>
      </c>
      <c r="D25" s="9">
        <f t="shared" si="13"/>
        <v>0.22929668106514653</v>
      </c>
      <c r="E25" s="9">
        <f t="shared" si="14"/>
        <v>0.28703648498127327</v>
      </c>
      <c r="F25" s="9">
        <f t="shared" si="15"/>
        <v>0.48366683395358023</v>
      </c>
      <c r="G25" s="9">
        <f t="shared" si="16"/>
        <v>1.0569692205330499</v>
      </c>
      <c r="H25" s="9">
        <f t="shared" si="17"/>
        <v>4.3611621212950977</v>
      </c>
      <c r="I25" s="9">
        <f t="shared" si="18"/>
        <v>3.4838776682526671</v>
      </c>
      <c r="J25" s="9">
        <f t="shared" si="19"/>
        <v>2.0675389127383803</v>
      </c>
      <c r="K25" s="11">
        <f t="shared" si="20"/>
        <v>0.23923444976076558</v>
      </c>
      <c r="L25" s="11">
        <f t="shared" si="21"/>
        <v>0.29850746268656714</v>
      </c>
      <c r="M25" s="11">
        <f t="shared" si="22"/>
        <v>0.49751243781094534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-0.26816321875589555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0.23235959032232967</v>
      </c>
      <c r="Q25" s="11">
        <f>2*'OddsRatio_working_3-way'!K25*'OddsRatio_working_3-way'!L25*'OddsRatio_working_3-way'!M25</f>
        <v>7.1057978691843951E-2</v>
      </c>
      <c r="R25" s="11">
        <f t="shared" si="23"/>
        <v>0</v>
      </c>
      <c r="S25" s="11">
        <f t="shared" si="24"/>
        <v>-0.86648568510002366</v>
      </c>
      <c r="T25" s="11">
        <f t="shared" si="25"/>
        <v>-0.26498033183486969</v>
      </c>
      <c r="U25" s="11">
        <f>'OddsRatio_working_3-way'!S25-'OddsRatio_working_3-way'!R25^2/3</f>
        <v>-0.86648568510002366</v>
      </c>
      <c r="V25" s="11">
        <f>'OddsRatio_working_3-way'!S25*'OddsRatio_working_3-way'!R25/3-2*'OddsRatio_working_3-way'!R25^3/27-'OddsRatio_working_3-way'!T25</f>
        <v>0.26498033183486969</v>
      </c>
      <c r="W25" s="11">
        <f>'OddsRatio_working_3-way'!V25^2+4*'OddsRatio_working_3-way'!U25^3/27</f>
        <v>-2.6163977269786198E-2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0.15522447739411449</v>
      </c>
      <c r="Y25" s="11">
        <f>IF('OddsRatio_working_3-way'!W25&gt;=0,IF('OddsRatio_working_3-way'!V25+SQRT('OddsRatio_working_3-way'!W25)&gt;0,0,PI()),ACOS('OddsRatio_working_3-way'!V25/(2*'OddsRatio_working_3-way'!X25)))</f>
        <v>0.54805577177853371</v>
      </c>
      <c r="Z25" s="11">
        <f>'OddsRatio_working_3-way'!X25^(1/3)*COS('OddsRatio_working_3-way'!Y25/3)</f>
        <v>0.52848461026652505</v>
      </c>
      <c r="AA25" s="11">
        <f>'OddsRatio_working_3-way'!X25^(1/3)*COS(('OddsRatio_working_3-way'!Y25+2*PI())/3)</f>
        <v>-0.34879662973339953</v>
      </c>
      <c r="AB25" s="11">
        <f>'OddsRatio_working_3-way'!X25^(1/3)*COS(('OddsRatio_working_3-way'!Y25+4*PI())/3)</f>
        <v>-0.17968798053312565</v>
      </c>
      <c r="AC25" s="11">
        <f>'OddsRatio_working_3-way'!X25^(1/3)*SIN('OddsRatio_working_3-way'!Y25/3)</f>
        <v>9.7634924138072052E-2</v>
      </c>
      <c r="AD25" s="11">
        <f>'OddsRatio_working_3-way'!X25^(1/3)*SIN(('OddsRatio_working_3-way'!Y25+2*PI())/3)</f>
        <v>0.40886363593089298</v>
      </c>
      <c r="AE25" s="11">
        <f>'OddsRatio_working_3-way'!X25^(1/3)*SIN(('OddsRatio_working_3-way'!Y25+4*PI())/3)</f>
        <v>-0.5064985600689651</v>
      </c>
      <c r="AF25" s="11">
        <f>-'OddsRatio_working_3-way'!U25/(3*'OddsRatio_working_3-way'!X25^(1/3))*COS(('OddsRatio_working_3-way'!Y25)/3)</f>
        <v>0.52848461026652482</v>
      </c>
      <c r="AG25" s="11">
        <f>-'OddsRatio_working_3-way'!U25/(3*'OddsRatio_working_3-way'!X25^(1/3))*COS(('OddsRatio_working_3-way'!Y25+2*PI())/3)</f>
        <v>-0.34879662973339937</v>
      </c>
      <c r="AH25" s="11">
        <f>-'OddsRatio_working_3-way'!U25/(3*'OddsRatio_working_3-way'!X25^(1/3))*COS(('OddsRatio_working_3-way'!Y25+4*PI())/3)</f>
        <v>-0.17968798053312557</v>
      </c>
      <c r="AI25" s="11">
        <f>'OddsRatio_working_3-way'!U25/(3*'OddsRatio_working_3-way'!X25^(1/3))*SIN(('OddsRatio_working_3-way'!Y25)/3)</f>
        <v>-9.763492413807201E-2</v>
      </c>
      <c r="AJ25" s="11">
        <f>'OddsRatio_working_3-way'!U25/(3*'OddsRatio_working_3-way'!X25^(1/3))*SIN(('OddsRatio_working_3-way'!Y25+2*PI())/3)</f>
        <v>-0.40886363593089281</v>
      </c>
      <c r="AK25" s="11">
        <f>'OddsRatio_working_3-way'!U25/(3*'OddsRatio_working_3-way'!X25^(1/3))*SIN(('OddsRatio_working_3-way'!Y25+4*PI())/3)</f>
        <v>0.50649856006896488</v>
      </c>
      <c r="AL25" s="11">
        <f>'OddsRatio_working_3-way'!Z25+'OddsRatio_working_3-way'!AF25</f>
        <v>1.0569692205330499</v>
      </c>
      <c r="AM25" s="11">
        <f>'OddsRatio_working_3-way'!AA25+'OddsRatio_working_3-way'!AG25</f>
        <v>-0.69759325946679884</v>
      </c>
      <c r="AN25" s="11">
        <f>'OddsRatio_working_3-way'!AB25+'OddsRatio_working_3-way'!AH25</f>
        <v>-0.35937596106625125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1.0569692205330499</v>
      </c>
      <c r="AS25" s="11">
        <f>IF(('OddsRatio_working_3-way'!X25=0),IF(Q25&gt;0,-Q25^(1/3),(-Q25)^(1/3)),'OddsRatio_working_3-way'!AM25-'OddsRatio_working_3-way'!R25/3)</f>
        <v>-0.69759325946679884</v>
      </c>
      <c r="AT25" s="11">
        <f>IF(('OddsRatio_working_3-way'!X25=0),IF(Q25&gt;0,-Q25^(1/3),(-Q25)^(1/3)),'OddsRatio_working_3-way'!AN25-'OddsRatio_working_3-way'!R25/3)</f>
        <v>-0.35937596106625125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2.74</v>
      </c>
      <c r="B26" s="4">
        <f>IF('True_Odds_Calculator_3-way'!B27="","",'True_Odds_Calculator_3-way'!B27)</f>
        <v>3.1</v>
      </c>
      <c r="C26" s="4">
        <f>IF('True_Odds_Calculator_3-way'!C27="","",'True_Odds_Calculator_3-way'!C27)</f>
        <v>2.9</v>
      </c>
      <c r="D26" s="9">
        <f t="shared" si="13"/>
        <v>0.35385750382408088</v>
      </c>
      <c r="E26" s="9">
        <f t="shared" si="14"/>
        <v>0.312130452199884</v>
      </c>
      <c r="F26" s="9">
        <f t="shared" si="15"/>
        <v>0.33401204397603523</v>
      </c>
      <c r="G26" s="9">
        <f t="shared" si="16"/>
        <v>1.0494231665486515</v>
      </c>
      <c r="H26" s="9">
        <f t="shared" si="17"/>
        <v>2.8259963097946534</v>
      </c>
      <c r="I26" s="9">
        <f t="shared" si="18"/>
        <v>3.2037886497521679</v>
      </c>
      <c r="J26" s="9">
        <f t="shared" si="19"/>
        <v>2.9939040164424378</v>
      </c>
      <c r="K26" s="11">
        <f t="shared" si="20"/>
        <v>0.36496350364963503</v>
      </c>
      <c r="L26" s="11">
        <f t="shared" si="21"/>
        <v>0.32258064516129031</v>
      </c>
      <c r="M26" s="11">
        <f t="shared" si="22"/>
        <v>0.34482758620689657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-0.28184600894749234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0.233024528470401</v>
      </c>
      <c r="Q26" s="11">
        <f>2*'OddsRatio_working_3-way'!K26*'OddsRatio_working_3-way'!L26*'OddsRatio_working_3-way'!M26</f>
        <v>8.1193215494913248E-2</v>
      </c>
      <c r="R26" s="11">
        <f t="shared" si="23"/>
        <v>0</v>
      </c>
      <c r="S26" s="11">
        <f t="shared" si="24"/>
        <v>-0.82677959265981038</v>
      </c>
      <c r="T26" s="11">
        <f t="shared" si="25"/>
        <v>-0.2880765131218852</v>
      </c>
      <c r="U26" s="11">
        <f>'OddsRatio_working_3-way'!S26-'OddsRatio_working_3-way'!R26^2/3</f>
        <v>-0.82677959265981038</v>
      </c>
      <c r="V26" s="11">
        <f>'OddsRatio_working_3-way'!S26*'OddsRatio_working_3-way'!R26/3-2*'OddsRatio_working_3-way'!R26^3/27-'OddsRatio_working_3-way'!T26</f>
        <v>0.2880765131218852</v>
      </c>
      <c r="W26" s="11">
        <f>'OddsRatio_working_3-way'!V26^2+4*'OddsRatio_working_3-way'!U26^3/27</f>
        <v>-7.3891141708705421E-4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0.14467808129563955</v>
      </c>
      <c r="Y26" s="11">
        <f>IF('OddsRatio_working_3-way'!W26&gt;=0,IF('OddsRatio_working_3-way'!V26+SQRT('OddsRatio_working_3-way'!W26)&gt;0,0,PI()),ACOS('OddsRatio_working_3-way'!V26/(2*'OddsRatio_working_3-way'!X26)))</f>
        <v>9.4081519319960227E-2</v>
      </c>
      <c r="Z26" s="11">
        <f>'OddsRatio_working_3-way'!X26^(1/3)*COS('OddsRatio_working_3-way'!Y26/3)</f>
        <v>0.52471158327432577</v>
      </c>
      <c r="AA26" s="11">
        <f>'OddsRatio_working_3-way'!X26^(1/3)*COS(('OddsRatio_working_3-way'!Y26+2*PI())/3)</f>
        <v>-0.27661110462093508</v>
      </c>
      <c r="AB26" s="11">
        <f>'OddsRatio_working_3-way'!X26^(1/3)*COS(('OddsRatio_working_3-way'!Y26+4*PI())/3)</f>
        <v>-0.24810047865339077</v>
      </c>
      <c r="AC26" s="11">
        <f>'OddsRatio_working_3-way'!X26^(1/3)*SIN('OddsRatio_working_3-way'!Y26/3)</f>
        <v>1.6460617577126462E-2</v>
      </c>
      <c r="AD26" s="11">
        <f>'OddsRatio_working_3-way'!X26^(1/3)*SIN(('OddsRatio_working_3-way'!Y26+2*PI())/3)</f>
        <v>0.44618325198695685</v>
      </c>
      <c r="AE26" s="11">
        <f>'OddsRatio_working_3-way'!X26^(1/3)*SIN(('OddsRatio_working_3-way'!Y26+4*PI())/3)</f>
        <v>-0.46264386956408332</v>
      </c>
      <c r="AF26" s="11">
        <f>-'OddsRatio_working_3-way'!U26/(3*'OddsRatio_working_3-way'!X26^(1/3))*COS(('OddsRatio_working_3-way'!Y26)/3)</f>
        <v>0.52471158327432577</v>
      </c>
      <c r="AG26" s="11">
        <f>-'OddsRatio_working_3-way'!U26/(3*'OddsRatio_working_3-way'!X26^(1/3))*COS(('OddsRatio_working_3-way'!Y26+2*PI())/3)</f>
        <v>-0.27661110462093508</v>
      </c>
      <c r="AH26" s="11">
        <f>-'OddsRatio_working_3-way'!U26/(3*'OddsRatio_working_3-way'!X26^(1/3))*COS(('OddsRatio_working_3-way'!Y26+4*PI())/3)</f>
        <v>-0.24810047865339077</v>
      </c>
      <c r="AI26" s="11">
        <f>'OddsRatio_working_3-way'!U26/(3*'OddsRatio_working_3-way'!X26^(1/3))*SIN(('OddsRatio_working_3-way'!Y26)/3)</f>
        <v>-1.6460617577126462E-2</v>
      </c>
      <c r="AJ26" s="11">
        <f>'OddsRatio_working_3-way'!U26/(3*'OddsRatio_working_3-way'!X26^(1/3))*SIN(('OddsRatio_working_3-way'!Y26+2*PI())/3)</f>
        <v>-0.44618325198695685</v>
      </c>
      <c r="AK26" s="11">
        <f>'OddsRatio_working_3-way'!U26/(3*'OddsRatio_working_3-way'!X26^(1/3))*SIN(('OddsRatio_working_3-way'!Y26+4*PI())/3)</f>
        <v>0.46264386956408332</v>
      </c>
      <c r="AL26" s="11">
        <f>'OddsRatio_working_3-way'!Z26+'OddsRatio_working_3-way'!AF26</f>
        <v>1.0494231665486515</v>
      </c>
      <c r="AM26" s="11">
        <f>'OddsRatio_working_3-way'!AA26+'OddsRatio_working_3-way'!AG26</f>
        <v>-0.55322220924187016</v>
      </c>
      <c r="AN26" s="11">
        <f>'OddsRatio_working_3-way'!AB26+'OddsRatio_working_3-way'!AH26</f>
        <v>-0.49620095730678154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1.0494231665486515</v>
      </c>
      <c r="AS26" s="11">
        <f>IF(('OddsRatio_working_3-way'!X26=0),IF(Q26&gt;0,-Q26^(1/3),(-Q26)^(1/3)),'OddsRatio_working_3-way'!AM26-'OddsRatio_working_3-way'!R26/3)</f>
        <v>-0.55322220924187016</v>
      </c>
      <c r="AT26" s="11">
        <f>IF(('OddsRatio_working_3-way'!X26=0),IF(Q26&gt;0,-Q26^(1/3),(-Q26)^(1/3)),'OddsRatio_working_3-way'!AN26-'OddsRatio_working_3-way'!R26/3)</f>
        <v>-0.49620095730678154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2.37</v>
      </c>
      <c r="B27" s="4">
        <f>IF('True_Odds_Calculator_3-way'!B28="","",'True_Odds_Calculator_3-way'!B28)</f>
        <v>3.59</v>
      </c>
      <c r="C27" s="4">
        <f>IF('True_Odds_Calculator_3-way'!C28="","",'True_Odds_Calculator_3-way'!C28)</f>
        <v>3.01</v>
      </c>
      <c r="D27" s="9">
        <f t="shared" si="13"/>
        <v>0.40992854829046815</v>
      </c>
      <c r="E27" s="9">
        <f t="shared" si="14"/>
        <v>0.26872365117500929</v>
      </c>
      <c r="F27" s="9">
        <f t="shared" si="15"/>
        <v>0.32134780053452272</v>
      </c>
      <c r="G27" s="9">
        <f t="shared" si="16"/>
        <v>1.0506930796483132</v>
      </c>
      <c r="H27" s="9">
        <f t="shared" si="17"/>
        <v>2.4394495191181895</v>
      </c>
      <c r="I27" s="9">
        <f t="shared" si="18"/>
        <v>3.721295076289131</v>
      </c>
      <c r="J27" s="9">
        <f t="shared" si="19"/>
        <v>3.1118930900931092</v>
      </c>
      <c r="K27" s="11">
        <f t="shared" si="20"/>
        <v>0.42194092827004215</v>
      </c>
      <c r="L27" s="11">
        <f t="shared" si="21"/>
        <v>0.2785515320334262</v>
      </c>
      <c r="M27" s="11">
        <f t="shared" si="22"/>
        <v>0.33222591362126247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-0.27848839259284186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0.2331122203400135</v>
      </c>
      <c r="Q27" s="11">
        <f>2*'OddsRatio_working_3-way'!K27*'OddsRatio_working_3-way'!L27*'OddsRatio_working_3-way'!M27</f>
        <v>7.8094546177558954E-2</v>
      </c>
      <c r="R27" s="11">
        <f t="shared" si="23"/>
        <v>0</v>
      </c>
      <c r="S27" s="11">
        <f t="shared" si="24"/>
        <v>-0.83706260849740466</v>
      </c>
      <c r="T27" s="11">
        <f t="shared" si="25"/>
        <v>-0.28042298442124103</v>
      </c>
      <c r="U27" s="11">
        <f>'OddsRatio_working_3-way'!S27-'OddsRatio_working_3-way'!R27^2/3</f>
        <v>-0.83706260849740466</v>
      </c>
      <c r="V27" s="11">
        <f>'OddsRatio_working_3-way'!S27*'OddsRatio_working_3-way'!R27/3-2*'OddsRatio_working_3-way'!R27^3/27-'OddsRatio_working_3-way'!T27</f>
        <v>0.28042298442124103</v>
      </c>
      <c r="W27" s="11">
        <f>'OddsRatio_working_3-way'!V27^2+4*'OddsRatio_working_3-way'!U27^3/27</f>
        <v>-8.2530012986811729E-3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0.14738559248650862</v>
      </c>
      <c r="Y27" s="11">
        <f>IF('OddsRatio_working_3-way'!W27&gt;=0,IF('OddsRatio_working_3-way'!V27+SQRT('OddsRatio_working_3-way'!W27)&gt;0,0,PI()),ACOS('OddsRatio_working_3-way'!V27/(2*'OddsRatio_working_3-way'!X27)))</f>
        <v>0.31329161498113112</v>
      </c>
      <c r="Z27" s="11">
        <f>'OddsRatio_working_3-way'!X27^(1/3)*COS('OddsRatio_working_3-way'!Y27/3)</f>
        <v>0.52534653982415658</v>
      </c>
      <c r="AA27" s="11">
        <f>'OddsRatio_working_3-way'!X27^(1/3)*COS(('OddsRatio_working_3-way'!Y27+2*PI())/3)</f>
        <v>-0.31035882270787379</v>
      </c>
      <c r="AB27" s="11">
        <f>'OddsRatio_working_3-way'!X27^(1/3)*COS(('OddsRatio_working_3-way'!Y27+4*PI())/3)</f>
        <v>-0.21498771711628287</v>
      </c>
      <c r="AC27" s="11">
        <f>'OddsRatio_working_3-way'!X27^(1/3)*SIN('OddsRatio_working_3-way'!Y27/3)</f>
        <v>5.5062533486217237E-2</v>
      </c>
      <c r="AD27" s="11">
        <f>'OddsRatio_working_3-way'!X27^(1/3)*SIN(('OddsRatio_working_3-way'!Y27+2*PI())/3)</f>
        <v>0.4274321825348642</v>
      </c>
      <c r="AE27" s="11">
        <f>'OddsRatio_working_3-way'!X27^(1/3)*SIN(('OddsRatio_working_3-way'!Y27+4*PI())/3)</f>
        <v>-0.48249471602108146</v>
      </c>
      <c r="AF27" s="11">
        <f>-'OddsRatio_working_3-way'!U27/(3*'OddsRatio_working_3-way'!X27^(1/3))*COS(('OddsRatio_working_3-way'!Y27)/3)</f>
        <v>0.52534653982415647</v>
      </c>
      <c r="AG27" s="11">
        <f>-'OddsRatio_working_3-way'!U27/(3*'OddsRatio_working_3-way'!X27^(1/3))*COS(('OddsRatio_working_3-way'!Y27+2*PI())/3)</f>
        <v>-0.31035882270787374</v>
      </c>
      <c r="AH27" s="11">
        <f>-'OddsRatio_working_3-way'!U27/(3*'OddsRatio_working_3-way'!X27^(1/3))*COS(('OddsRatio_working_3-way'!Y27+4*PI())/3)</f>
        <v>-0.21498771711628281</v>
      </c>
      <c r="AI27" s="11">
        <f>'OddsRatio_working_3-way'!U27/(3*'OddsRatio_working_3-way'!X27^(1/3))*SIN(('OddsRatio_working_3-way'!Y27)/3)</f>
        <v>-5.5062533486217223E-2</v>
      </c>
      <c r="AJ27" s="11">
        <f>'OddsRatio_working_3-way'!U27/(3*'OddsRatio_working_3-way'!X27^(1/3))*SIN(('OddsRatio_working_3-way'!Y27+2*PI())/3)</f>
        <v>-0.42743218253486409</v>
      </c>
      <c r="AK27" s="11">
        <f>'OddsRatio_working_3-way'!U27/(3*'OddsRatio_working_3-way'!X27^(1/3))*SIN(('OddsRatio_working_3-way'!Y27+4*PI())/3)</f>
        <v>0.4824947160210814</v>
      </c>
      <c r="AL27" s="11">
        <f>'OddsRatio_working_3-way'!Z27+'OddsRatio_working_3-way'!AF27</f>
        <v>1.0506930796483132</v>
      </c>
      <c r="AM27" s="11">
        <f>'OddsRatio_working_3-way'!AA27+'OddsRatio_working_3-way'!AG27</f>
        <v>-0.62071764541574748</v>
      </c>
      <c r="AN27" s="11">
        <f>'OddsRatio_working_3-way'!AB27+'OddsRatio_working_3-way'!AH27</f>
        <v>-0.42997543423256568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1.0506930796483132</v>
      </c>
      <c r="AS27" s="11">
        <f>IF(('OddsRatio_working_3-way'!X27=0),IF(Q27&gt;0,-Q27^(1/3),(-Q27)^(1/3)),'OddsRatio_working_3-way'!AM27-'OddsRatio_working_3-way'!R27/3)</f>
        <v>-0.62071764541574748</v>
      </c>
      <c r="AT27" s="11">
        <f>IF(('OddsRatio_working_3-way'!X27=0),IF(Q27&gt;0,-Q27^(1/3),(-Q27)^(1/3)),'OddsRatio_working_3-way'!AN27-'OddsRatio_working_3-way'!R27/3)</f>
        <v>-0.42997543423256568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3.3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2.2000000000000002</v>
      </c>
      <c r="D28" s="9">
        <f t="shared" si="13"/>
        <v>0.29245722819973874</v>
      </c>
      <c r="E28" s="9">
        <f t="shared" si="14"/>
        <v>0.26550405168826641</v>
      </c>
      <c r="F28" s="9">
        <f t="shared" si="15"/>
        <v>0.44203872011199469</v>
      </c>
      <c r="G28" s="9">
        <f t="shared" si="16"/>
        <v>1.0518710513011178</v>
      </c>
      <c r="H28" s="9">
        <f t="shared" si="17"/>
        <v>3.419303417992571</v>
      </c>
      <c r="I28" s="9">
        <f t="shared" si="18"/>
        <v>3.7664208649219408</v>
      </c>
      <c r="J28" s="9">
        <f t="shared" si="19"/>
        <v>2.2622452615613415</v>
      </c>
      <c r="K28" s="11">
        <f t="shared" si="20"/>
        <v>0.30303030303030304</v>
      </c>
      <c r="L28" s="11">
        <f t="shared" si="21"/>
        <v>0.27548209366391185</v>
      </c>
      <c r="M28" s="11">
        <f t="shared" si="22"/>
        <v>0.45454545454545453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-0.27543655943355416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0.23260402674377123</v>
      </c>
      <c r="Q28" s="11">
        <f>2*'OddsRatio_working_3-way'!K28*'OddsRatio_working_3-way'!L28*'OddsRatio_working_3-way'!M28</f>
        <v>7.5890383929452299E-2</v>
      </c>
      <c r="R28" s="11">
        <f t="shared" si="23"/>
        <v>0</v>
      </c>
      <c r="S28" s="11">
        <f t="shared" si="24"/>
        <v>-0.84449220256791735</v>
      </c>
      <c r="T28" s="11">
        <f t="shared" si="25"/>
        <v>-0.27552763542183284</v>
      </c>
      <c r="U28" s="11">
        <f>'OddsRatio_working_3-way'!S28-'OddsRatio_working_3-way'!R28^2/3</f>
        <v>-0.84449220256791735</v>
      </c>
      <c r="V28" s="11">
        <f>'OddsRatio_working_3-way'!S28*'OddsRatio_working_3-way'!R28/3-2*'OddsRatio_working_3-way'!R28^3/27-'OddsRatio_working_3-way'!T28</f>
        <v>0.27552763542183284</v>
      </c>
      <c r="W28" s="11">
        <f>'OddsRatio_working_3-way'!V28^2+4*'OddsRatio_working_3-way'!U28^3/27</f>
        <v>-1.3308824097423941E-2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0.14935218610600445</v>
      </c>
      <c r="Y28" s="11">
        <f>IF('OddsRatio_working_3-way'!W28&gt;=0,IF('OddsRatio_working_3-way'!V28+SQRT('OddsRatio_working_3-way'!W28)&gt;0,0,PI()),ACOS('OddsRatio_working_3-way'!V28/(2*'OddsRatio_working_3-way'!X28)))</f>
        <v>0.39652382057852842</v>
      </c>
      <c r="Z28" s="11">
        <f>'OddsRatio_working_3-way'!X28^(1/3)*COS('OddsRatio_working_3-way'!Y28/3)</f>
        <v>0.52593552565055879</v>
      </c>
      <c r="AA28" s="11">
        <f>'OddsRatio_working_3-way'!X28^(1/3)*COS(('OddsRatio_working_3-way'!Y28+2*PI())/3)</f>
        <v>-0.32352284342123044</v>
      </c>
      <c r="AB28" s="11">
        <f>'OddsRatio_working_3-way'!X28^(1/3)*COS(('OddsRatio_working_3-way'!Y28+4*PI())/3)</f>
        <v>-0.20241268222932848</v>
      </c>
      <c r="AC28" s="11">
        <f>'OddsRatio_working_3-way'!X28^(1/3)*SIN('OddsRatio_working_3-way'!Y28/3)</f>
        <v>6.9922984165743843E-2</v>
      </c>
      <c r="AD28" s="11">
        <f>'OddsRatio_working_3-way'!X28^(1/3)*SIN(('OddsRatio_working_3-way'!Y28+2*PI())/3)</f>
        <v>0.42051203388323438</v>
      </c>
      <c r="AE28" s="11">
        <f>'OddsRatio_working_3-way'!X28^(1/3)*SIN(('OddsRatio_working_3-way'!Y28+4*PI())/3)</f>
        <v>-0.49043501804897793</v>
      </c>
      <c r="AF28" s="11">
        <f>-'OddsRatio_working_3-way'!U28/(3*'OddsRatio_working_3-way'!X28^(1/3))*COS(('OddsRatio_working_3-way'!Y28)/3)</f>
        <v>0.5259355256505589</v>
      </c>
      <c r="AG28" s="11">
        <f>-'OddsRatio_working_3-way'!U28/(3*'OddsRatio_working_3-way'!X28^(1/3))*COS(('OddsRatio_working_3-way'!Y28+2*PI())/3)</f>
        <v>-0.3235228434212305</v>
      </c>
      <c r="AH28" s="11">
        <f>-'OddsRatio_working_3-way'!U28/(3*'OddsRatio_working_3-way'!X28^(1/3))*COS(('OddsRatio_working_3-way'!Y28+4*PI())/3)</f>
        <v>-0.20241268222932851</v>
      </c>
      <c r="AI28" s="11">
        <f>'OddsRatio_working_3-way'!U28/(3*'OddsRatio_working_3-way'!X28^(1/3))*SIN(('OddsRatio_working_3-way'!Y28)/3)</f>
        <v>-6.9922984165743857E-2</v>
      </c>
      <c r="AJ28" s="11">
        <f>'OddsRatio_working_3-way'!U28/(3*'OddsRatio_working_3-way'!X28^(1/3))*SIN(('OddsRatio_working_3-way'!Y28+2*PI())/3)</f>
        <v>-0.42051203388323444</v>
      </c>
      <c r="AK28" s="11">
        <f>'OddsRatio_working_3-way'!U28/(3*'OddsRatio_working_3-way'!X28^(1/3))*SIN(('OddsRatio_working_3-way'!Y28+4*PI())/3)</f>
        <v>0.49043501804897804</v>
      </c>
      <c r="AL28" s="11">
        <f>'OddsRatio_working_3-way'!Z28+'OddsRatio_working_3-way'!AF28</f>
        <v>1.0518710513011178</v>
      </c>
      <c r="AM28" s="11">
        <f>'OddsRatio_working_3-way'!AA28+'OddsRatio_working_3-way'!AG28</f>
        <v>-0.647045686842461</v>
      </c>
      <c r="AN28" s="11">
        <f>'OddsRatio_working_3-way'!AB28+'OddsRatio_working_3-way'!AH28</f>
        <v>-0.40482536445865702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1.0518710513011178</v>
      </c>
      <c r="AS28" s="11">
        <f>IF(('OddsRatio_working_3-way'!X28=0),IF(Q28&gt;0,-Q28^(1/3),(-Q28)^(1/3)),'OddsRatio_working_3-way'!AM28-'OddsRatio_working_3-way'!R28/3)</f>
        <v>-0.647045686842461</v>
      </c>
      <c r="AT28" s="11">
        <f>IF(('OddsRatio_working_3-way'!X28=0),IF(Q28&gt;0,-Q28^(1/3),(-Q28)^(1/3)),'OddsRatio_working_3-way'!AN28-'OddsRatio_working_3-way'!R28/3)</f>
        <v>-0.40482536445865702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3.87</v>
      </c>
      <c r="B29" s="4">
        <f>IF('True_Odds_Calculator_3-way'!B30="","",'True_Odds_Calculator_3-way'!B30)</f>
        <v>3.24</v>
      </c>
      <c r="C29" s="4">
        <f>IF('True_Odds_Calculator_3-way'!C30="","",'True_Odds_Calculator_3-way'!C30)</f>
        <v>2.14</v>
      </c>
      <c r="D29" s="9">
        <f t="shared" si="13"/>
        <v>0.2483887241475681</v>
      </c>
      <c r="E29" s="9">
        <f t="shared" si="14"/>
        <v>0.29746719431866153</v>
      </c>
      <c r="F29" s="9">
        <f t="shared" si="15"/>
        <v>0.45414408153377034</v>
      </c>
      <c r="G29" s="9">
        <f t="shared" si="16"/>
        <v>1.0543371599022422</v>
      </c>
      <c r="H29" s="9">
        <f t="shared" si="17"/>
        <v>4.025947648919435</v>
      </c>
      <c r="I29" s="9">
        <f t="shared" si="18"/>
        <v>3.3617152381810231</v>
      </c>
      <c r="J29" s="9">
        <f t="shared" si="19"/>
        <v>2.2019443622885562</v>
      </c>
      <c r="K29" s="11">
        <f t="shared" si="20"/>
        <v>0.25839793281653745</v>
      </c>
      <c r="L29" s="11">
        <f t="shared" si="21"/>
        <v>0.30864197530864196</v>
      </c>
      <c r="M29" s="11">
        <f t="shared" si="22"/>
        <v>0.46728971962616822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-0.27312724108106767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0.23292187032758732</v>
      </c>
      <c r="Q29" s="11">
        <f>2*'OddsRatio_working_3-way'!K29*'OddsRatio_working_3-way'!L29*'OddsRatio_working_3-way'!M29</f>
        <v>7.4534998504827921E-2</v>
      </c>
      <c r="R29" s="11">
        <f t="shared" si="23"/>
        <v>0</v>
      </c>
      <c r="S29" s="11">
        <f t="shared" si="24"/>
        <v>-0.85279618907896892</v>
      </c>
      <c r="T29" s="11">
        <f t="shared" si="25"/>
        <v>-0.27289478050527</v>
      </c>
      <c r="U29" s="11">
        <f>'OddsRatio_working_3-way'!S29-'OddsRatio_working_3-way'!R29^2/3</f>
        <v>-0.85279618907896892</v>
      </c>
      <c r="V29" s="11">
        <f>'OddsRatio_working_3-way'!S29*'OddsRatio_working_3-way'!R29/3-2*'OddsRatio_working_3-way'!R29^3/27-'OddsRatio_working_3-way'!T29</f>
        <v>0.27289478050527</v>
      </c>
      <c r="W29" s="11">
        <f>'OddsRatio_working_3-way'!V29^2+4*'OddsRatio_working_3-way'!U29^3/27</f>
        <v>-1.7410764596422865E-2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0.15156048777917214</v>
      </c>
      <c r="Y29" s="11">
        <f>IF('OddsRatio_working_3-way'!W29&gt;=0,IF('OddsRatio_working_3-way'!V29+SQRT('OddsRatio_working_3-way'!W29)&gt;0,0,PI()),ACOS('OddsRatio_working_3-way'!V29/(2*'OddsRatio_working_3-way'!X29)))</f>
        <v>0.45037622559535095</v>
      </c>
      <c r="Z29" s="11">
        <f>'OddsRatio_working_3-way'!X29^(1/3)*COS('OddsRatio_working_3-way'!Y29/3)</f>
        <v>0.5271685799511211</v>
      </c>
      <c r="AA29" s="11">
        <f>'OddsRatio_working_3-way'!X29^(1/3)*COS(('OddsRatio_working_3-way'!Y29+2*PI())/3)</f>
        <v>-0.33264233443079444</v>
      </c>
      <c r="AB29" s="11">
        <f>'OddsRatio_working_3-way'!X29^(1/3)*COS(('OddsRatio_working_3-way'!Y29+4*PI())/3)</f>
        <v>-0.19452624552032677</v>
      </c>
      <c r="AC29" s="11">
        <f>'OddsRatio_working_3-way'!X29^(1/3)*SIN('OddsRatio_working_3-way'!Y29/3)</f>
        <v>7.9741361111877032E-2</v>
      </c>
      <c r="AD29" s="11">
        <f>'OddsRatio_working_3-way'!X29^(1/3)*SIN(('OddsRatio_working_3-way'!Y29+2*PI())/3)</f>
        <v>0.41667070175870036</v>
      </c>
      <c r="AE29" s="11">
        <f>'OddsRatio_working_3-way'!X29^(1/3)*SIN(('OddsRatio_working_3-way'!Y29+4*PI())/3)</f>
        <v>-0.49641206287057715</v>
      </c>
      <c r="AF29" s="11">
        <f>-'OddsRatio_working_3-way'!U29/(3*'OddsRatio_working_3-way'!X29^(1/3))*COS(('OddsRatio_working_3-way'!Y29)/3)</f>
        <v>0.5271685799511211</v>
      </c>
      <c r="AG29" s="11">
        <f>-'OddsRatio_working_3-way'!U29/(3*'OddsRatio_working_3-way'!X29^(1/3))*COS(('OddsRatio_working_3-way'!Y29+2*PI())/3)</f>
        <v>-0.33264233443079444</v>
      </c>
      <c r="AH29" s="11">
        <f>-'OddsRatio_working_3-way'!U29/(3*'OddsRatio_working_3-way'!X29^(1/3))*COS(('OddsRatio_working_3-way'!Y29+4*PI())/3)</f>
        <v>-0.19452624552032677</v>
      </c>
      <c r="AI29" s="11">
        <f>'OddsRatio_working_3-way'!U29/(3*'OddsRatio_working_3-way'!X29^(1/3))*SIN(('OddsRatio_working_3-way'!Y29)/3)</f>
        <v>-7.9741361111877032E-2</v>
      </c>
      <c r="AJ29" s="11">
        <f>'OddsRatio_working_3-way'!U29/(3*'OddsRatio_working_3-way'!X29^(1/3))*SIN(('OddsRatio_working_3-way'!Y29+2*PI())/3)</f>
        <v>-0.41667070175870036</v>
      </c>
      <c r="AK29" s="11">
        <f>'OddsRatio_working_3-way'!U29/(3*'OddsRatio_working_3-way'!X29^(1/3))*SIN(('OddsRatio_working_3-way'!Y29+4*PI())/3)</f>
        <v>0.49641206287057715</v>
      </c>
      <c r="AL29" s="11">
        <f>'OddsRatio_working_3-way'!Z29+'OddsRatio_working_3-way'!AF29</f>
        <v>1.0543371599022422</v>
      </c>
      <c r="AM29" s="11">
        <f>'OddsRatio_working_3-way'!AA29+'OddsRatio_working_3-way'!AG29</f>
        <v>-0.66528466886158888</v>
      </c>
      <c r="AN29" s="11">
        <f>'OddsRatio_working_3-way'!AB29+'OddsRatio_working_3-way'!AH29</f>
        <v>-0.38905249104065354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1.0543371599022422</v>
      </c>
      <c r="AS29" s="11">
        <f>IF(('OddsRatio_working_3-way'!X29=0),IF(Q29&gt;0,-Q29^(1/3),(-Q29)^(1/3)),'OddsRatio_working_3-way'!AM29-'OddsRatio_working_3-way'!R29/3)</f>
        <v>-0.66528466886158888</v>
      </c>
      <c r="AT29" s="11">
        <f>IF(('OddsRatio_working_3-way'!X29=0),IF(Q29&gt;0,-Q29^(1/3),(-Q29)^(1/3)),'OddsRatio_working_3-way'!AN29-'OddsRatio_working_3-way'!R29/3)</f>
        <v>-0.38905249104065354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1.42</v>
      </c>
      <c r="B30" s="4">
        <f>IF('True_Odds_Calculator_3-way'!B31="","",'True_Odds_Calculator_3-way'!B31)</f>
        <v>4.7</v>
      </c>
      <c r="C30" s="4">
        <f>IF('True_Odds_Calculator_3-way'!C31="","",'True_Odds_Calculator_3-way'!C31)</f>
        <v>8.18</v>
      </c>
      <c r="D30" s="9">
        <f t="shared" si="13"/>
        <v>0.6868922403283334</v>
      </c>
      <c r="E30" s="9">
        <f t="shared" si="14"/>
        <v>0.19937529129407117</v>
      </c>
      <c r="F30" s="9">
        <f t="shared" si="15"/>
        <v>0.11373246837759536</v>
      </c>
      <c r="G30" s="9">
        <f t="shared" si="16"/>
        <v>1.0853153116543806</v>
      </c>
      <c r="H30" s="9">
        <f t="shared" si="17"/>
        <v>1.4558324308948396</v>
      </c>
      <c r="I30" s="9">
        <f t="shared" si="18"/>
        <v>5.0156666531212091</v>
      </c>
      <c r="J30" s="9">
        <f t="shared" si="19"/>
        <v>8.7925639376784535</v>
      </c>
      <c r="K30" s="11">
        <f t="shared" si="20"/>
        <v>0.70422535211267612</v>
      </c>
      <c r="L30" s="11">
        <f t="shared" si="21"/>
        <v>0.21276595744680851</v>
      </c>
      <c r="M30" s="11">
        <f t="shared" si="22"/>
        <v>0.12224938875305624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-0.20437885074584217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0.20698503040298705</v>
      </c>
      <c r="Q30" s="11">
        <f>2*'OddsRatio_working_3-way'!K30*'OddsRatio_working_3-way'!L30*'OddsRatio_working_3-way'!M30</f>
        <v>3.6634518655395944E-2</v>
      </c>
      <c r="R30" s="11">
        <f t="shared" si="23"/>
        <v>0</v>
      </c>
      <c r="S30" s="11">
        <f t="shared" si="24"/>
        <v>-1.0127517091305394</v>
      </c>
      <c r="T30" s="11">
        <f t="shared" si="25"/>
        <v>-0.17924809011159989</v>
      </c>
      <c r="U30" s="11">
        <f>'OddsRatio_working_3-way'!S30-'OddsRatio_working_3-way'!R30^2/3</f>
        <v>-1.0127517091305394</v>
      </c>
      <c r="V30" s="11">
        <f>'OddsRatio_working_3-way'!S30*'OddsRatio_working_3-way'!R30/3-2*'OddsRatio_working_3-way'!R30^3/27-'OddsRatio_working_3-way'!T30</f>
        <v>0.17924809011159989</v>
      </c>
      <c r="W30" s="11">
        <f>'OddsRatio_working_3-way'!V30^2+4*'OddsRatio_working_3-way'!U30^3/27</f>
        <v>-0.12175827317717725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0.19614290134098245</v>
      </c>
      <c r="Y30" s="11">
        <f>IF('OddsRatio_working_3-way'!W30&gt;=0,IF('OddsRatio_working_3-way'!V30+SQRT('OddsRatio_working_3-way'!W30)&gt;0,0,PI()),ACOS('OddsRatio_working_3-way'!V30/(2*'OddsRatio_working_3-way'!X30)))</f>
        <v>1.0962528780081326</v>
      </c>
      <c r="Z30" s="11">
        <f>'OddsRatio_working_3-way'!X30^(1/3)*COS('OddsRatio_working_3-way'!Y30/3)</f>
        <v>0.54265765582719017</v>
      </c>
      <c r="AA30" s="11">
        <f>'OddsRatio_working_3-way'!X30^(1/3)*COS(('OddsRatio_working_3-way'!Y30+2*PI())/3)</f>
        <v>-0.45113408009422223</v>
      </c>
      <c r="AB30" s="11">
        <f>'OddsRatio_working_3-way'!X30^(1/3)*COS(('OddsRatio_working_3-way'!Y30+4*PI())/3)</f>
        <v>-9.1523575732967585E-2</v>
      </c>
      <c r="AC30" s="11">
        <f>'OddsRatio_working_3-way'!X30^(1/3)*SIN('OddsRatio_working_3-way'!Y30/3)</f>
        <v>0.20762122149638737</v>
      </c>
      <c r="AD30" s="11">
        <f>'OddsRatio_working_3-way'!X30^(1/3)*SIN(('OddsRatio_working_3-way'!Y30+2*PI())/3)</f>
        <v>0.3661447047562657</v>
      </c>
      <c r="AE30" s="11">
        <f>'OddsRatio_working_3-way'!X30^(1/3)*SIN(('OddsRatio_working_3-way'!Y30+4*PI())/3)</f>
        <v>-0.57376592625265299</v>
      </c>
      <c r="AF30" s="11">
        <f>-'OddsRatio_working_3-way'!U30/(3*'OddsRatio_working_3-way'!X30^(1/3))*COS(('OddsRatio_working_3-way'!Y30)/3)</f>
        <v>0.54265765582719028</v>
      </c>
      <c r="AG30" s="11">
        <f>-'OddsRatio_working_3-way'!U30/(3*'OddsRatio_working_3-way'!X30^(1/3))*COS(('OddsRatio_working_3-way'!Y30+2*PI())/3)</f>
        <v>-0.45113408009422229</v>
      </c>
      <c r="AH30" s="11">
        <f>-'OddsRatio_working_3-way'!U30/(3*'OddsRatio_working_3-way'!X30^(1/3))*COS(('OddsRatio_working_3-way'!Y30+4*PI())/3)</f>
        <v>-9.1523575732967599E-2</v>
      </c>
      <c r="AI30" s="11">
        <f>'OddsRatio_working_3-way'!U30/(3*'OddsRatio_working_3-way'!X30^(1/3))*SIN(('OddsRatio_working_3-way'!Y30)/3)</f>
        <v>-0.2076212214963874</v>
      </c>
      <c r="AJ30" s="11">
        <f>'OddsRatio_working_3-way'!U30/(3*'OddsRatio_working_3-way'!X30^(1/3))*SIN(('OddsRatio_working_3-way'!Y30+2*PI())/3)</f>
        <v>-0.36614470475626576</v>
      </c>
      <c r="AK30" s="11">
        <f>'OddsRatio_working_3-way'!U30/(3*'OddsRatio_working_3-way'!X30^(1/3))*SIN(('OddsRatio_working_3-way'!Y30+4*PI())/3)</f>
        <v>0.5737659262526531</v>
      </c>
      <c r="AL30" s="11">
        <f>'OddsRatio_working_3-way'!Z30+'OddsRatio_working_3-way'!AF30</f>
        <v>1.0853153116543806</v>
      </c>
      <c r="AM30" s="11">
        <f>'OddsRatio_working_3-way'!AA30+'OddsRatio_working_3-way'!AG30</f>
        <v>-0.90226816018844458</v>
      </c>
      <c r="AN30" s="11">
        <f>'OddsRatio_working_3-way'!AB30+'OddsRatio_working_3-way'!AH30</f>
        <v>-0.1830471514659352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1.0853153116543806</v>
      </c>
      <c r="AS30" s="11">
        <f>IF(('OddsRatio_working_3-way'!X30=0),IF(Q30&gt;0,-Q30^(1/3),(-Q30)^(1/3)),'OddsRatio_working_3-way'!AM30-'OddsRatio_working_3-way'!R30/3)</f>
        <v>-0.90226816018844458</v>
      </c>
      <c r="AT30" s="11">
        <f>IF(('OddsRatio_working_3-way'!X30=0),IF(Q30&gt;0,-Q30^(1/3),(-Q30)^(1/3)),'OddsRatio_working_3-way'!AN30-'OddsRatio_working_3-way'!R30/3)</f>
        <v>-0.1830471514659352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4.07</v>
      </c>
      <c r="D31" s="9">
        <f t="shared" si="13"/>
        <v>0.50483707633994346</v>
      </c>
      <c r="E31" s="9">
        <f t="shared" si="14"/>
        <v>0.25919237708588228</v>
      </c>
      <c r="F31" s="9">
        <f t="shared" si="15"/>
        <v>0.23597054657417407</v>
      </c>
      <c r="G31" s="9">
        <f t="shared" si="16"/>
        <v>1.0546635265133477</v>
      </c>
      <c r="H31" s="9">
        <f t="shared" si="17"/>
        <v>1.9808370796574128</v>
      </c>
      <c r="I31" s="9">
        <f t="shared" si="18"/>
        <v>3.8581381568511728</v>
      </c>
      <c r="J31" s="9">
        <f t="shared" si="19"/>
        <v>4.2378170263959776</v>
      </c>
      <c r="K31" s="11">
        <f t="shared" si="20"/>
        <v>0.5181347150259068</v>
      </c>
      <c r="L31" s="11">
        <f t="shared" si="21"/>
        <v>0.26954177897574122</v>
      </c>
      <c r="M31" s="11">
        <f t="shared" si="22"/>
        <v>0.24570024570024568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-0.26550028221745869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0.23024854386668842</v>
      </c>
      <c r="Q31" s="11">
        <f>2*'OddsRatio_working_3-way'!K31*'OddsRatio_working_3-way'!L31*'OddsRatio_working_3-way'!M31</f>
        <v>6.8628478052664185E-2</v>
      </c>
      <c r="R31" s="11">
        <f t="shared" si="23"/>
        <v>0</v>
      </c>
      <c r="S31" s="11">
        <f t="shared" si="24"/>
        <v>-0.86722523209260749</v>
      </c>
      <c r="T31" s="11">
        <f t="shared" si="25"/>
        <v>-0.25848740151791572</v>
      </c>
      <c r="U31" s="11">
        <f>'OddsRatio_working_3-way'!S31-'OddsRatio_working_3-way'!R31^2/3</f>
        <v>-0.86722523209260749</v>
      </c>
      <c r="V31" s="11">
        <f>'OddsRatio_working_3-way'!S31*'OddsRatio_working_3-way'!R31/3-2*'OddsRatio_working_3-way'!R31^3/27-'OddsRatio_working_3-way'!T31</f>
        <v>0.25848740151791572</v>
      </c>
      <c r="W31" s="11">
        <f>'OddsRatio_working_3-way'!V31^2+4*'OddsRatio_working_3-way'!U31^3/27</f>
        <v>-2.9809805244400855E-2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0.15542324632104187</v>
      </c>
      <c r="Y31" s="11">
        <f>IF('OddsRatio_working_3-way'!W31&gt;=0,IF('OddsRatio_working_3-way'!V31+SQRT('OddsRatio_working_3-way'!W31)&gt;0,0,PI()),ACOS('OddsRatio_working_3-way'!V31/(2*'OddsRatio_working_3-way'!X31)))</f>
        <v>0.58888653414430436</v>
      </c>
      <c r="Z31" s="11">
        <f>'OddsRatio_working_3-way'!X31^(1/3)*COS('OddsRatio_working_3-way'!Y31/3)</f>
        <v>0.52733176325667386</v>
      </c>
      <c r="AA31" s="11">
        <f>'OddsRatio_working_3-way'!X31^(1/3)*COS(('OddsRatio_working_3-way'!Y31+2*PI())/3)</f>
        <v>-0.35448006894842127</v>
      </c>
      <c r="AB31" s="11">
        <f>'OddsRatio_working_3-way'!X31^(1/3)*COS(('OddsRatio_working_3-way'!Y31+4*PI())/3)</f>
        <v>-0.17285169430825276</v>
      </c>
      <c r="AC31" s="11">
        <f>'OddsRatio_working_3-way'!X31^(1/3)*SIN('OddsRatio_working_3-way'!Y31/3)</f>
        <v>0.10486319099097549</v>
      </c>
      <c r="AD31" s="11">
        <f>'OddsRatio_working_3-way'!X31^(1/3)*SIN(('OddsRatio_working_3-way'!Y31+2*PI())/3)</f>
        <v>0.40425110770723321</v>
      </c>
      <c r="AE31" s="11">
        <f>'OddsRatio_working_3-way'!X31^(1/3)*SIN(('OddsRatio_working_3-way'!Y31+4*PI())/3)</f>
        <v>-0.50911429869820868</v>
      </c>
      <c r="AF31" s="11">
        <f>-'OddsRatio_working_3-way'!U31/(3*'OddsRatio_working_3-way'!X31^(1/3))*COS(('OddsRatio_working_3-way'!Y31)/3)</f>
        <v>0.52733176325667375</v>
      </c>
      <c r="AG31" s="11">
        <f>-'OddsRatio_working_3-way'!U31/(3*'OddsRatio_working_3-way'!X31^(1/3))*COS(('OddsRatio_working_3-way'!Y31+2*PI())/3)</f>
        <v>-0.35448006894842116</v>
      </c>
      <c r="AH31" s="11">
        <f>-'OddsRatio_working_3-way'!U31/(3*'OddsRatio_working_3-way'!X31^(1/3))*COS(('OddsRatio_working_3-way'!Y31+4*PI())/3)</f>
        <v>-0.1728516943082527</v>
      </c>
      <c r="AI31" s="11">
        <f>'OddsRatio_working_3-way'!U31/(3*'OddsRatio_working_3-way'!X31^(1/3))*SIN(('OddsRatio_working_3-way'!Y31)/3)</f>
        <v>-0.10486319099097546</v>
      </c>
      <c r="AJ31" s="11">
        <f>'OddsRatio_working_3-way'!U31/(3*'OddsRatio_working_3-way'!X31^(1/3))*SIN(('OddsRatio_working_3-way'!Y31+2*PI())/3)</f>
        <v>-0.40425110770723316</v>
      </c>
      <c r="AK31" s="11">
        <f>'OddsRatio_working_3-way'!U31/(3*'OddsRatio_working_3-way'!X31^(1/3))*SIN(('OddsRatio_working_3-way'!Y31+4*PI())/3)</f>
        <v>0.50911429869820857</v>
      </c>
      <c r="AL31" s="11">
        <f>'OddsRatio_working_3-way'!Z31+'OddsRatio_working_3-way'!AF31</f>
        <v>1.0546635265133477</v>
      </c>
      <c r="AM31" s="11">
        <f>'OddsRatio_working_3-way'!AA31+'OddsRatio_working_3-way'!AG31</f>
        <v>-0.70896013789684242</v>
      </c>
      <c r="AN31" s="11">
        <f>'OddsRatio_working_3-way'!AB31+'OddsRatio_working_3-way'!AH31</f>
        <v>-0.34570338861650546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1.0546635265133477</v>
      </c>
      <c r="AS31" s="11">
        <f>IF(('OddsRatio_working_3-way'!X31=0),IF(Q31&gt;0,-Q31^(1/3),(-Q31)^(1/3)),'OddsRatio_working_3-way'!AM31-'OddsRatio_working_3-way'!R31/3)</f>
        <v>-0.70896013789684242</v>
      </c>
      <c r="AT31" s="11">
        <f>IF(('OddsRatio_working_3-way'!X31=0),IF(Q31&gt;0,-Q31^(1/3),(-Q31)^(1/3)),'OddsRatio_working_3-way'!AN31-'OddsRatio_working_3-way'!R31/3)</f>
        <v>-0.34570338861650546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1.91</v>
      </c>
      <c r="B32" s="4">
        <f>IF('True_Odds_Calculator_3-way'!B33="","",'True_Odds_Calculator_3-way'!B33)</f>
        <v>3.82</v>
      </c>
      <c r="C32" s="4">
        <f>IF('True_Odds_Calculator_3-way'!C33="","",'True_Odds_Calculator_3-way'!C33)</f>
        <v>4</v>
      </c>
      <c r="D32" s="9">
        <f t="shared" si="13"/>
        <v>0.50944456026268603</v>
      </c>
      <c r="E32" s="9">
        <f t="shared" si="14"/>
        <v>0.25100398843019295</v>
      </c>
      <c r="F32" s="9">
        <f t="shared" si="15"/>
        <v>0.23955145130712108</v>
      </c>
      <c r="G32" s="9">
        <f t="shared" si="16"/>
        <v>1.0581561839060241</v>
      </c>
      <c r="H32" s="9">
        <f t="shared" si="17"/>
        <v>1.9629221273544815</v>
      </c>
      <c r="I32" s="9">
        <f t="shared" si="18"/>
        <v>3.9840004386149879</v>
      </c>
      <c r="J32" s="9">
        <f t="shared" si="19"/>
        <v>4.1744685517180722</v>
      </c>
      <c r="K32" s="11">
        <f t="shared" si="20"/>
        <v>0.52356020942408377</v>
      </c>
      <c r="L32" s="11">
        <f t="shared" si="21"/>
        <v>0.26178010471204188</v>
      </c>
      <c r="M32" s="11">
        <f t="shared" si="22"/>
        <v>0.25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-0.26378799923247709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0.2305994901455552</v>
      </c>
      <c r="Q32" s="11">
        <f>2*'OddsRatio_working_3-way'!K32*'OddsRatio_working_3-way'!L32*'OddsRatio_working_3-way'!M32</f>
        <v>6.8528823223047611E-2</v>
      </c>
      <c r="R32" s="11">
        <f t="shared" si="23"/>
        <v>0</v>
      </c>
      <c r="S32" s="11">
        <f t="shared" si="24"/>
        <v>-0.8741849167381085</v>
      </c>
      <c r="T32" s="11">
        <f t="shared" si="25"/>
        <v>-0.25978749383004712</v>
      </c>
      <c r="U32" s="11">
        <f>'OddsRatio_working_3-way'!S32-'OddsRatio_working_3-way'!R32^2/3</f>
        <v>-0.8741849167381085</v>
      </c>
      <c r="V32" s="11">
        <f>'OddsRatio_working_3-way'!S32*'OddsRatio_working_3-way'!R32/3-2*'OddsRatio_working_3-way'!R32^3/27-'OddsRatio_working_3-way'!T32</f>
        <v>0.25978749383004712</v>
      </c>
      <c r="W32" s="11">
        <f>'OddsRatio_working_3-way'!V32^2+4*'OddsRatio_working_3-way'!U32^3/27</f>
        <v>-3.1481046795908213E-2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0.15729795671464156</v>
      </c>
      <c r="Y32" s="11">
        <f>IF('OddsRatio_working_3-way'!W32&gt;=0,IF('OddsRatio_working_3-way'!V32+SQRT('OddsRatio_working_3-way'!W32)&gt;0,0,PI()),ACOS('OddsRatio_working_3-way'!V32/(2*'OddsRatio_working_3-way'!X32)))</f>
        <v>0.59920981863323342</v>
      </c>
      <c r="Z32" s="11">
        <f>'OddsRatio_working_3-way'!X32^(1/3)*COS('OddsRatio_working_3-way'!Y32/3)</f>
        <v>0.52907809195301214</v>
      </c>
      <c r="AA32" s="11">
        <f>'OddsRatio_working_3-way'!X32^(1/3)*COS(('OddsRatio_working_3-way'!Y32+2*PI())/3)</f>
        <v>-0.35729414635404438</v>
      </c>
      <c r="AB32" s="11">
        <f>'OddsRatio_working_3-way'!X32^(1/3)*COS(('OddsRatio_working_3-way'!Y32+4*PI())/3)</f>
        <v>-0.17178394559896765</v>
      </c>
      <c r="AC32" s="11">
        <f>'OddsRatio_working_3-way'!X32^(1/3)*SIN('OddsRatio_working_3-way'!Y32/3)</f>
        <v>0.10710436434336507</v>
      </c>
      <c r="AD32" s="11">
        <f>'OddsRatio_working_3-way'!X32^(1/3)*SIN(('OddsRatio_working_3-way'!Y32+2*PI())/3)</f>
        <v>0.4046428860454252</v>
      </c>
      <c r="AE32" s="11">
        <f>'OddsRatio_working_3-way'!X32^(1/3)*SIN(('OddsRatio_working_3-way'!Y32+4*PI())/3)</f>
        <v>-0.51174725038879021</v>
      </c>
      <c r="AF32" s="11">
        <f>-'OddsRatio_working_3-way'!U32/(3*'OddsRatio_working_3-way'!X32^(1/3))*COS(('OddsRatio_working_3-way'!Y32)/3)</f>
        <v>0.52907809195301203</v>
      </c>
      <c r="AG32" s="11">
        <f>-'OddsRatio_working_3-way'!U32/(3*'OddsRatio_working_3-way'!X32^(1/3))*COS(('OddsRatio_working_3-way'!Y32+2*PI())/3)</f>
        <v>-0.35729414635404433</v>
      </c>
      <c r="AH32" s="11">
        <f>-'OddsRatio_working_3-way'!U32/(3*'OddsRatio_working_3-way'!X32^(1/3))*COS(('OddsRatio_working_3-way'!Y32+4*PI())/3)</f>
        <v>-0.17178394559896762</v>
      </c>
      <c r="AI32" s="11">
        <f>'OddsRatio_working_3-way'!U32/(3*'OddsRatio_working_3-way'!X32^(1/3))*SIN(('OddsRatio_working_3-way'!Y32)/3)</f>
        <v>-0.10710436434336504</v>
      </c>
      <c r="AJ32" s="11">
        <f>'OddsRatio_working_3-way'!U32/(3*'OddsRatio_working_3-way'!X32^(1/3))*SIN(('OddsRatio_working_3-way'!Y32+2*PI())/3)</f>
        <v>-0.40464288604542509</v>
      </c>
      <c r="AK32" s="11">
        <f>'OddsRatio_working_3-way'!U32/(3*'OddsRatio_working_3-way'!X32^(1/3))*SIN(('OddsRatio_working_3-way'!Y32+4*PI())/3)</f>
        <v>0.5117472503887901</v>
      </c>
      <c r="AL32" s="11">
        <f>'OddsRatio_working_3-way'!Z32+'OddsRatio_working_3-way'!AF32</f>
        <v>1.0581561839060241</v>
      </c>
      <c r="AM32" s="11">
        <f>'OddsRatio_working_3-way'!AA32+'OddsRatio_working_3-way'!AG32</f>
        <v>-0.71458829270808866</v>
      </c>
      <c r="AN32" s="11">
        <f>'OddsRatio_working_3-way'!AB32+'OddsRatio_working_3-way'!AH32</f>
        <v>-0.34356789119793529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1.0581561839060241</v>
      </c>
      <c r="AS32" s="11">
        <f>IF(('OddsRatio_working_3-way'!X32=0),IF(Q32&gt;0,-Q32^(1/3),(-Q32)^(1/3)),'OddsRatio_working_3-way'!AM32-'OddsRatio_working_3-way'!R32/3)</f>
        <v>-0.71458829270808866</v>
      </c>
      <c r="AT32" s="11">
        <f>IF(('OddsRatio_working_3-way'!X32=0),IF(Q32&gt;0,-Q32^(1/3),(-Q32)^(1/3)),'OddsRatio_working_3-way'!AN32-'OddsRatio_working_3-way'!R32/3)</f>
        <v>-0.34356789119793529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3.56</v>
      </c>
      <c r="B33" s="4">
        <f>IF('True_Odds_Calculator_3-way'!B34="","",'True_Odds_Calculator_3-way'!B34)</f>
        <v>3.54</v>
      </c>
      <c r="C33" s="4">
        <f>IF('True_Odds_Calculator_3-way'!C34="","",'True_Odds_Calculator_3-way'!C34)</f>
        <v>2.13</v>
      </c>
      <c r="D33" s="9">
        <f t="shared" si="13"/>
        <v>0.270780302671844</v>
      </c>
      <c r="E33" s="9">
        <f t="shared" si="14"/>
        <v>0.27233178471577579</v>
      </c>
      <c r="F33" s="9">
        <f t="shared" si="15"/>
        <v>0.45688791261238021</v>
      </c>
      <c r="G33" s="9">
        <f t="shared" si="16"/>
        <v>1.0519651594230606</v>
      </c>
      <c r="H33" s="9">
        <f t="shared" si="17"/>
        <v>3.693030808123035</v>
      </c>
      <c r="I33" s="9">
        <f t="shared" si="18"/>
        <v>3.6719915049345739</v>
      </c>
      <c r="J33" s="9">
        <f t="shared" si="19"/>
        <v>2.1887206301480586</v>
      </c>
      <c r="K33" s="11">
        <f t="shared" si="20"/>
        <v>0.2808988764044944</v>
      </c>
      <c r="L33" s="11">
        <f t="shared" si="21"/>
        <v>0.2824858757062147</v>
      </c>
      <c r="M33" s="11">
        <f t="shared" si="22"/>
        <v>0.46948356807511737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-0.2737280237850217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0.23208933450041117</v>
      </c>
      <c r="Q33" s="11">
        <f>2*'OddsRatio_working_3-way'!K33*'OddsRatio_working_3-way'!L33*'OddsRatio_working_3-way'!M33</f>
        <v>7.4507009470436966E-2</v>
      </c>
      <c r="R33" s="11">
        <f t="shared" si="23"/>
        <v>0</v>
      </c>
      <c r="S33" s="11">
        <f t="shared" si="24"/>
        <v>-0.84788298724827538</v>
      </c>
      <c r="T33" s="11">
        <f t="shared" si="25"/>
        <v>-0.27219357536060201</v>
      </c>
      <c r="U33" s="11">
        <f>'OddsRatio_working_3-way'!S33-'OddsRatio_working_3-way'!R33^2/3</f>
        <v>-0.84788298724827538</v>
      </c>
      <c r="V33" s="11">
        <f>'OddsRatio_working_3-way'!S33*'OddsRatio_working_3-way'!R33/3-2*'OddsRatio_working_3-way'!R33^3/27-'OddsRatio_working_3-way'!T33</f>
        <v>0.27219357536060201</v>
      </c>
      <c r="W33" s="11">
        <f>'OddsRatio_working_3-way'!V33^2+4*'OddsRatio_working_3-way'!U33^3/27</f>
        <v>-1.6214034394242918E-2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0.15025260136003524</v>
      </c>
      <c r="Y33" s="11">
        <f>IF('OddsRatio_working_3-way'!W33&gt;=0,IF('OddsRatio_working_3-way'!V33+SQRT('OddsRatio_working_3-way'!W33)&gt;0,0,PI()),ACOS('OddsRatio_working_3-way'!V33/(2*'OddsRatio_working_3-way'!X33)))</f>
        <v>0.43756400285553299</v>
      </c>
      <c r="Z33" s="11">
        <f>'OddsRatio_working_3-way'!X33^(1/3)*COS('OddsRatio_working_3-way'!Y33/3)</f>
        <v>0.52598257971153028</v>
      </c>
      <c r="AA33" s="11">
        <f>'OddsRatio_working_3-way'!X33^(1/3)*COS(('OddsRatio_working_3-way'!Y33+2*PI())/3)</f>
        <v>-0.32990534811015276</v>
      </c>
      <c r="AB33" s="11">
        <f>'OddsRatio_working_3-way'!X33^(1/3)*COS(('OddsRatio_working_3-way'!Y33+4*PI())/3)</f>
        <v>-0.19607723160137747</v>
      </c>
      <c r="AC33" s="11">
        <f>'OddsRatio_working_3-way'!X33^(1/3)*SIN('OddsRatio_working_3-way'!Y33/3)</f>
        <v>7.7265699091481996E-2</v>
      </c>
      <c r="AD33" s="11">
        <f>'OddsRatio_working_3-way'!X33^(1/3)*SIN(('OddsRatio_working_3-way'!Y33+2*PI())/3)</f>
        <v>0.41688142643251774</v>
      </c>
      <c r="AE33" s="11">
        <f>'OddsRatio_working_3-way'!X33^(1/3)*SIN(('OddsRatio_working_3-way'!Y33+4*PI())/3)</f>
        <v>-0.49414712552399975</v>
      </c>
      <c r="AF33" s="11">
        <f>-'OddsRatio_working_3-way'!U33/(3*'OddsRatio_working_3-way'!X33^(1/3))*COS(('OddsRatio_working_3-way'!Y33)/3)</f>
        <v>0.52598257971153028</v>
      </c>
      <c r="AG33" s="11">
        <f>-'OddsRatio_working_3-way'!U33/(3*'OddsRatio_working_3-way'!X33^(1/3))*COS(('OddsRatio_working_3-way'!Y33+2*PI())/3)</f>
        <v>-0.32990534811015276</v>
      </c>
      <c r="AH33" s="11">
        <f>-'OddsRatio_working_3-way'!U33/(3*'OddsRatio_working_3-way'!X33^(1/3))*COS(('OddsRatio_working_3-way'!Y33+4*PI())/3)</f>
        <v>-0.19607723160137747</v>
      </c>
      <c r="AI33" s="11">
        <f>'OddsRatio_working_3-way'!U33/(3*'OddsRatio_working_3-way'!X33^(1/3))*SIN(('OddsRatio_working_3-way'!Y33)/3)</f>
        <v>-7.7265699091481996E-2</v>
      </c>
      <c r="AJ33" s="11">
        <f>'OddsRatio_working_3-way'!U33/(3*'OddsRatio_working_3-way'!X33^(1/3))*SIN(('OddsRatio_working_3-way'!Y33+2*PI())/3)</f>
        <v>-0.41688142643251774</v>
      </c>
      <c r="AK33" s="11">
        <f>'OddsRatio_working_3-way'!U33/(3*'OddsRatio_working_3-way'!X33^(1/3))*SIN(('OddsRatio_working_3-way'!Y33+4*PI())/3)</f>
        <v>0.49414712552399975</v>
      </c>
      <c r="AL33" s="11">
        <f>'OddsRatio_working_3-way'!Z33+'OddsRatio_working_3-way'!AF33</f>
        <v>1.0519651594230606</v>
      </c>
      <c r="AM33" s="11">
        <f>'OddsRatio_working_3-way'!AA33+'OddsRatio_working_3-way'!AG33</f>
        <v>-0.65981069622030553</v>
      </c>
      <c r="AN33" s="11">
        <f>'OddsRatio_working_3-way'!AB33+'OddsRatio_working_3-way'!AH33</f>
        <v>-0.39215446320275493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1.0519651594230606</v>
      </c>
      <c r="AS33" s="11">
        <f>IF(('OddsRatio_working_3-way'!X33=0),IF(Q33&gt;0,-Q33^(1/3),(-Q33)^(1/3)),'OddsRatio_working_3-way'!AM33-'OddsRatio_working_3-way'!R33/3)</f>
        <v>-0.65981069622030553</v>
      </c>
      <c r="AT33" s="11">
        <f>IF(('OddsRatio_working_3-way'!X33=0),IF(Q33&gt;0,-Q33^(1/3),(-Q33)^(1/3)),'OddsRatio_working_3-way'!AN33-'OddsRatio_working_3-way'!R33/3)</f>
        <v>-0.39215446320275493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2.4700000000000002</v>
      </c>
      <c r="B34" s="4">
        <f>IF('True_Odds_Calculator_3-way'!B35="","",'True_Odds_Calculator_3-way'!B35)</f>
        <v>3.09</v>
      </c>
      <c r="C34" s="4">
        <f>IF('True_Odds_Calculator_3-way'!C35="","",'True_Odds_Calculator_3-way'!C35)</f>
        <v>3.17</v>
      </c>
      <c r="D34" s="9">
        <f t="shared" si="13"/>
        <v>0.38913556299775615</v>
      </c>
      <c r="E34" s="9">
        <f t="shared" si="14"/>
        <v>0.30941642981271589</v>
      </c>
      <c r="F34" s="9">
        <f t="shared" si="15"/>
        <v>0.30144800718952786</v>
      </c>
      <c r="G34" s="9">
        <f t="shared" si="16"/>
        <v>1.0678901603743496</v>
      </c>
      <c r="H34" s="9">
        <f t="shared" si="17"/>
        <v>2.5697985357502939</v>
      </c>
      <c r="I34" s="9">
        <f t="shared" si="18"/>
        <v>3.2318904351823905</v>
      </c>
      <c r="J34" s="9">
        <f t="shared" si="19"/>
        <v>3.3173216480123391</v>
      </c>
      <c r="K34" s="11">
        <f t="shared" si="20"/>
        <v>0.40485829959514169</v>
      </c>
      <c r="L34" s="11">
        <f t="shared" si="21"/>
        <v>0.3236245954692557</v>
      </c>
      <c r="M34" s="11">
        <f t="shared" si="22"/>
        <v>0.31545741324921134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-0.27555523096241608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0.23683175162375444</v>
      </c>
      <c r="Q34" s="11">
        <f>2*'OddsRatio_working_3-way'!K34*'OddsRatio_working_3-way'!L34*'OddsRatio_working_3-way'!M34</f>
        <v>8.266378765227031E-2</v>
      </c>
      <c r="R34" s="11">
        <f t="shared" si="23"/>
        <v>0</v>
      </c>
      <c r="S34" s="11">
        <f t="shared" si="24"/>
        <v>-0.85947107879819828</v>
      </c>
      <c r="T34" s="11">
        <f t="shared" si="25"/>
        <v>-0.29998990533968528</v>
      </c>
      <c r="U34" s="11">
        <f>'OddsRatio_working_3-way'!S34-'OddsRatio_working_3-way'!R34^2/3</f>
        <v>-0.85947107879819828</v>
      </c>
      <c r="V34" s="11">
        <f>'OddsRatio_working_3-way'!S34*'OddsRatio_working_3-way'!R34/3-2*'OddsRatio_working_3-way'!R34^3/27-'OddsRatio_working_3-way'!T34</f>
        <v>0.29998990533968528</v>
      </c>
      <c r="W34" s="11">
        <f>'OddsRatio_working_3-way'!V34^2+4*'OddsRatio_working_3-way'!U34^3/27</f>
        <v>-4.0628198445352426E-3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0.15334337542770521</v>
      </c>
      <c r="Y34" s="11">
        <f>IF('OddsRatio_working_3-way'!W34&gt;=0,IF('OddsRatio_working_3-way'!V34+SQRT('OddsRatio_working_3-way'!W34)&gt;0,0,PI()),ACOS('OddsRatio_working_3-way'!V34/(2*'OddsRatio_working_3-way'!X34)))</f>
        <v>0.20936114700250186</v>
      </c>
      <c r="Z34" s="11">
        <f>'OddsRatio_working_3-way'!X34^(1/3)*COS('OddsRatio_working_3-way'!Y34/3)</f>
        <v>0.53394508018717479</v>
      </c>
      <c r="AA34" s="11">
        <f>'OddsRatio_working_3-way'!X34^(1/3)*COS(('OddsRatio_working_3-way'!Y34+2*PI())/3)</f>
        <v>-0.29929525977314481</v>
      </c>
      <c r="AB34" s="11">
        <f>'OddsRatio_working_3-way'!X34^(1/3)*COS(('OddsRatio_working_3-way'!Y34+4*PI())/3)</f>
        <v>-0.2346498204140301</v>
      </c>
      <c r="AC34" s="11">
        <f>'OddsRatio_working_3-way'!X34^(1/3)*SIN('OddsRatio_working_3-way'!Y34/3)</f>
        <v>3.7323061815866511E-2</v>
      </c>
      <c r="AD34" s="11">
        <f>'OddsRatio_working_3-way'!X34^(1/3)*SIN(('OddsRatio_working_3-way'!Y34+2*PI())/3)</f>
        <v>0.44374847275987922</v>
      </c>
      <c r="AE34" s="11">
        <f>'OddsRatio_working_3-way'!X34^(1/3)*SIN(('OddsRatio_working_3-way'!Y34+4*PI())/3)</f>
        <v>-0.48107153457574575</v>
      </c>
      <c r="AF34" s="11">
        <f>-'OddsRatio_working_3-way'!U34/(3*'OddsRatio_working_3-way'!X34^(1/3))*COS(('OddsRatio_working_3-way'!Y34)/3)</f>
        <v>0.53394508018717468</v>
      </c>
      <c r="AG34" s="11">
        <f>-'OddsRatio_working_3-way'!U34/(3*'OddsRatio_working_3-way'!X34^(1/3))*COS(('OddsRatio_working_3-way'!Y34+2*PI())/3)</f>
        <v>-0.29929525977314475</v>
      </c>
      <c r="AH34" s="11">
        <f>-'OddsRatio_working_3-way'!U34/(3*'OddsRatio_working_3-way'!X34^(1/3))*COS(('OddsRatio_working_3-way'!Y34+4*PI())/3)</f>
        <v>-0.23464982041403004</v>
      </c>
      <c r="AI34" s="11">
        <f>'OddsRatio_working_3-way'!U34/(3*'OddsRatio_working_3-way'!X34^(1/3))*SIN(('OddsRatio_working_3-way'!Y34)/3)</f>
        <v>-3.7323061815866504E-2</v>
      </c>
      <c r="AJ34" s="11">
        <f>'OddsRatio_working_3-way'!U34/(3*'OddsRatio_working_3-way'!X34^(1/3))*SIN(('OddsRatio_working_3-way'!Y34+2*PI())/3)</f>
        <v>-0.44374847275987916</v>
      </c>
      <c r="AK34" s="11">
        <f>'OddsRatio_working_3-way'!U34/(3*'OddsRatio_working_3-way'!X34^(1/3))*SIN(('OddsRatio_working_3-way'!Y34+4*PI())/3)</f>
        <v>0.48107153457574564</v>
      </c>
      <c r="AL34" s="11">
        <f>'OddsRatio_working_3-way'!Z34+'OddsRatio_working_3-way'!AF34</f>
        <v>1.0678901603743496</v>
      </c>
      <c r="AM34" s="11">
        <f>'OddsRatio_working_3-way'!AA34+'OddsRatio_working_3-way'!AG34</f>
        <v>-0.5985905195462895</v>
      </c>
      <c r="AN34" s="11">
        <f>'OddsRatio_working_3-way'!AB34+'OddsRatio_working_3-way'!AH34</f>
        <v>-0.46929964082806014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1.0678901603743496</v>
      </c>
      <c r="AS34" s="11">
        <f>IF(('OddsRatio_working_3-way'!X34=0),IF(Q34&gt;0,-Q34^(1/3),(-Q34)^(1/3)),'OddsRatio_working_3-way'!AM34-'OddsRatio_working_3-way'!R34/3)</f>
        <v>-0.5985905195462895</v>
      </c>
      <c r="AT34" s="11">
        <f>IF(('OddsRatio_working_3-way'!X34=0),IF(Q34&gt;0,-Q34^(1/3),(-Q34)^(1/3)),'OddsRatio_working_3-way'!AN34-'OddsRatio_working_3-way'!R34/3)</f>
        <v>-0.46929964082806014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2.02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4.18</v>
      </c>
      <c r="D35" s="9">
        <f t="shared" si="13"/>
        <v>0.48113710581588864</v>
      </c>
      <c r="E35" s="9">
        <f t="shared" si="14"/>
        <v>0.2896155474720693</v>
      </c>
      <c r="F35" s="9">
        <f t="shared" si="15"/>
        <v>0.22924734671204217</v>
      </c>
      <c r="G35" s="9">
        <f t="shared" si="16"/>
        <v>1.0572643552041101</v>
      </c>
      <c r="H35" s="9">
        <f t="shared" si="17"/>
        <v>2.0784096423081921</v>
      </c>
      <c r="I35" s="9">
        <f t="shared" si="18"/>
        <v>3.4528533040735341</v>
      </c>
      <c r="J35" s="9">
        <f t="shared" si="19"/>
        <v>4.3621006495490704</v>
      </c>
      <c r="K35" s="11">
        <f t="shared" si="20"/>
        <v>0.49504950495049505</v>
      </c>
      <c r="L35" s="11">
        <f t="shared" si="21"/>
        <v>0.30120481927710846</v>
      </c>
      <c r="M35" s="11">
        <f t="shared" si="22"/>
        <v>0.23923444976076558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-0.26844142879728694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0.23258508476085404</v>
      </c>
      <c r="Q35" s="11">
        <f>2*'OddsRatio_working_3-way'!K35*'OddsRatio_working_3-way'!L35*'OddsRatio_working_3-way'!M35</f>
        <v>7.1345118024801854E-2</v>
      </c>
      <c r="R35" s="11">
        <f t="shared" si="23"/>
        <v>0</v>
      </c>
      <c r="S35" s="11">
        <f t="shared" si="24"/>
        <v>-0.86642768146078619</v>
      </c>
      <c r="T35" s="11">
        <f t="shared" si="25"/>
        <v>-0.26577536241128408</v>
      </c>
      <c r="U35" s="11">
        <f>'OddsRatio_working_3-way'!S35-'OddsRatio_working_3-way'!R35^2/3</f>
        <v>-0.86642768146078619</v>
      </c>
      <c r="V35" s="11">
        <f>'OddsRatio_working_3-way'!S35*'OddsRatio_working_3-way'!R35/3-2*'OddsRatio_working_3-way'!R35^3/27-'OddsRatio_working_3-way'!T35</f>
        <v>0.26577536241128408</v>
      </c>
      <c r="W35" s="11">
        <f>'OddsRatio_working_3-way'!V35^2+4*'OddsRatio_working_3-way'!U35^3/27</f>
        <v>-2.5722656455883064E-2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0.15520889127296514</v>
      </c>
      <c r="Y35" s="11">
        <f>IF('OddsRatio_working_3-way'!W35&gt;=0,IF('OddsRatio_working_3-way'!V35+SQRT('OddsRatio_working_3-way'!W35)&gt;0,0,PI()),ACOS('OddsRatio_working_3-way'!V35/(2*'OddsRatio_working_3-way'!X35)))</f>
        <v>0.54295433766413681</v>
      </c>
      <c r="Z35" s="11">
        <f>'OddsRatio_working_3-way'!X35^(1/3)*COS('OddsRatio_working_3-way'!Y35/3)</f>
        <v>0.52863217760205505</v>
      </c>
      <c r="AA35" s="11">
        <f>'OddsRatio_working_3-way'!X35^(1/3)*COS(('OddsRatio_working_3-way'!Y35+2*PI())/3)</f>
        <v>-0.34808921079118965</v>
      </c>
      <c r="AB35" s="11">
        <f>'OddsRatio_working_3-way'!X35^(1/3)*COS(('OddsRatio_working_3-way'!Y35+4*PI())/3)</f>
        <v>-0.18054296681086532</v>
      </c>
      <c r="AC35" s="11">
        <f>'OddsRatio_working_3-way'!X35^(1/3)*SIN('OddsRatio_working_3-way'!Y35/3)</f>
        <v>9.6732869063750976E-2</v>
      </c>
      <c r="AD35" s="11">
        <f>'OddsRatio_working_3-way'!X35^(1/3)*SIN(('OddsRatio_working_3-way'!Y35+2*PI())/3)</f>
        <v>0.40944246052939132</v>
      </c>
      <c r="AE35" s="11">
        <f>'OddsRatio_working_3-way'!X35^(1/3)*SIN(('OddsRatio_working_3-way'!Y35+4*PI())/3)</f>
        <v>-0.50617532959314226</v>
      </c>
      <c r="AF35" s="11">
        <f>-'OddsRatio_working_3-way'!U35/(3*'OddsRatio_working_3-way'!X35^(1/3))*COS(('OddsRatio_working_3-way'!Y35)/3)</f>
        <v>0.52863217760205505</v>
      </c>
      <c r="AG35" s="11">
        <f>-'OddsRatio_working_3-way'!U35/(3*'OddsRatio_working_3-way'!X35^(1/3))*COS(('OddsRatio_working_3-way'!Y35+2*PI())/3)</f>
        <v>-0.34808921079118965</v>
      </c>
      <c r="AH35" s="11">
        <f>-'OddsRatio_working_3-way'!U35/(3*'OddsRatio_working_3-way'!X35^(1/3))*COS(('OddsRatio_working_3-way'!Y35+4*PI())/3)</f>
        <v>-0.18054296681086532</v>
      </c>
      <c r="AI35" s="11">
        <f>'OddsRatio_working_3-way'!U35/(3*'OddsRatio_working_3-way'!X35^(1/3))*SIN(('OddsRatio_working_3-way'!Y35)/3)</f>
        <v>-9.6732869063750976E-2</v>
      </c>
      <c r="AJ35" s="11">
        <f>'OddsRatio_working_3-way'!U35/(3*'OddsRatio_working_3-way'!X35^(1/3))*SIN(('OddsRatio_working_3-way'!Y35+2*PI())/3)</f>
        <v>-0.40944246052939132</v>
      </c>
      <c r="AK35" s="11">
        <f>'OddsRatio_working_3-way'!U35/(3*'OddsRatio_working_3-way'!X35^(1/3))*SIN(('OddsRatio_working_3-way'!Y35+4*PI())/3)</f>
        <v>0.50617532959314226</v>
      </c>
      <c r="AL35" s="11">
        <f>'OddsRatio_working_3-way'!Z35+'OddsRatio_working_3-way'!AF35</f>
        <v>1.0572643552041101</v>
      </c>
      <c r="AM35" s="11">
        <f>'OddsRatio_working_3-way'!AA35+'OddsRatio_working_3-way'!AG35</f>
        <v>-0.6961784215823793</v>
      </c>
      <c r="AN35" s="11">
        <f>'OddsRatio_working_3-way'!AB35+'OddsRatio_working_3-way'!AH35</f>
        <v>-0.36108593362173064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1.0572643552041101</v>
      </c>
      <c r="AS35" s="11">
        <f>IF(('OddsRatio_working_3-way'!X35=0),IF(Q35&gt;0,-Q35^(1/3),(-Q35)^(1/3)),'OddsRatio_working_3-way'!AM35-'OddsRatio_working_3-way'!R35/3)</f>
        <v>-0.6961784215823793</v>
      </c>
      <c r="AT35" s="11">
        <f>IF(('OddsRatio_working_3-way'!X35=0),IF(Q35&gt;0,-Q35^(1/3),(-Q35)^(1/3)),'OddsRatio_working_3-way'!AN35-'OddsRatio_working_3-way'!R35/3)</f>
        <v>-0.36108593362173064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2.77</v>
      </c>
      <c r="B36" s="4">
        <f>IF('True_Odds_Calculator_3-way'!B37="","",'True_Odds_Calculator_3-way'!B37)</f>
        <v>3.42</v>
      </c>
      <c r="C36" s="4">
        <f>IF('True_Odds_Calculator_3-way'!C37="","",'True_Odds_Calculator_3-way'!C37)</f>
        <v>2.4900000000000002</v>
      </c>
      <c r="D36" s="9">
        <f t="shared" si="13"/>
        <v>0.34228019328100101</v>
      </c>
      <c r="E36" s="9">
        <f t="shared" si="14"/>
        <v>0.2756910190238101</v>
      </c>
      <c r="F36" s="9">
        <f t="shared" si="15"/>
        <v>0.38202878769518878</v>
      </c>
      <c r="G36" s="9">
        <f t="shared" si="16"/>
        <v>1.0856401230193635</v>
      </c>
      <c r="H36" s="9">
        <f t="shared" si="17"/>
        <v>2.9215830177442732</v>
      </c>
      <c r="I36" s="9">
        <f t="shared" si="18"/>
        <v>3.6272490977068603</v>
      </c>
      <c r="J36" s="9">
        <f t="shared" si="19"/>
        <v>2.6176037832988519</v>
      </c>
      <c r="K36" s="11">
        <f t="shared" si="20"/>
        <v>0.36101083032490977</v>
      </c>
      <c r="L36" s="11">
        <f t="shared" si="21"/>
        <v>0.29239766081871343</v>
      </c>
      <c r="M36" s="11">
        <f t="shared" si="22"/>
        <v>0.40160642570281119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-0.27056379295127175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0.24079258745455359</v>
      </c>
      <c r="Q36" s="11">
        <f>2*'OddsRatio_working_3-way'!K36*'OddsRatio_working_3-way'!L36*'OddsRatio_working_3-way'!M36</f>
        <v>8.4786122343152651E-2</v>
      </c>
      <c r="R36" s="11">
        <f t="shared" si="23"/>
        <v>0</v>
      </c>
      <c r="S36" s="11">
        <f t="shared" si="24"/>
        <v>-0.88996604027472392</v>
      </c>
      <c r="T36" s="11">
        <f t="shared" si="25"/>
        <v>-0.31336832404039566</v>
      </c>
      <c r="U36" s="11">
        <f>'OddsRatio_working_3-way'!S36-'OddsRatio_working_3-way'!R36^2/3</f>
        <v>-0.88996604027472392</v>
      </c>
      <c r="V36" s="11">
        <f>'OddsRatio_working_3-way'!S36*'OddsRatio_working_3-way'!R36/3-2*'OddsRatio_working_3-way'!R36^3/27-'OddsRatio_working_3-way'!T36</f>
        <v>0.31336832404039566</v>
      </c>
      <c r="W36" s="11">
        <f>'OddsRatio_working_3-way'!V36^2+4*'OddsRatio_working_3-way'!U36^3/27</f>
        <v>-6.2281904635208968E-3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0.1615765275151432</v>
      </c>
      <c r="Y36" s="11">
        <f>IF('OddsRatio_working_3-way'!W36&gt;=0,IF('OddsRatio_working_3-way'!V36+SQRT('OddsRatio_working_3-way'!W36)&gt;0,0,PI()),ACOS('OddsRatio_working_3-way'!V36/(2*'OddsRatio_working_3-way'!X36)))</f>
        <v>0.24671029668860478</v>
      </c>
      <c r="Z36" s="11">
        <f>'OddsRatio_working_3-way'!X36^(1/3)*COS('OddsRatio_working_3-way'!Y36/3)</f>
        <v>0.54282006150968176</v>
      </c>
      <c r="AA36" s="11">
        <f>'OddsRatio_working_3-way'!X36^(1/3)*COS(('OddsRatio_working_3-way'!Y36+2*PI())/3)</f>
        <v>-0.31015658783608341</v>
      </c>
      <c r="AB36" s="11">
        <f>'OddsRatio_working_3-way'!X36^(1/3)*COS(('OddsRatio_working_3-way'!Y36+4*PI())/3)</f>
        <v>-0.23266347367359846</v>
      </c>
      <c r="AC36" s="11">
        <f>'OddsRatio_working_3-way'!X36^(1/3)*SIN('OddsRatio_working_3-way'!Y36/3)</f>
        <v>4.474067032205329E-2</v>
      </c>
      <c r="AD36" s="11">
        <f>'OddsRatio_working_3-way'!X36^(1/3)*SIN(('OddsRatio_working_3-way'!Y36+2*PI())/3)</f>
        <v>0.44772562779018937</v>
      </c>
      <c r="AE36" s="11">
        <f>'OddsRatio_working_3-way'!X36^(1/3)*SIN(('OddsRatio_working_3-way'!Y36+4*PI())/3)</f>
        <v>-0.49246629811224241</v>
      </c>
      <c r="AF36" s="11">
        <f>-'OddsRatio_working_3-way'!U36/(3*'OddsRatio_working_3-way'!X36^(1/3))*COS(('OddsRatio_working_3-way'!Y36)/3)</f>
        <v>0.54282006150968176</v>
      </c>
      <c r="AG36" s="11">
        <f>-'OddsRatio_working_3-way'!U36/(3*'OddsRatio_working_3-way'!X36^(1/3))*COS(('OddsRatio_working_3-way'!Y36+2*PI())/3)</f>
        <v>-0.31015658783608341</v>
      </c>
      <c r="AH36" s="11">
        <f>-'OddsRatio_working_3-way'!U36/(3*'OddsRatio_working_3-way'!X36^(1/3))*COS(('OddsRatio_working_3-way'!Y36+4*PI())/3)</f>
        <v>-0.23266347367359846</v>
      </c>
      <c r="AI36" s="11">
        <f>'OddsRatio_working_3-way'!U36/(3*'OddsRatio_working_3-way'!X36^(1/3))*SIN(('OddsRatio_working_3-way'!Y36)/3)</f>
        <v>-4.474067032205329E-2</v>
      </c>
      <c r="AJ36" s="11">
        <f>'OddsRatio_working_3-way'!U36/(3*'OddsRatio_working_3-way'!X36^(1/3))*SIN(('OddsRatio_working_3-way'!Y36+2*PI())/3)</f>
        <v>-0.44772562779018937</v>
      </c>
      <c r="AK36" s="11">
        <f>'OddsRatio_working_3-way'!U36/(3*'OddsRatio_working_3-way'!X36^(1/3))*SIN(('OddsRatio_working_3-way'!Y36+4*PI())/3)</f>
        <v>0.49246629811224241</v>
      </c>
      <c r="AL36" s="11">
        <f>'OddsRatio_working_3-way'!Z36+'OddsRatio_working_3-way'!AF36</f>
        <v>1.0856401230193635</v>
      </c>
      <c r="AM36" s="11">
        <f>'OddsRatio_working_3-way'!AA36+'OddsRatio_working_3-way'!AG36</f>
        <v>-0.62031317567216682</v>
      </c>
      <c r="AN36" s="11">
        <f>'OddsRatio_working_3-way'!AB36+'OddsRatio_working_3-way'!AH36</f>
        <v>-0.46532694734719693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1.0856401230193635</v>
      </c>
      <c r="AS36" s="11">
        <f>IF(('OddsRatio_working_3-way'!X36=0),IF(Q36&gt;0,-Q36^(1/3),(-Q36)^(1/3)),'OddsRatio_working_3-way'!AM36-'OddsRatio_working_3-way'!R36/3)</f>
        <v>-0.62031317567216682</v>
      </c>
      <c r="AT36" s="11">
        <f>IF(('OddsRatio_working_3-way'!X36=0),IF(Q36&gt;0,-Q36^(1/3),(-Q36)^(1/3)),'OddsRatio_working_3-way'!AN36-'OddsRatio_working_3-way'!R36/3)</f>
        <v>-0.46532694734719693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1.22</v>
      </c>
      <c r="B37" s="4">
        <f>IF('True_Odds_Calculator_3-way'!B38="","",'True_Odds_Calculator_3-way'!B38)</f>
        <v>5.9</v>
      </c>
      <c r="C37" s="4">
        <f>IF('True_Odds_Calculator_3-way'!C38="","",'True_Odds_Calculator_3-way'!C38)</f>
        <v>12.52</v>
      </c>
      <c r="D37" s="9">
        <f t="shared" si="13"/>
        <v>0.78928130252867701</v>
      </c>
      <c r="E37" s="9">
        <f t="shared" si="14"/>
        <v>0.14396214605780441</v>
      </c>
      <c r="F37" s="9">
        <f t="shared" si="15"/>
        <v>6.6756551413518619E-2</v>
      </c>
      <c r="G37" s="9">
        <f t="shared" si="16"/>
        <v>1.2135245801017649</v>
      </c>
      <c r="H37" s="9">
        <f t="shared" si="17"/>
        <v>1.266975407622388</v>
      </c>
      <c r="I37" s="9">
        <f t="shared" si="18"/>
        <v>6.9462704424986477</v>
      </c>
      <c r="J37" s="9">
        <f t="shared" si="19"/>
        <v>14.979803162772331</v>
      </c>
      <c r="K37" s="11">
        <f t="shared" si="20"/>
        <v>0.81967213114754101</v>
      </c>
      <c r="L37" s="11">
        <f t="shared" si="21"/>
        <v>0.16949152542372881</v>
      </c>
      <c r="M37" s="11">
        <f t="shared" si="22"/>
        <v>7.9872204472843447E-2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-0.13780185656825161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0.18464482945653171</v>
      </c>
      <c r="Q37" s="11">
        <f>2*'OddsRatio_working_3-way'!K37*'OddsRatio_working_3-way'!L37*'OddsRatio_working_3-way'!M37</f>
        <v>2.2192888155833135E-2</v>
      </c>
      <c r="R37" s="11">
        <f t="shared" si="23"/>
        <v>0</v>
      </c>
      <c r="S37" s="11">
        <f t="shared" si="24"/>
        <v>-1.3399299113584826</v>
      </c>
      <c r="T37" s="11">
        <f t="shared" si="25"/>
        <v>-0.16104926819212528</v>
      </c>
      <c r="U37" s="11">
        <f>'OddsRatio_working_3-way'!S37-'OddsRatio_working_3-way'!R37^2/3</f>
        <v>-1.3399299113584826</v>
      </c>
      <c r="V37" s="11">
        <f>'OddsRatio_working_3-way'!S37*'OddsRatio_working_3-way'!R37/3-2*'OddsRatio_working_3-way'!R37^3/27-'OddsRatio_working_3-way'!T37</f>
        <v>0.16104926819212528</v>
      </c>
      <c r="W37" s="11">
        <f>'OddsRatio_working_3-way'!V37^2+4*'OddsRatio_working_3-way'!U37^3/27</f>
        <v>-0.33046705414121774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0.298497873077195</v>
      </c>
      <c r="Y37" s="11">
        <f>IF('OddsRatio_working_3-way'!W37&gt;=0,IF('OddsRatio_working_3-way'!V37+SQRT('OddsRatio_working_3-way'!W37)&gt;0,0,PI()),ACOS('OddsRatio_working_3-way'!V37/(2*'OddsRatio_working_3-way'!X37)))</f>
        <v>1.2976461151059602</v>
      </c>
      <c r="Z37" s="11">
        <f>'OddsRatio_working_3-way'!X37^(1/3)*COS('OddsRatio_working_3-way'!Y37/3)</f>
        <v>0.60676229005088234</v>
      </c>
      <c r="AA37" s="11">
        <f>'OddsRatio_working_3-way'!X37^(1/3)*COS(('OddsRatio_working_3-way'!Y37+2*PI())/3)</f>
        <v>-0.5459963143137142</v>
      </c>
      <c r="AB37" s="11">
        <f>'OddsRatio_working_3-way'!X37^(1/3)*COS(('OddsRatio_working_3-way'!Y37+4*PI())/3)</f>
        <v>-6.0765975737168167E-2</v>
      </c>
      <c r="AC37" s="11">
        <f>'OddsRatio_working_3-way'!X37^(1/3)*SIN('OddsRatio_working_3-way'!Y37/3)</f>
        <v>0.28014786659614205</v>
      </c>
      <c r="AD37" s="11">
        <f>'OddsRatio_working_3-way'!X37^(1/3)*SIN(('OddsRatio_working_3-way'!Y37+2*PI())/3)</f>
        <v>0.3853976239444149</v>
      </c>
      <c r="AE37" s="11">
        <f>'OddsRatio_working_3-way'!X37^(1/3)*SIN(('OddsRatio_working_3-way'!Y37+4*PI())/3)</f>
        <v>-0.66554549054055701</v>
      </c>
      <c r="AF37" s="11">
        <f>-'OddsRatio_working_3-way'!U37/(3*'OddsRatio_working_3-way'!X37^(1/3))*COS(('OddsRatio_working_3-way'!Y37)/3)</f>
        <v>0.60676229005088245</v>
      </c>
      <c r="AG37" s="11">
        <f>-'OddsRatio_working_3-way'!U37/(3*'OddsRatio_working_3-way'!X37^(1/3))*COS(('OddsRatio_working_3-way'!Y37+2*PI())/3)</f>
        <v>-0.54599631431371431</v>
      </c>
      <c r="AH37" s="11">
        <f>-'OddsRatio_working_3-way'!U37/(3*'OddsRatio_working_3-way'!X37^(1/3))*COS(('OddsRatio_working_3-way'!Y37+4*PI())/3)</f>
        <v>-6.0765975737168174E-2</v>
      </c>
      <c r="AI37" s="11">
        <f>'OddsRatio_working_3-way'!U37/(3*'OddsRatio_working_3-way'!X37^(1/3))*SIN(('OddsRatio_working_3-way'!Y37)/3)</f>
        <v>-0.2801478665961421</v>
      </c>
      <c r="AJ37" s="11">
        <f>'OddsRatio_working_3-way'!U37/(3*'OddsRatio_working_3-way'!X37^(1/3))*SIN(('OddsRatio_working_3-way'!Y37+2*PI())/3)</f>
        <v>-0.38539762394441496</v>
      </c>
      <c r="AK37" s="11">
        <f>'OddsRatio_working_3-way'!U37/(3*'OddsRatio_working_3-way'!X37^(1/3))*SIN(('OddsRatio_working_3-way'!Y37+4*PI())/3)</f>
        <v>0.66554549054055712</v>
      </c>
      <c r="AL37" s="11">
        <f>'OddsRatio_working_3-way'!Z37+'OddsRatio_working_3-way'!AF37</f>
        <v>1.2135245801017649</v>
      </c>
      <c r="AM37" s="11">
        <f>'OddsRatio_working_3-way'!AA37+'OddsRatio_working_3-way'!AG37</f>
        <v>-1.0919926286274286</v>
      </c>
      <c r="AN37" s="11">
        <f>'OddsRatio_working_3-way'!AB37+'OddsRatio_working_3-way'!AH37</f>
        <v>-0.12153195147433635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1.2135245801017649</v>
      </c>
      <c r="AS37" s="11">
        <f>IF(('OddsRatio_working_3-way'!X37=0),IF(Q37&gt;0,-Q37^(1/3),(-Q37)^(1/3)),'OddsRatio_working_3-way'!AM37-'OddsRatio_working_3-way'!R37/3)</f>
        <v>-1.0919926286274286</v>
      </c>
      <c r="AT37" s="11">
        <f>IF(('OddsRatio_working_3-way'!X37=0),IF(Q37&gt;0,-Q37^(1/3),(-Q37)^(1/3)),'OddsRatio_working_3-way'!AN37-'OddsRatio_working_3-way'!R37/3)</f>
        <v>-0.12153195147433635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1.48</v>
      </c>
      <c r="B38" s="4">
        <f>IF('True_Odds_Calculator_3-way'!B39="","",'True_Odds_Calculator_3-way'!B39)</f>
        <v>4.3499999999999996</v>
      </c>
      <c r="C38" s="4">
        <f>IF('True_Odds_Calculator_3-way'!C39="","",'True_Odds_Calculator_3-way'!C39)</f>
        <v>6.93</v>
      </c>
      <c r="D38" s="9">
        <f t="shared" si="13"/>
        <v>0.65408460368688237</v>
      </c>
      <c r="E38" s="9">
        <f t="shared" si="14"/>
        <v>0.21317590498531941</v>
      </c>
      <c r="F38" s="9">
        <f t="shared" si="15"/>
        <v>0.13273949132779819</v>
      </c>
      <c r="G38" s="9">
        <f t="shared" si="16"/>
        <v>1.1017796040301158</v>
      </c>
      <c r="H38" s="9">
        <f t="shared" si="17"/>
        <v>1.5288542099344555</v>
      </c>
      <c r="I38" s="9">
        <f t="shared" si="18"/>
        <v>4.6909616735008868</v>
      </c>
      <c r="J38" s="9">
        <f t="shared" si="19"/>
        <v>7.5335530518985863</v>
      </c>
      <c r="K38" s="11">
        <f t="shared" si="20"/>
        <v>0.67567567567567566</v>
      </c>
      <c r="L38" s="11">
        <f t="shared" si="21"/>
        <v>0.22988505747126439</v>
      </c>
      <c r="M38" s="11">
        <f t="shared" si="22"/>
        <v>0.14430014430014432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-0.21372559303593786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0.21875883944849464</v>
      </c>
      <c r="Q38" s="11">
        <f>2*'OddsRatio_working_3-way'!K38*'OddsRatio_working_3-way'!L38*'OddsRatio_working_3-way'!M38</f>
        <v>4.4827631034527596E-2</v>
      </c>
      <c r="R38" s="11">
        <f t="shared" si="23"/>
        <v>0</v>
      </c>
      <c r="S38" s="11">
        <f t="shared" si="24"/>
        <v>-1.0235500406903091</v>
      </c>
      <c r="T38" s="11">
        <f t="shared" si="25"/>
        <v>-0.20974386079719451</v>
      </c>
      <c r="U38" s="11">
        <f>'OddsRatio_working_3-way'!S38-'OddsRatio_working_3-way'!R38^2/3</f>
        <v>-1.0235500406903091</v>
      </c>
      <c r="V38" s="11">
        <f>'OddsRatio_working_3-way'!S38*'OddsRatio_working_3-way'!R38/3-2*'OddsRatio_working_3-way'!R38^3/27-'OddsRatio_working_3-way'!T38</f>
        <v>0.20974386079719451</v>
      </c>
      <c r="W38" s="11">
        <f>'OddsRatio_working_3-way'!V38^2+4*'OddsRatio_working_3-way'!U38^3/27</f>
        <v>-0.11487077156559802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0.1992882702943847</v>
      </c>
      <c r="Y38" s="11">
        <f>IF('OddsRatio_working_3-way'!W38&gt;=0,IF('OddsRatio_working_3-way'!V38+SQRT('OddsRatio_working_3-way'!W38)&gt;0,0,PI()),ACOS('OddsRatio_working_3-way'!V38/(2*'OddsRatio_working_3-way'!X38)))</f>
        <v>1.0166326460629791</v>
      </c>
      <c r="Z38" s="11">
        <f>'OddsRatio_working_3-way'!X38^(1/3)*COS('OddsRatio_working_3-way'!Y38/3)</f>
        <v>0.55088980201505788</v>
      </c>
      <c r="AA38" s="11">
        <f>'OddsRatio_working_3-way'!X38^(1/3)*COS(('OddsRatio_working_3-way'!Y38+2*PI())/3)</f>
        <v>-0.44360503213091701</v>
      </c>
      <c r="AB38" s="11">
        <f>'OddsRatio_working_3-way'!X38^(1/3)*COS(('OddsRatio_working_3-way'!Y38+4*PI())/3)</f>
        <v>-0.10728476988414103</v>
      </c>
      <c r="AC38" s="11">
        <f>'OddsRatio_working_3-way'!X38^(1/3)*SIN('OddsRatio_working_3-way'!Y38/3)</f>
        <v>0.19417459394210174</v>
      </c>
      <c r="AD38" s="11">
        <f>'OddsRatio_working_3-way'!X38^(1/3)*SIN(('OddsRatio_working_3-way'!Y38+2*PI())/3)</f>
        <v>0.3799972662597691</v>
      </c>
      <c r="AE38" s="11">
        <f>'OddsRatio_working_3-way'!X38^(1/3)*SIN(('OddsRatio_working_3-way'!Y38+4*PI())/3)</f>
        <v>-0.57417186020187083</v>
      </c>
      <c r="AF38" s="11">
        <f>-'OddsRatio_working_3-way'!U38/(3*'OddsRatio_working_3-way'!X38^(1/3))*COS(('OddsRatio_working_3-way'!Y38)/3)</f>
        <v>0.55088980201505788</v>
      </c>
      <c r="AG38" s="11">
        <f>-'OddsRatio_working_3-way'!U38/(3*'OddsRatio_working_3-way'!X38^(1/3))*COS(('OddsRatio_working_3-way'!Y38+2*PI())/3)</f>
        <v>-0.44360503213091701</v>
      </c>
      <c r="AH38" s="11">
        <f>-'OddsRatio_working_3-way'!U38/(3*'OddsRatio_working_3-way'!X38^(1/3))*COS(('OddsRatio_working_3-way'!Y38+4*PI())/3)</f>
        <v>-0.10728476988414103</v>
      </c>
      <c r="AI38" s="11">
        <f>'OddsRatio_working_3-way'!U38/(3*'OddsRatio_working_3-way'!X38^(1/3))*SIN(('OddsRatio_working_3-way'!Y38)/3)</f>
        <v>-0.19417459394210174</v>
      </c>
      <c r="AJ38" s="11">
        <f>'OddsRatio_working_3-way'!U38/(3*'OddsRatio_working_3-way'!X38^(1/3))*SIN(('OddsRatio_working_3-way'!Y38+2*PI())/3)</f>
        <v>-0.3799972662597691</v>
      </c>
      <c r="AK38" s="11">
        <f>'OddsRatio_working_3-way'!U38/(3*'OddsRatio_working_3-way'!X38^(1/3))*SIN(('OddsRatio_working_3-way'!Y38+4*PI())/3)</f>
        <v>0.57417186020187083</v>
      </c>
      <c r="AL38" s="11">
        <f>'OddsRatio_working_3-way'!Z38+'OddsRatio_working_3-way'!AF38</f>
        <v>1.1017796040301158</v>
      </c>
      <c r="AM38" s="11">
        <f>'OddsRatio_working_3-way'!AA38+'OddsRatio_working_3-way'!AG38</f>
        <v>-0.88721006426183402</v>
      </c>
      <c r="AN38" s="11">
        <f>'OddsRatio_working_3-way'!AB38+'OddsRatio_working_3-way'!AH38</f>
        <v>-0.21456953976828205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1.1017796040301158</v>
      </c>
      <c r="AS38" s="11">
        <f>IF(('OddsRatio_working_3-way'!X38=0),IF(Q38&gt;0,-Q38^(1/3),(-Q38)^(1/3)),'OddsRatio_working_3-way'!AM38-'OddsRatio_working_3-way'!R38/3)</f>
        <v>-0.88721006426183402</v>
      </c>
      <c r="AT38" s="11">
        <f>IF(('OddsRatio_working_3-way'!X38=0),IF(Q38&gt;0,-Q38^(1/3),(-Q38)^(1/3)),'OddsRatio_working_3-way'!AN38-'OddsRatio_working_3-way'!R38/3)</f>
        <v>-0.21456953976828205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2.23</v>
      </c>
      <c r="D39" s="9">
        <f t="shared" si="13"/>
        <v>0.29764867884076091</v>
      </c>
      <c r="E39" s="9">
        <f t="shared" si="14"/>
        <v>0.27454497950484197</v>
      </c>
      <c r="F39" s="9">
        <f t="shared" si="15"/>
        <v>0.42780634165439724</v>
      </c>
      <c r="G39" s="9">
        <f t="shared" si="16"/>
        <v>1.0874034602127216</v>
      </c>
      <c r="H39" s="9">
        <f t="shared" si="17"/>
        <v>3.3596655086616058</v>
      </c>
      <c r="I39" s="9">
        <f t="shared" si="18"/>
        <v>3.6423904083169134</v>
      </c>
      <c r="J39" s="9">
        <f t="shared" si="19"/>
        <v>2.3375062560616473</v>
      </c>
      <c r="K39" s="11">
        <f t="shared" si="20"/>
        <v>0.31545741324921134</v>
      </c>
      <c r="L39" s="11">
        <f t="shared" si="21"/>
        <v>0.29154518950437314</v>
      </c>
      <c r="M39" s="11">
        <f t="shared" si="22"/>
        <v>0.44843049327354262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-0.26749327845042192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0.24044198763781749</v>
      </c>
      <c r="Q39" s="11">
        <f>2*'OddsRatio_working_3-way'!K39*'OddsRatio_working_3-way'!L39*'OddsRatio_working_3-way'!M39</f>
        <v>8.2484386839731541E-2</v>
      </c>
      <c r="R39" s="11">
        <f t="shared" si="23"/>
        <v>0</v>
      </c>
      <c r="S39" s="11">
        <f t="shared" si="24"/>
        <v>-0.89887113811116492</v>
      </c>
      <c r="T39" s="11">
        <f t="shared" si="25"/>
        <v>-0.30836059626455048</v>
      </c>
      <c r="U39" s="11">
        <f>'OddsRatio_working_3-way'!S39-'OddsRatio_working_3-way'!R39^2/3</f>
        <v>-0.89887113811116492</v>
      </c>
      <c r="V39" s="11">
        <f>'OddsRatio_working_3-way'!S39*'OddsRatio_working_3-way'!R39/3-2*'OddsRatio_working_3-way'!R39^3/27-'OddsRatio_working_3-way'!T39</f>
        <v>0.30836059626455048</v>
      </c>
      <c r="W39" s="11">
        <f>'OddsRatio_working_3-way'!V39^2+4*'OddsRatio_working_3-way'!U39^3/27</f>
        <v>-1.250786190993862E-2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0.16400771265291741</v>
      </c>
      <c r="Y39" s="11">
        <f>IF('OddsRatio_working_3-way'!W39&gt;=0,IF('OddsRatio_working_3-way'!V39+SQRT('OddsRatio_working_3-way'!W39)&gt;0,0,PI()),ACOS('OddsRatio_working_3-way'!V39/(2*'OddsRatio_working_3-way'!X39)))</f>
        <v>0.3479327556660432</v>
      </c>
      <c r="Z39" s="11">
        <f>'OddsRatio_working_3-way'!X39^(1/3)*COS('OddsRatio_working_3-way'!Y39/3)</f>
        <v>0.5437017301063608</v>
      </c>
      <c r="AA39" s="11">
        <f>'OddsRatio_working_3-way'!X39^(1/3)*COS(('OddsRatio_working_3-way'!Y39+2*PI())/3)</f>
        <v>-0.32670618418727809</v>
      </c>
      <c r="AB39" s="11">
        <f>'OddsRatio_working_3-way'!X39^(1/3)*COS(('OddsRatio_working_3-way'!Y39+4*PI())/3)</f>
        <v>-0.21699554591908285</v>
      </c>
      <c r="AC39" s="11">
        <f>'OddsRatio_working_3-way'!X39^(1/3)*SIN('OddsRatio_working_3-way'!Y39/3)</f>
        <v>6.3341466537108149E-2</v>
      </c>
      <c r="AD39" s="11">
        <f>'OddsRatio_working_3-way'!X39^(1/3)*SIN(('OddsRatio_working_3-way'!Y39+2*PI())/3)</f>
        <v>0.4391887770851049</v>
      </c>
      <c r="AE39" s="11">
        <f>'OddsRatio_working_3-way'!X39^(1/3)*SIN(('OddsRatio_working_3-way'!Y39+4*PI())/3)</f>
        <v>-0.5025302436222131</v>
      </c>
      <c r="AF39" s="11">
        <f>-'OddsRatio_working_3-way'!U39/(3*'OddsRatio_working_3-way'!X39^(1/3))*COS(('OddsRatio_working_3-way'!Y39)/3)</f>
        <v>0.5437017301063608</v>
      </c>
      <c r="AG39" s="11">
        <f>-'OddsRatio_working_3-way'!U39/(3*'OddsRatio_working_3-way'!X39^(1/3))*COS(('OddsRatio_working_3-way'!Y39+2*PI())/3)</f>
        <v>-0.32670618418727809</v>
      </c>
      <c r="AH39" s="11">
        <f>-'OddsRatio_working_3-way'!U39/(3*'OddsRatio_working_3-way'!X39^(1/3))*COS(('OddsRatio_working_3-way'!Y39+4*PI())/3)</f>
        <v>-0.21699554591908285</v>
      </c>
      <c r="AI39" s="11">
        <f>'OddsRatio_working_3-way'!U39/(3*'OddsRatio_working_3-way'!X39^(1/3))*SIN(('OddsRatio_working_3-way'!Y39)/3)</f>
        <v>-6.3341466537108149E-2</v>
      </c>
      <c r="AJ39" s="11">
        <f>'OddsRatio_working_3-way'!U39/(3*'OddsRatio_working_3-way'!X39^(1/3))*SIN(('OddsRatio_working_3-way'!Y39+2*PI())/3)</f>
        <v>-0.4391887770851049</v>
      </c>
      <c r="AK39" s="11">
        <f>'OddsRatio_working_3-way'!U39/(3*'OddsRatio_working_3-way'!X39^(1/3))*SIN(('OddsRatio_working_3-way'!Y39+4*PI())/3)</f>
        <v>0.5025302436222131</v>
      </c>
      <c r="AL39" s="11">
        <f>'OddsRatio_working_3-way'!Z39+'OddsRatio_working_3-way'!AF39</f>
        <v>1.0874034602127216</v>
      </c>
      <c r="AM39" s="11">
        <f>'OddsRatio_working_3-way'!AA39+'OddsRatio_working_3-way'!AG39</f>
        <v>-0.65341236837455619</v>
      </c>
      <c r="AN39" s="11">
        <f>'OddsRatio_working_3-way'!AB39+'OddsRatio_working_3-way'!AH39</f>
        <v>-0.4339910918381657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1.0874034602127216</v>
      </c>
      <c r="AS39" s="11">
        <f>IF(('OddsRatio_working_3-way'!X39=0),IF(Q39&gt;0,-Q39^(1/3),(-Q39)^(1/3)),'OddsRatio_working_3-way'!AM39-'OddsRatio_working_3-way'!R39/3)</f>
        <v>-0.65341236837455619</v>
      </c>
      <c r="AT39" s="11">
        <f>IF(('OddsRatio_working_3-way'!X39=0),IF(Q39&gt;0,-Q39^(1/3),(-Q39)^(1/3)),'OddsRatio_working_3-way'!AN39-'OddsRatio_working_3-way'!R39/3)</f>
        <v>-0.4339910918381657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4.45</v>
      </c>
      <c r="B40" s="4">
        <f>IF('True_Odds_Calculator_3-way'!B41="","",'True_Odds_Calculator_3-way'!B41)</f>
        <v>3.27</v>
      </c>
      <c r="C40" s="4">
        <f>IF('True_Odds_Calculator_3-way'!C41="","",'True_Odds_Calculator_3-way'!C41)</f>
        <v>1.9</v>
      </c>
      <c r="D40" s="9">
        <f t="shared" si="13"/>
        <v>0.20934476591502205</v>
      </c>
      <c r="E40" s="9">
        <f t="shared" si="14"/>
        <v>0.28694149604741426</v>
      </c>
      <c r="F40" s="9">
        <f t="shared" si="15"/>
        <v>0.50371373803756347</v>
      </c>
      <c r="G40" s="9">
        <f t="shared" si="16"/>
        <v>1.0947272990937185</v>
      </c>
      <c r="H40" s="9">
        <f t="shared" si="17"/>
        <v>4.7768091818733289</v>
      </c>
      <c r="I40" s="9">
        <f t="shared" si="18"/>
        <v>3.4850309689427417</v>
      </c>
      <c r="J40" s="9">
        <f t="shared" si="19"/>
        <v>1.9852545691843468</v>
      </c>
      <c r="K40" s="11">
        <f t="shared" si="20"/>
        <v>0.2247191011235955</v>
      </c>
      <c r="L40" s="11">
        <f t="shared" si="21"/>
        <v>0.3058103975535168</v>
      </c>
      <c r="M40" s="11">
        <f t="shared" si="22"/>
        <v>0.52631578947368418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-0.25493302372517201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0.23943995645231006</v>
      </c>
      <c r="Q40" s="11">
        <f>2*'OddsRatio_working_3-way'!K40*'OddsRatio_working_3-way'!L40*'OddsRatio_working_3-way'!M40</f>
        <v>7.2338355423658601E-2</v>
      </c>
      <c r="R40" s="11">
        <f t="shared" si="23"/>
        <v>0</v>
      </c>
      <c r="S40" s="11">
        <f t="shared" si="24"/>
        <v>-0.93922691126292013</v>
      </c>
      <c r="T40" s="11">
        <f t="shared" si="25"/>
        <v>-0.283754353855867</v>
      </c>
      <c r="U40" s="11">
        <f>'OddsRatio_working_3-way'!S40-'OddsRatio_working_3-way'!R40^2/3</f>
        <v>-0.93922691126292013</v>
      </c>
      <c r="V40" s="11">
        <f>'OddsRatio_working_3-way'!S40*'OddsRatio_working_3-way'!R40/3-2*'OddsRatio_working_3-way'!R40^3/27-'OddsRatio_working_3-way'!T40</f>
        <v>0.283754353855867</v>
      </c>
      <c r="W40" s="11">
        <f>'OddsRatio_working_3-way'!V40^2+4*'OddsRatio_working_3-way'!U40^3/27</f>
        <v>-4.2229597235598021E-2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0.17517571932759304</v>
      </c>
      <c r="Y40" s="11">
        <f>IF('OddsRatio_working_3-way'!W40&gt;=0,IF('OddsRatio_working_3-way'!V40+SQRT('OddsRatio_working_3-way'!W40)&gt;0,0,PI()),ACOS('OddsRatio_working_3-way'!V40/(2*'OddsRatio_working_3-way'!X40)))</f>
        <v>0.62679172880215206</v>
      </c>
      <c r="Z40" s="11">
        <f>'OddsRatio_working_3-way'!X40^(1/3)*COS('OddsRatio_working_3-way'!Y40/3)</f>
        <v>0.54736364954685923</v>
      </c>
      <c r="AA40" s="11">
        <f>'OddsRatio_working_3-way'!X40^(1/3)*COS(('OddsRatio_working_3-way'!Y40+2*PI())/3)</f>
        <v>-0.37418806429012486</v>
      </c>
      <c r="AB40" s="11">
        <f>'OddsRatio_working_3-way'!X40^(1/3)*COS(('OddsRatio_working_3-way'!Y40+4*PI())/3)</f>
        <v>-0.17317558525673429</v>
      </c>
      <c r="AC40" s="11">
        <f>'OddsRatio_working_3-way'!X40^(1/3)*SIN('OddsRatio_working_3-way'!Y40/3)</f>
        <v>0.11605460888040207</v>
      </c>
      <c r="AD40" s="11">
        <f>'OddsRatio_working_3-way'!X40^(1/3)*SIN(('OddsRatio_working_3-way'!Y40+2*PI())/3)</f>
        <v>0.41600352117554174</v>
      </c>
      <c r="AE40" s="11">
        <f>'OddsRatio_working_3-way'!X40^(1/3)*SIN(('OddsRatio_working_3-way'!Y40+4*PI())/3)</f>
        <v>-0.53205813005594382</v>
      </c>
      <c r="AF40" s="11">
        <f>-'OddsRatio_working_3-way'!U40/(3*'OddsRatio_working_3-way'!X40^(1/3))*COS(('OddsRatio_working_3-way'!Y40)/3)</f>
        <v>0.54736364954685923</v>
      </c>
      <c r="AG40" s="11">
        <f>-'OddsRatio_working_3-way'!U40/(3*'OddsRatio_working_3-way'!X40^(1/3))*COS(('OddsRatio_working_3-way'!Y40+2*PI())/3)</f>
        <v>-0.37418806429012486</v>
      </c>
      <c r="AH40" s="11">
        <f>-'OddsRatio_working_3-way'!U40/(3*'OddsRatio_working_3-way'!X40^(1/3))*COS(('OddsRatio_working_3-way'!Y40+4*PI())/3)</f>
        <v>-0.17317558525673429</v>
      </c>
      <c r="AI40" s="11">
        <f>'OddsRatio_working_3-way'!U40/(3*'OddsRatio_working_3-way'!X40^(1/3))*SIN(('OddsRatio_working_3-way'!Y40)/3)</f>
        <v>-0.11605460888040207</v>
      </c>
      <c r="AJ40" s="11">
        <f>'OddsRatio_working_3-way'!U40/(3*'OddsRatio_working_3-way'!X40^(1/3))*SIN(('OddsRatio_working_3-way'!Y40+2*PI())/3)</f>
        <v>-0.41600352117554174</v>
      </c>
      <c r="AK40" s="11">
        <f>'OddsRatio_working_3-way'!U40/(3*'OddsRatio_working_3-way'!X40^(1/3))*SIN(('OddsRatio_working_3-way'!Y40+4*PI())/3)</f>
        <v>0.53205813005594382</v>
      </c>
      <c r="AL40" s="11">
        <f>'OddsRatio_working_3-way'!Z40+'OddsRatio_working_3-way'!AF40</f>
        <v>1.0947272990937185</v>
      </c>
      <c r="AM40" s="11">
        <f>'OddsRatio_working_3-way'!AA40+'OddsRatio_working_3-way'!AG40</f>
        <v>-0.74837612858024971</v>
      </c>
      <c r="AN40" s="11">
        <f>'OddsRatio_working_3-way'!AB40+'OddsRatio_working_3-way'!AH40</f>
        <v>-0.34635117051346859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1.0947272990937185</v>
      </c>
      <c r="AS40" s="11">
        <f>IF(('OddsRatio_working_3-way'!X40=0),IF(Q40&gt;0,-Q40^(1/3),(-Q40)^(1/3)),'OddsRatio_working_3-way'!AM40-'OddsRatio_working_3-way'!R40/3)</f>
        <v>-0.74837612858024971</v>
      </c>
      <c r="AT40" s="11">
        <f>IF(('OddsRatio_working_3-way'!X40=0),IF(Q40&gt;0,-Q40^(1/3),(-Q40)^(1/3)),'OddsRatio_working_3-way'!AN40-'OddsRatio_working_3-way'!R40/3)</f>
        <v>-0.34635117051346859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1.73</v>
      </c>
      <c r="B41" s="4">
        <f>IF('True_Odds_Calculator_3-way'!B42="","",'True_Odds_Calculator_3-way'!B42)</f>
        <v>3.89</v>
      </c>
      <c r="C41" s="4">
        <f>IF('True_Odds_Calculator_3-way'!C42="","",'True_Odds_Calculator_3-way'!C42)</f>
        <v>4.46</v>
      </c>
      <c r="D41" s="9">
        <f t="shared" si="13"/>
        <v>0.55380030430547911</v>
      </c>
      <c r="E41" s="9">
        <f t="shared" si="14"/>
        <v>0.23868006167661965</v>
      </c>
      <c r="F41" s="9">
        <f t="shared" si="15"/>
        <v>0.20751963401790088</v>
      </c>
      <c r="G41" s="9">
        <f t="shared" si="16"/>
        <v>1.1037055326685932</v>
      </c>
      <c r="H41" s="9">
        <f t="shared" si="17"/>
        <v>1.8057050388480733</v>
      </c>
      <c r="I41" s="9">
        <f t="shared" si="18"/>
        <v>4.1897089894122352</v>
      </c>
      <c r="J41" s="9">
        <f t="shared" si="19"/>
        <v>4.8188211430333325</v>
      </c>
      <c r="K41" s="11">
        <f t="shared" si="20"/>
        <v>0.5780346820809249</v>
      </c>
      <c r="L41" s="11">
        <f t="shared" si="21"/>
        <v>0.25706940874035988</v>
      </c>
      <c r="M41" s="11">
        <f t="shared" si="22"/>
        <v>0.22421524663677131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-0.24320149399979241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0.23588628708387316</v>
      </c>
      <c r="Q41" s="11">
        <f>2*'OddsRatio_working_3-way'!K41*'OddsRatio_working_3-way'!L41*'OddsRatio_working_3-way'!M41</f>
        <v>6.6634544373975452E-2</v>
      </c>
      <c r="R41" s="11">
        <f t="shared" si="23"/>
        <v>0</v>
      </c>
      <c r="S41" s="11">
        <f t="shared" si="24"/>
        <v>-0.96992120897116907</v>
      </c>
      <c r="T41" s="11">
        <f t="shared" si="25"/>
        <v>-0.27398904208225106</v>
      </c>
      <c r="U41" s="11">
        <f>'OddsRatio_working_3-way'!S41-'OddsRatio_working_3-way'!R41^2/3</f>
        <v>-0.96992120897116907</v>
      </c>
      <c r="V41" s="11">
        <f>'OddsRatio_working_3-way'!S41*'OddsRatio_working_3-way'!R41/3-2*'OddsRatio_working_3-way'!R41^3/27-'OddsRatio_working_3-way'!T41</f>
        <v>0.27398904208225106</v>
      </c>
      <c r="W41" s="11">
        <f>'OddsRatio_working_3-way'!V41^2+4*'OddsRatio_working_3-way'!U41^3/27</f>
        <v>-6.0107873652596538E-2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0.18383271528331543</v>
      </c>
      <c r="Y41" s="11">
        <f>IF('OddsRatio_working_3-way'!W41&gt;=0,IF('OddsRatio_working_3-way'!V41+SQRT('OddsRatio_working_3-way'!W41)&gt;0,0,PI()),ACOS('OddsRatio_working_3-way'!V41/(2*'OddsRatio_working_3-way'!X41)))</f>
        <v>0.72994218626796792</v>
      </c>
      <c r="Z41" s="11">
        <f>'OddsRatio_working_3-way'!X41^(1/3)*COS('OddsRatio_working_3-way'!Y41/3)</f>
        <v>0.55185276633429658</v>
      </c>
      <c r="AA41" s="11">
        <f>'OddsRatio_working_3-way'!X41^(1/3)*COS(('OddsRatio_working_3-way'!Y41+2*PI())/3)</f>
        <v>-0.39456109756255819</v>
      </c>
      <c r="AB41" s="11">
        <f>'OddsRatio_working_3-way'!X41^(1/3)*COS(('OddsRatio_working_3-way'!Y41+4*PI())/3)</f>
        <v>-0.15729166877173847</v>
      </c>
      <c r="AC41" s="11">
        <f>'OddsRatio_working_3-way'!X41^(1/3)*SIN('OddsRatio_working_3-way'!Y41/3)</f>
        <v>0.13698756858284858</v>
      </c>
      <c r="AD41" s="11">
        <f>'OddsRatio_working_3-way'!X41^(1/3)*SIN(('OddsRatio_working_3-way'!Y41+2*PI())/3)</f>
        <v>0.40942473050279438</v>
      </c>
      <c r="AE41" s="11">
        <f>'OddsRatio_working_3-way'!X41^(1/3)*SIN(('OddsRatio_working_3-way'!Y41+4*PI())/3)</f>
        <v>-0.54641229908564293</v>
      </c>
      <c r="AF41" s="11">
        <f>-'OddsRatio_working_3-way'!U41/(3*'OddsRatio_working_3-way'!X41^(1/3))*COS(('OddsRatio_working_3-way'!Y41)/3)</f>
        <v>0.55185276633429658</v>
      </c>
      <c r="AG41" s="11">
        <f>-'OddsRatio_working_3-way'!U41/(3*'OddsRatio_working_3-way'!X41^(1/3))*COS(('OddsRatio_working_3-way'!Y41+2*PI())/3)</f>
        <v>-0.39456109756255819</v>
      </c>
      <c r="AH41" s="11">
        <f>-'OddsRatio_working_3-way'!U41/(3*'OddsRatio_working_3-way'!X41^(1/3))*COS(('OddsRatio_working_3-way'!Y41+4*PI())/3)</f>
        <v>-0.15729166877173847</v>
      </c>
      <c r="AI41" s="11">
        <f>'OddsRatio_working_3-way'!U41/(3*'OddsRatio_working_3-way'!X41^(1/3))*SIN(('OddsRatio_working_3-way'!Y41)/3)</f>
        <v>-0.13698756858284858</v>
      </c>
      <c r="AJ41" s="11">
        <f>'OddsRatio_working_3-way'!U41/(3*'OddsRatio_working_3-way'!X41^(1/3))*SIN(('OddsRatio_working_3-way'!Y41+2*PI())/3)</f>
        <v>-0.40942473050279438</v>
      </c>
      <c r="AK41" s="11">
        <f>'OddsRatio_working_3-way'!U41/(3*'OddsRatio_working_3-way'!X41^(1/3))*SIN(('OddsRatio_working_3-way'!Y41+4*PI())/3)</f>
        <v>0.54641229908564293</v>
      </c>
      <c r="AL41" s="11">
        <f>'OddsRatio_working_3-way'!Z41+'OddsRatio_working_3-way'!AF41</f>
        <v>1.1037055326685932</v>
      </c>
      <c r="AM41" s="11">
        <f>'OddsRatio_working_3-way'!AA41+'OddsRatio_working_3-way'!AG41</f>
        <v>-0.78912219512511639</v>
      </c>
      <c r="AN41" s="11">
        <f>'OddsRatio_working_3-way'!AB41+'OddsRatio_working_3-way'!AH41</f>
        <v>-0.31458333754347695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1.1037055326685932</v>
      </c>
      <c r="AS41" s="11">
        <f>IF(('OddsRatio_working_3-way'!X41=0),IF(Q41&gt;0,-Q41^(1/3),(-Q41)^(1/3)),'OddsRatio_working_3-way'!AM41-'OddsRatio_working_3-way'!R41/3)</f>
        <v>-0.78912219512511639</v>
      </c>
      <c r="AT41" s="11">
        <f>IF(('OddsRatio_working_3-way'!X41=0),IF(Q41&gt;0,-Q41^(1/3),(-Q41)^(1/3)),'OddsRatio_working_3-way'!AN41-'OddsRatio_working_3-way'!R41/3)</f>
        <v>-0.31458333754347695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1.33</v>
      </c>
      <c r="B42" s="4">
        <f>IF('True_Odds_Calculator_3-way'!B43="","",'True_Odds_Calculator_3-way'!B43)</f>
        <v>5.34</v>
      </c>
      <c r="C42" s="4">
        <f>IF('True_Odds_Calculator_3-way'!C43="","",'True_Odds_Calculator_3-way'!C43)</f>
        <v>8.1</v>
      </c>
      <c r="D42" s="9">
        <f t="shared" si="13"/>
        <v>0.72447522380173413</v>
      </c>
      <c r="E42" s="9">
        <f t="shared" si="14"/>
        <v>0.16662096987673214</v>
      </c>
      <c r="F42" s="9">
        <f t="shared" si="15"/>
        <v>0.1089038063215335</v>
      </c>
      <c r="G42" s="9">
        <f t="shared" si="16"/>
        <v>1.1524528883898189</v>
      </c>
      <c r="H42" s="9">
        <f t="shared" si="17"/>
        <v>1.3803094531686404</v>
      </c>
      <c r="I42" s="9">
        <f t="shared" si="18"/>
        <v>6.0016455356118144</v>
      </c>
      <c r="J42" s="9">
        <f t="shared" si="19"/>
        <v>9.182415507567713</v>
      </c>
      <c r="K42" s="11">
        <f t="shared" si="20"/>
        <v>0.75187969924812026</v>
      </c>
      <c r="L42" s="11">
        <f t="shared" si="21"/>
        <v>0.18726591760299627</v>
      </c>
      <c r="M42" s="11">
        <f t="shared" si="22"/>
        <v>0.1234567901234568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-0.17676004409692558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0.20459666297106338</v>
      </c>
      <c r="Q42" s="11">
        <f>2*'OddsRatio_working_3-way'!K42*'OddsRatio_working_3-way'!L42*'OddsRatio_working_3-way'!M42</f>
        <v>3.4765788100435582E-2</v>
      </c>
      <c r="R42" s="11">
        <f t="shared" si="23"/>
        <v>0</v>
      </c>
      <c r="S42" s="11">
        <f t="shared" si="24"/>
        <v>-1.1574825295861191</v>
      </c>
      <c r="T42" s="11">
        <f t="shared" si="25"/>
        <v>-0.19668352244454021</v>
      </c>
      <c r="U42" s="11">
        <f>'OddsRatio_working_3-way'!S42-'OddsRatio_working_3-way'!R42^2/3</f>
        <v>-1.1574825295861191</v>
      </c>
      <c r="V42" s="11">
        <f>'OddsRatio_working_3-way'!S42*'OddsRatio_working_3-way'!R42/3-2*'OddsRatio_working_3-way'!R42^3/27-'OddsRatio_working_3-way'!T42</f>
        <v>0.19668352244454021</v>
      </c>
      <c r="W42" s="11">
        <f>'OddsRatio_working_3-way'!V42^2+4*'OddsRatio_working_3-way'!U42^3/27</f>
        <v>-0.19105714970632387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0.23965681594079263</v>
      </c>
      <c r="Y42" s="11">
        <f>IF('OddsRatio_working_3-way'!W42&gt;=0,IF('OddsRatio_working_3-way'!V42+SQRT('OddsRatio_working_3-way'!W42)&gt;0,0,PI()),ACOS('OddsRatio_working_3-way'!V42/(2*'OddsRatio_working_3-way'!X42)))</f>
        <v>1.1479649617985559</v>
      </c>
      <c r="Z42" s="11">
        <f>'OddsRatio_working_3-way'!X42^(1/3)*COS('OddsRatio_working_3-way'!Y42/3)</f>
        <v>0.57622644419490943</v>
      </c>
      <c r="AA42" s="11">
        <f>'OddsRatio_working_3-way'!X42^(1/3)*COS(('OddsRatio_working_3-way'!Y42+2*PI())/3)</f>
        <v>-0.4889687576308277</v>
      </c>
      <c r="AB42" s="11">
        <f>'OddsRatio_working_3-way'!X42^(1/3)*COS(('OddsRatio_working_3-way'!Y42+4*PI())/3)</f>
        <v>-8.7257686564081616E-2</v>
      </c>
      <c r="AC42" s="11">
        <f>'OddsRatio_working_3-way'!X42^(1/3)*SIN('OddsRatio_working_3-way'!Y42/3)</f>
        <v>0.23192799501683878</v>
      </c>
      <c r="AD42" s="11">
        <f>'OddsRatio_working_3-way'!X42^(1/3)*SIN(('OddsRatio_working_3-way'!Y42+2*PI())/3)</f>
        <v>0.3830627414967484</v>
      </c>
      <c r="AE42" s="11">
        <f>'OddsRatio_working_3-way'!X42^(1/3)*SIN(('OddsRatio_working_3-way'!Y42+4*PI())/3)</f>
        <v>-0.61499073651358704</v>
      </c>
      <c r="AF42" s="11">
        <f>-'OddsRatio_working_3-way'!U42/(3*'OddsRatio_working_3-way'!X42^(1/3))*COS(('OddsRatio_working_3-way'!Y42)/3)</f>
        <v>0.57622644419490932</v>
      </c>
      <c r="AG42" s="11">
        <f>-'OddsRatio_working_3-way'!U42/(3*'OddsRatio_working_3-way'!X42^(1/3))*COS(('OddsRatio_working_3-way'!Y42+2*PI())/3)</f>
        <v>-0.48896875763082759</v>
      </c>
      <c r="AH42" s="11">
        <f>-'OddsRatio_working_3-way'!U42/(3*'OddsRatio_working_3-way'!X42^(1/3))*COS(('OddsRatio_working_3-way'!Y42+4*PI())/3)</f>
        <v>-8.7257686564081602E-2</v>
      </c>
      <c r="AI42" s="11">
        <f>'OddsRatio_working_3-way'!U42/(3*'OddsRatio_working_3-way'!X42^(1/3))*SIN(('OddsRatio_working_3-way'!Y42)/3)</f>
        <v>-0.23192799501683872</v>
      </c>
      <c r="AJ42" s="11">
        <f>'OddsRatio_working_3-way'!U42/(3*'OddsRatio_working_3-way'!X42^(1/3))*SIN(('OddsRatio_working_3-way'!Y42+2*PI())/3)</f>
        <v>-0.38306274149674835</v>
      </c>
      <c r="AK42" s="11">
        <f>'OddsRatio_working_3-way'!U42/(3*'OddsRatio_working_3-way'!X42^(1/3))*SIN(('OddsRatio_working_3-way'!Y42+4*PI())/3)</f>
        <v>0.61499073651358693</v>
      </c>
      <c r="AL42" s="11">
        <f>'OddsRatio_working_3-way'!Z42+'OddsRatio_working_3-way'!AF42</f>
        <v>1.1524528883898189</v>
      </c>
      <c r="AM42" s="11">
        <f>'OddsRatio_working_3-way'!AA42+'OddsRatio_working_3-way'!AG42</f>
        <v>-0.97793751526165529</v>
      </c>
      <c r="AN42" s="11">
        <f>'OddsRatio_working_3-way'!AB42+'OddsRatio_working_3-way'!AH42</f>
        <v>-0.17451537312816323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1.1524528883898189</v>
      </c>
      <c r="AS42" s="11">
        <f>IF(('OddsRatio_working_3-way'!X42=0),IF(Q42&gt;0,-Q42^(1/3),(-Q42)^(1/3)),'OddsRatio_working_3-way'!AM42-'OddsRatio_working_3-way'!R42/3)</f>
        <v>-0.97793751526165529</v>
      </c>
      <c r="AT42" s="11">
        <f>IF(('OddsRatio_working_3-way'!X42=0),IF(Q42&gt;0,-Q42^(1/3),(-Q42)^(1/3)),'OddsRatio_working_3-way'!AN42-'OddsRatio_working_3-way'!R42/3)</f>
        <v>-0.17451537312816323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1.92</v>
      </c>
      <c r="B43" s="4">
        <f>IF('True_Odds_Calculator_3-way'!B44="","",'True_Odds_Calculator_3-way'!B44)</f>
        <v>3.41</v>
      </c>
      <c r="C43" s="4">
        <f>IF('True_Odds_Calculator_3-way'!C44="","",'True_Odds_Calculator_3-way'!C44)</f>
        <v>4.13</v>
      </c>
      <c r="D43" s="9">
        <f t="shared" si="13"/>
        <v>0.49862528673330803</v>
      </c>
      <c r="E43" s="9">
        <f t="shared" si="14"/>
        <v>0.27517814422627135</v>
      </c>
      <c r="F43" s="9">
        <f t="shared" si="15"/>
        <v>0.22619656904042063</v>
      </c>
      <c r="G43" s="9">
        <f t="shared" si="16"/>
        <v>1.0929500146104671</v>
      </c>
      <c r="H43" s="9">
        <f t="shared" si="17"/>
        <v>2.0055140134416298</v>
      </c>
      <c r="I43" s="9">
        <f t="shared" si="18"/>
        <v>3.6340095352112258</v>
      </c>
      <c r="J43" s="9">
        <f t="shared" si="19"/>
        <v>4.4209335457307626</v>
      </c>
      <c r="K43" s="11">
        <f t="shared" si="20"/>
        <v>0.52083333333333337</v>
      </c>
      <c r="L43" s="11">
        <f t="shared" si="21"/>
        <v>0.29325513196480935</v>
      </c>
      <c r="M43" s="11">
        <f t="shared" si="22"/>
        <v>0.24213075060532688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-0.25665134710378024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0.23890589090151695</v>
      </c>
      <c r="Q43" s="11">
        <f>2*'OddsRatio_working_3-way'!K43*'OddsRatio_working_3-way'!L43*'OddsRatio_working_3-way'!M43</f>
        <v>7.3964672105732793E-2</v>
      </c>
      <c r="R43" s="11">
        <f t="shared" si="23"/>
        <v>0</v>
      </c>
      <c r="S43" s="11">
        <f t="shared" si="24"/>
        <v>-0.93085773208473488</v>
      </c>
      <c r="T43" s="11">
        <f t="shared" si="25"/>
        <v>-0.28819124832344728</v>
      </c>
      <c r="U43" s="11">
        <f>'OddsRatio_working_3-way'!S43-'OddsRatio_working_3-way'!R43^2/3</f>
        <v>-0.93085773208473488</v>
      </c>
      <c r="V43" s="11">
        <f>'OddsRatio_working_3-way'!S43*'OddsRatio_working_3-way'!R43/3-2*'OddsRatio_working_3-way'!R43^3/27-'OddsRatio_working_3-way'!T43</f>
        <v>0.28819124832344728</v>
      </c>
      <c r="W43" s="11">
        <f>'OddsRatio_working_3-way'!V43^2+4*'OddsRatio_working_3-way'!U43^3/27</f>
        <v>-3.6439820787754956E-2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0.17283953280281525</v>
      </c>
      <c r="Y43" s="11">
        <f>IF('OddsRatio_working_3-way'!W43&gt;=0,IF('OddsRatio_working_3-way'!V43+SQRT('OddsRatio_working_3-way'!W43)&gt;0,0,PI()),ACOS('OddsRatio_working_3-way'!V43/(2*'OddsRatio_working_3-way'!X43)))</f>
        <v>0.58502916113648784</v>
      </c>
      <c r="Z43" s="11">
        <f>'OddsRatio_working_3-way'!X43^(1/3)*COS('OddsRatio_working_3-way'!Y43/3)</f>
        <v>0.54647500730523357</v>
      </c>
      <c r="AA43" s="11">
        <f>'OddsRatio_working_3-way'!X43^(1/3)*COS(('OddsRatio_working_3-way'!Y43+2*PI())/3)</f>
        <v>-0.36671601890741973</v>
      </c>
      <c r="AB43" s="11">
        <f>'OddsRatio_working_3-way'!X43^(1/3)*COS(('OddsRatio_working_3-way'!Y43+4*PI())/3)</f>
        <v>-0.17975898839781393</v>
      </c>
      <c r="AC43" s="11">
        <f>'OddsRatio_working_3-way'!X43^(1/3)*SIN('OddsRatio_working_3-way'!Y43/3)</f>
        <v>0.1079396918916142</v>
      </c>
      <c r="AD43" s="11">
        <f>'OddsRatio_working_3-way'!X43^(1/3)*SIN(('OddsRatio_working_3-way'!Y43+2*PI())/3)</f>
        <v>0.41929139291381196</v>
      </c>
      <c r="AE43" s="11">
        <f>'OddsRatio_working_3-way'!X43^(1/3)*SIN(('OddsRatio_working_3-way'!Y43+4*PI())/3)</f>
        <v>-0.52723108480542602</v>
      </c>
      <c r="AF43" s="11">
        <f>-'OddsRatio_working_3-way'!U43/(3*'OddsRatio_working_3-way'!X43^(1/3))*COS(('OddsRatio_working_3-way'!Y43)/3)</f>
        <v>0.54647500730523346</v>
      </c>
      <c r="AG43" s="11">
        <f>-'OddsRatio_working_3-way'!U43/(3*'OddsRatio_working_3-way'!X43^(1/3))*COS(('OddsRatio_working_3-way'!Y43+2*PI())/3)</f>
        <v>-0.36671601890741967</v>
      </c>
      <c r="AH43" s="11">
        <f>-'OddsRatio_working_3-way'!U43/(3*'OddsRatio_working_3-way'!X43^(1/3))*COS(('OddsRatio_working_3-way'!Y43+4*PI())/3)</f>
        <v>-0.1797589883978139</v>
      </c>
      <c r="AI43" s="11">
        <f>'OddsRatio_working_3-way'!U43/(3*'OddsRatio_working_3-way'!X43^(1/3))*SIN(('OddsRatio_working_3-way'!Y43)/3)</f>
        <v>-0.10793969189161419</v>
      </c>
      <c r="AJ43" s="11">
        <f>'OddsRatio_working_3-way'!U43/(3*'OddsRatio_working_3-way'!X43^(1/3))*SIN(('OddsRatio_working_3-way'!Y43+2*PI())/3)</f>
        <v>-0.41929139291381184</v>
      </c>
      <c r="AK43" s="11">
        <f>'OddsRatio_working_3-way'!U43/(3*'OddsRatio_working_3-way'!X43^(1/3))*SIN(('OddsRatio_working_3-way'!Y43+4*PI())/3)</f>
        <v>0.52723108480542591</v>
      </c>
      <c r="AL43" s="11">
        <f>'OddsRatio_working_3-way'!Z43+'OddsRatio_working_3-way'!AF43</f>
        <v>1.0929500146104671</v>
      </c>
      <c r="AM43" s="11">
        <f>'OddsRatio_working_3-way'!AA43+'OddsRatio_working_3-way'!AG43</f>
        <v>-0.73343203781483934</v>
      </c>
      <c r="AN43" s="11">
        <f>'OddsRatio_working_3-way'!AB43+'OddsRatio_working_3-way'!AH43</f>
        <v>-0.3595179767956278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1.0929500146104671</v>
      </c>
      <c r="AS43" s="11">
        <f>IF(('OddsRatio_working_3-way'!X43=0),IF(Q43&gt;0,-Q43^(1/3),(-Q43)^(1/3)),'OddsRatio_working_3-way'!AM43-'OddsRatio_working_3-way'!R43/3)</f>
        <v>-0.73343203781483934</v>
      </c>
      <c r="AT43" s="11">
        <f>IF(('OddsRatio_working_3-way'!X43=0),IF(Q43&gt;0,-Q43^(1/3),(-Q43)^(1/3)),'OddsRatio_working_3-way'!AN43-'OddsRatio_working_3-way'!R43/3)</f>
        <v>-0.3595179767956278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2.97</v>
      </c>
      <c r="B44" s="4">
        <f>IF('True_Odds_Calculator_3-way'!B45="","",'True_Odds_Calculator_3-way'!B45)</f>
        <v>3.62</v>
      </c>
      <c r="C44" s="4">
        <f>IF('True_Odds_Calculator_3-way'!C45="","",'True_Odds_Calculator_3-way'!C45)</f>
        <v>2.3199999999999998</v>
      </c>
      <c r="D44" s="9">
        <f t="shared" si="13"/>
        <v>0.32202457667441942</v>
      </c>
      <c r="E44" s="9">
        <f t="shared" si="14"/>
        <v>0.26315701660904023</v>
      </c>
      <c r="F44" s="9">
        <f t="shared" si="15"/>
        <v>0.41481840671654024</v>
      </c>
      <c r="G44" s="9">
        <f t="shared" si="16"/>
        <v>1.0687071298502946</v>
      </c>
      <c r="H44" s="9">
        <f t="shared" si="17"/>
        <v>3.1053530458050806</v>
      </c>
      <c r="I44" s="9">
        <f t="shared" si="18"/>
        <v>3.8000126802077716</v>
      </c>
      <c r="J44" s="9">
        <f t="shared" si="19"/>
        <v>2.4106934114023888</v>
      </c>
      <c r="K44" s="11">
        <f t="shared" si="20"/>
        <v>0.33670033670033667</v>
      </c>
      <c r="L44" s="11">
        <f t="shared" si="21"/>
        <v>0.27624309392265195</v>
      </c>
      <c r="M44" s="11">
        <f t="shared" si="22"/>
        <v>0.43103448275862072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-0.27314197413263885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0.23693786791519691</v>
      </c>
      <c r="Q44" s="11">
        <f>2*'OddsRatio_working_3-way'!K44*'OddsRatio_working_3-way'!L44*'OddsRatio_working_3-way'!M44</f>
        <v>8.0182019599051413E-2</v>
      </c>
      <c r="R44" s="11">
        <f t="shared" si="23"/>
        <v>0</v>
      </c>
      <c r="S44" s="11">
        <f t="shared" si="24"/>
        <v>-0.86745315752949392</v>
      </c>
      <c r="T44" s="11">
        <f t="shared" si="25"/>
        <v>-0.29355436803028562</v>
      </c>
      <c r="U44" s="11">
        <f>'OddsRatio_working_3-way'!S44-'OddsRatio_working_3-way'!R44^2/3</f>
        <v>-0.86745315752949392</v>
      </c>
      <c r="V44" s="11">
        <f>'OddsRatio_working_3-way'!S44*'OddsRatio_working_3-way'!R44/3-2*'OddsRatio_working_3-way'!R44^3/27-'OddsRatio_working_3-way'!T44</f>
        <v>0.29355436803028562</v>
      </c>
      <c r="W44" s="11">
        <f>'OddsRatio_working_3-way'!V44^2+4*'OddsRatio_working_3-way'!U44^3/27</f>
        <v>-1.0527580833082237E-2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0.15548452320306885</v>
      </c>
      <c r="Y44" s="11">
        <f>IF('OddsRatio_working_3-way'!W44&gt;=0,IF('OddsRatio_working_3-way'!V44+SQRT('OddsRatio_working_3-way'!W44)&gt;0,0,PI()),ACOS('OddsRatio_working_3-way'!V44/(2*'OddsRatio_working_3-way'!X44)))</f>
        <v>0.33624980188111619</v>
      </c>
      <c r="Z44" s="11">
        <f>'OddsRatio_working_3-way'!X44^(1/3)*COS('OddsRatio_working_3-way'!Y44/3)</f>
        <v>0.5343535649251473</v>
      </c>
      <c r="AA44" s="11">
        <f>'OddsRatio_working_3-way'!X44^(1/3)*COS(('OddsRatio_working_3-way'!Y44+2*PI())/3)</f>
        <v>-0.31926315420426099</v>
      </c>
      <c r="AB44" s="11">
        <f>'OddsRatio_working_3-way'!X44^(1/3)*COS(('OddsRatio_working_3-way'!Y44+4*PI())/3)</f>
        <v>-0.21509041072088653</v>
      </c>
      <c r="AC44" s="11">
        <f>'OddsRatio_working_3-way'!X44^(1/3)*SIN('OddsRatio_working_3-way'!Y44/3)</f>
        <v>6.0144161492348164E-2</v>
      </c>
      <c r="AD44" s="11">
        <f>'OddsRatio_working_3-way'!X44^(1/3)*SIN(('OddsRatio_working_3-way'!Y44+2*PI())/3)</f>
        <v>0.43269168108178097</v>
      </c>
      <c r="AE44" s="11">
        <f>'OddsRatio_working_3-way'!X44^(1/3)*SIN(('OddsRatio_working_3-way'!Y44+4*PI())/3)</f>
        <v>-0.49283584257412899</v>
      </c>
      <c r="AF44" s="11">
        <f>-'OddsRatio_working_3-way'!U44/(3*'OddsRatio_working_3-way'!X44^(1/3))*COS(('OddsRatio_working_3-way'!Y44)/3)</f>
        <v>0.5343535649251473</v>
      </c>
      <c r="AG44" s="11">
        <f>-'OddsRatio_working_3-way'!U44/(3*'OddsRatio_working_3-way'!X44^(1/3))*COS(('OddsRatio_working_3-way'!Y44+2*PI())/3)</f>
        <v>-0.31926315420426099</v>
      </c>
      <c r="AH44" s="11">
        <f>-'OddsRatio_working_3-way'!U44/(3*'OddsRatio_working_3-way'!X44^(1/3))*COS(('OddsRatio_working_3-way'!Y44+4*PI())/3)</f>
        <v>-0.21509041072088653</v>
      </c>
      <c r="AI44" s="11">
        <f>'OddsRatio_working_3-way'!U44/(3*'OddsRatio_working_3-way'!X44^(1/3))*SIN(('OddsRatio_working_3-way'!Y44)/3)</f>
        <v>-6.0144161492348164E-2</v>
      </c>
      <c r="AJ44" s="11">
        <f>'OddsRatio_working_3-way'!U44/(3*'OddsRatio_working_3-way'!X44^(1/3))*SIN(('OddsRatio_working_3-way'!Y44+2*PI())/3)</f>
        <v>-0.43269168108178097</v>
      </c>
      <c r="AK44" s="11">
        <f>'OddsRatio_working_3-way'!U44/(3*'OddsRatio_working_3-way'!X44^(1/3))*SIN(('OddsRatio_working_3-way'!Y44+4*PI())/3)</f>
        <v>0.49283584257412899</v>
      </c>
      <c r="AL44" s="11">
        <f>'OddsRatio_working_3-way'!Z44+'OddsRatio_working_3-way'!AF44</f>
        <v>1.0687071298502946</v>
      </c>
      <c r="AM44" s="11">
        <f>'OddsRatio_working_3-way'!AA44+'OddsRatio_working_3-way'!AG44</f>
        <v>-0.63852630840852198</v>
      </c>
      <c r="AN44" s="11">
        <f>'OddsRatio_working_3-way'!AB44+'OddsRatio_working_3-way'!AH44</f>
        <v>-0.43018082144177305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1.0687071298502946</v>
      </c>
      <c r="AS44" s="11">
        <f>IF(('OddsRatio_working_3-way'!X44=0),IF(Q44&gt;0,-Q44^(1/3),(-Q44)^(1/3)),'OddsRatio_working_3-way'!AM44-'OddsRatio_working_3-way'!R44/3)</f>
        <v>-0.63852630840852198</v>
      </c>
      <c r="AT44" s="11">
        <f>IF(('OddsRatio_working_3-way'!X44=0),IF(Q44&gt;0,-Q44^(1/3),(-Q44)^(1/3)),'OddsRatio_working_3-way'!AN44-'OddsRatio_working_3-way'!R44/3)</f>
        <v>-0.43018082144177305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1.79</v>
      </c>
      <c r="B45" s="4">
        <f>IF('True_Odds_Calculator_3-way'!B46="","",'True_Odds_Calculator_3-way'!B46)</f>
        <v>3.87</v>
      </c>
      <c r="C45" s="4">
        <f>IF('True_Odds_Calculator_3-way'!C46="","",'True_Odds_Calculator_3-way'!C46)</f>
        <v>4.13</v>
      </c>
      <c r="D45" s="9">
        <f t="shared" si="13"/>
        <v>0.53476756278915449</v>
      </c>
      <c r="E45" s="9">
        <f t="shared" si="14"/>
        <v>0.24035406940931803</v>
      </c>
      <c r="F45" s="9">
        <f t="shared" si="15"/>
        <v>0.22487836780152734</v>
      </c>
      <c r="G45" s="9">
        <f t="shared" si="16"/>
        <v>1.1012295064845286</v>
      </c>
      <c r="H45" s="9">
        <f t="shared" si="17"/>
        <v>1.8699713101227777</v>
      </c>
      <c r="I45" s="9">
        <f t="shared" si="18"/>
        <v>4.1605286836105968</v>
      </c>
      <c r="J45" s="9">
        <f t="shared" si="19"/>
        <v>4.4468483552965745</v>
      </c>
      <c r="K45" s="11">
        <f t="shared" si="20"/>
        <v>0.55865921787709494</v>
      </c>
      <c r="L45" s="11">
        <f t="shared" si="21"/>
        <v>0.25839793281653745</v>
      </c>
      <c r="M45" s="11">
        <f t="shared" si="22"/>
        <v>0.24213075060532688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-0.24805002658359554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0.23733168718117723</v>
      </c>
      <c r="Q45" s="11">
        <f>2*'OddsRatio_working_3-way'!K45*'OddsRatio_working_3-way'!L45*'OddsRatio_working_3-way'!M45</f>
        <v>6.99062407013777E-2</v>
      </c>
      <c r="R45" s="11">
        <f t="shared" si="23"/>
        <v>0</v>
      </c>
      <c r="S45" s="11">
        <f t="shared" si="24"/>
        <v>-0.95678960591118456</v>
      </c>
      <c r="T45" s="11">
        <f t="shared" si="25"/>
        <v>-0.28182315343481146</v>
      </c>
      <c r="U45" s="11">
        <f>'OddsRatio_working_3-way'!S45-'OddsRatio_working_3-way'!R45^2/3</f>
        <v>-0.95678960591118456</v>
      </c>
      <c r="V45" s="11">
        <f>'OddsRatio_working_3-way'!S45*'OddsRatio_working_3-way'!R45/3-2*'OddsRatio_working_3-way'!R45^3/27-'OddsRatio_working_3-way'!T45</f>
        <v>0.28182315343481146</v>
      </c>
      <c r="W45" s="11">
        <f>'OddsRatio_working_3-way'!V45^2+4*'OddsRatio_working_3-way'!U45^3/27</f>
        <v>-5.0337125362857268E-2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0.18011205899022875</v>
      </c>
      <c r="Y45" s="11">
        <f>IF('OddsRatio_working_3-way'!W45&gt;=0,IF('OddsRatio_working_3-way'!V45+SQRT('OddsRatio_working_3-way'!W45)&gt;0,0,PI()),ACOS('OddsRatio_working_3-way'!V45/(2*'OddsRatio_working_3-way'!X45)))</f>
        <v>0.67235826556845446</v>
      </c>
      <c r="Z45" s="11">
        <f>'OddsRatio_working_3-way'!X45^(1/3)*COS('OddsRatio_working_3-way'!Y45/3)</f>
        <v>0.55061475324226428</v>
      </c>
      <c r="AA45" s="11">
        <f>'OddsRatio_working_3-way'!X45^(1/3)*COS(('OddsRatio_working_3-way'!Y45+2*PI())/3)</f>
        <v>-0.38400395711825019</v>
      </c>
      <c r="AB45" s="11">
        <f>'OddsRatio_working_3-way'!X45^(1/3)*COS(('OddsRatio_working_3-way'!Y45+4*PI())/3)</f>
        <v>-0.16661079612401428</v>
      </c>
      <c r="AC45" s="11">
        <f>'OddsRatio_working_3-way'!X45^(1/3)*SIN('OddsRatio_working_3-way'!Y45/3)</f>
        <v>0.12551200002000584</v>
      </c>
      <c r="AD45" s="11">
        <f>'OddsRatio_working_3-way'!X45^(1/3)*SIN(('OddsRatio_working_3-way'!Y45+2*PI())/3)</f>
        <v>0.41409036399629812</v>
      </c>
      <c r="AE45" s="11">
        <f>'OddsRatio_working_3-way'!X45^(1/3)*SIN(('OddsRatio_working_3-way'!Y45+4*PI())/3)</f>
        <v>-0.5396023640163039</v>
      </c>
      <c r="AF45" s="11">
        <f>-'OddsRatio_working_3-way'!U45/(3*'OddsRatio_working_3-way'!X45^(1/3))*COS(('OddsRatio_working_3-way'!Y45)/3)</f>
        <v>0.55061475324226417</v>
      </c>
      <c r="AG45" s="11">
        <f>-'OddsRatio_working_3-way'!U45/(3*'OddsRatio_working_3-way'!X45^(1/3))*COS(('OddsRatio_working_3-way'!Y45+2*PI())/3)</f>
        <v>-0.38400395711825014</v>
      </c>
      <c r="AH45" s="11">
        <f>-'OddsRatio_working_3-way'!U45/(3*'OddsRatio_working_3-way'!X45^(1/3))*COS(('OddsRatio_working_3-way'!Y45+4*PI())/3)</f>
        <v>-0.16661079612401425</v>
      </c>
      <c r="AI45" s="11">
        <f>'OddsRatio_working_3-way'!U45/(3*'OddsRatio_working_3-way'!X45^(1/3))*SIN(('OddsRatio_working_3-way'!Y45)/3)</f>
        <v>-0.12551200002000582</v>
      </c>
      <c r="AJ45" s="11">
        <f>'OddsRatio_working_3-way'!U45/(3*'OddsRatio_working_3-way'!X45^(1/3))*SIN(('OddsRatio_working_3-way'!Y45+2*PI())/3)</f>
        <v>-0.41409036399629806</v>
      </c>
      <c r="AK45" s="11">
        <f>'OddsRatio_working_3-way'!U45/(3*'OddsRatio_working_3-way'!X45^(1/3))*SIN(('OddsRatio_working_3-way'!Y45+4*PI())/3)</f>
        <v>0.53960236401630379</v>
      </c>
      <c r="AL45" s="11">
        <f>'OddsRatio_working_3-way'!Z45+'OddsRatio_working_3-way'!AF45</f>
        <v>1.1012295064845286</v>
      </c>
      <c r="AM45" s="11">
        <f>'OddsRatio_working_3-way'!AA45+'OddsRatio_working_3-way'!AG45</f>
        <v>-0.76800791423650039</v>
      </c>
      <c r="AN45" s="11">
        <f>'OddsRatio_working_3-way'!AB45+'OddsRatio_working_3-way'!AH45</f>
        <v>-0.3332215922480285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1.1012295064845286</v>
      </c>
      <c r="AS45" s="11">
        <f>IF(('OddsRatio_working_3-way'!X45=0),IF(Q45&gt;0,-Q45^(1/3),(-Q45)^(1/3)),'OddsRatio_working_3-way'!AM45-'OddsRatio_working_3-way'!R45/3)</f>
        <v>-0.76800791423650039</v>
      </c>
      <c r="AT45" s="11">
        <f>IF(('OddsRatio_working_3-way'!X45=0),IF(Q45&gt;0,-Q45^(1/3),(-Q45)^(1/3)),'OddsRatio_working_3-way'!AN45-'OddsRatio_working_3-way'!R45/3)</f>
        <v>-0.3332215922480285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1.93</v>
      </c>
      <c r="B46" s="4">
        <f>IF('True_Odds_Calculator_3-way'!B47="","",'True_Odds_Calculator_3-way'!B47)</f>
        <v>3.47</v>
      </c>
      <c r="C46" s="4">
        <f>IF('True_Odds_Calculator_3-way'!C47="","",'True_Odds_Calculator_3-way'!C47)</f>
        <v>4.1900000000000004</v>
      </c>
      <c r="D46" s="9">
        <f t="shared" si="13"/>
        <v>0.50029764144187672</v>
      </c>
      <c r="E46" s="9">
        <f t="shared" si="14"/>
        <v>0.273766054170894</v>
      </c>
      <c r="F46" s="9">
        <f t="shared" si="15"/>
        <v>0.22593630438722917</v>
      </c>
      <c r="G46" s="9">
        <f t="shared" si="16"/>
        <v>1.073989400574491</v>
      </c>
      <c r="H46" s="9">
        <f t="shared" si="17"/>
        <v>1.9988101425342766</v>
      </c>
      <c r="I46" s="9">
        <f t="shared" si="18"/>
        <v>3.6527538194189928</v>
      </c>
      <c r="J46" s="9">
        <f t="shared" si="19"/>
        <v>4.426026187832627</v>
      </c>
      <c r="K46" s="11">
        <f t="shared" si="20"/>
        <v>0.5181347150259068</v>
      </c>
      <c r="L46" s="11">
        <f t="shared" si="21"/>
        <v>0.28818443804034583</v>
      </c>
      <c r="M46" s="11">
        <f t="shared" si="22"/>
        <v>0.2386634844868735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-0.26113782230894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0.2348467788697341</v>
      </c>
      <c r="Q46" s="11">
        <f>2*'OddsRatio_working_3-way'!K46*'OddsRatio_working_3-way'!L46*'OddsRatio_working_3-way'!M46</f>
        <v>7.1273680992332056E-2</v>
      </c>
      <c r="R46" s="11">
        <f t="shared" si="23"/>
        <v>0</v>
      </c>
      <c r="S46" s="11">
        <f t="shared" si="24"/>
        <v>-0.89932119672767208</v>
      </c>
      <c r="T46" s="11">
        <f t="shared" si="25"/>
        <v>-0.272935112815682</v>
      </c>
      <c r="U46" s="11">
        <f>'OddsRatio_working_3-way'!S46-'OddsRatio_working_3-way'!R46^2/3</f>
        <v>-0.89932119672767208</v>
      </c>
      <c r="V46" s="11">
        <f>'OddsRatio_working_3-way'!S46*'OddsRatio_working_3-way'!R46/3-2*'OddsRatio_working_3-way'!R46^3/27-'OddsRatio_working_3-way'!T46</f>
        <v>0.272935112815682</v>
      </c>
      <c r="W46" s="11">
        <f>'OddsRatio_working_3-way'!V46^2+4*'OddsRatio_working_3-way'!U46^3/27</f>
        <v>-3.3262239277468894E-2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0.164130904376033</v>
      </c>
      <c r="Y46" s="11">
        <f>IF('OddsRatio_working_3-way'!W46&gt;=0,IF('OddsRatio_working_3-way'!V46+SQRT('OddsRatio_working_3-way'!W46)&gt;0,0,PI()),ACOS('OddsRatio_working_3-way'!V46/(2*'OddsRatio_working_3-way'!X46)))</f>
        <v>0.58907387829852298</v>
      </c>
      <c r="Z46" s="11">
        <f>'OddsRatio_working_3-way'!X46^(1/3)*COS('OddsRatio_working_3-way'!Y46/3)</f>
        <v>0.53699470028724561</v>
      </c>
      <c r="AA46" s="11">
        <f>'OddsRatio_working_3-way'!X46^(1/3)*COS(('OddsRatio_working_3-way'!Y46+2*PI())/3)</f>
        <v>-0.36100582586058888</v>
      </c>
      <c r="AB46" s="11">
        <f>'OddsRatio_working_3-way'!X46^(1/3)*COS(('OddsRatio_working_3-way'!Y46+4*PI())/3)</f>
        <v>-0.17598887442665656</v>
      </c>
      <c r="AC46" s="11">
        <f>'OddsRatio_working_3-way'!X46^(1/3)*SIN('OddsRatio_working_3-way'!Y46/3)</f>
        <v>0.10681958671502477</v>
      </c>
      <c r="AD46" s="11">
        <f>'OddsRatio_working_3-way'!X46^(1/3)*SIN(('OddsRatio_working_3-way'!Y46+2*PI())/3)</f>
        <v>0.41164125878885316</v>
      </c>
      <c r="AE46" s="11">
        <f>'OddsRatio_working_3-way'!X46^(1/3)*SIN(('OddsRatio_working_3-way'!Y46+4*PI())/3)</f>
        <v>-0.51846084550387783</v>
      </c>
      <c r="AF46" s="11">
        <f>-'OddsRatio_working_3-way'!U46/(3*'OddsRatio_working_3-way'!X46^(1/3))*COS(('OddsRatio_working_3-way'!Y46)/3)</f>
        <v>0.5369947002872455</v>
      </c>
      <c r="AG46" s="11">
        <f>-'OddsRatio_working_3-way'!U46/(3*'OddsRatio_working_3-way'!X46^(1/3))*COS(('OddsRatio_working_3-way'!Y46+2*PI())/3)</f>
        <v>-0.36100582586058882</v>
      </c>
      <c r="AH46" s="11">
        <f>-'OddsRatio_working_3-way'!U46/(3*'OddsRatio_working_3-way'!X46^(1/3))*COS(('OddsRatio_working_3-way'!Y46+4*PI())/3)</f>
        <v>-0.17598887442665653</v>
      </c>
      <c r="AI46" s="11">
        <f>'OddsRatio_working_3-way'!U46/(3*'OddsRatio_working_3-way'!X46^(1/3))*SIN(('OddsRatio_working_3-way'!Y46)/3)</f>
        <v>-0.10681958671502474</v>
      </c>
      <c r="AJ46" s="11">
        <f>'OddsRatio_working_3-way'!U46/(3*'OddsRatio_working_3-way'!X46^(1/3))*SIN(('OddsRatio_working_3-way'!Y46+2*PI())/3)</f>
        <v>-0.41164125878885305</v>
      </c>
      <c r="AK46" s="11">
        <f>'OddsRatio_working_3-way'!U46/(3*'OddsRatio_working_3-way'!X46^(1/3))*SIN(('OddsRatio_working_3-way'!Y46+4*PI())/3)</f>
        <v>0.51846084550387772</v>
      </c>
      <c r="AL46" s="11">
        <f>'OddsRatio_working_3-way'!Z46+'OddsRatio_working_3-way'!AF46</f>
        <v>1.073989400574491</v>
      </c>
      <c r="AM46" s="11">
        <f>'OddsRatio_working_3-way'!AA46+'OddsRatio_working_3-way'!AG46</f>
        <v>-0.72201165172117765</v>
      </c>
      <c r="AN46" s="11">
        <f>'OddsRatio_working_3-way'!AB46+'OddsRatio_working_3-way'!AH46</f>
        <v>-0.35197774885331312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1.073989400574491</v>
      </c>
      <c r="AS46" s="11">
        <f>IF(('OddsRatio_working_3-way'!X46=0),IF(Q46&gt;0,-Q46^(1/3),(-Q46)^(1/3)),'OddsRatio_working_3-way'!AM46-'OddsRatio_working_3-way'!R46/3)</f>
        <v>-0.72201165172117765</v>
      </c>
      <c r="AT46" s="11">
        <f>IF(('OddsRatio_working_3-way'!X46=0),IF(Q46&gt;0,-Q46^(1/3),(-Q46)^(1/3)),'OddsRatio_working_3-way'!AN46-'OddsRatio_working_3-way'!R46/3)</f>
        <v>-0.35197774885331312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2.13</v>
      </c>
      <c r="B47" s="4">
        <f>IF('True_Odds_Calculator_3-way'!B48="","",'True_Odds_Calculator_3-way'!B48)</f>
        <v>3.63</v>
      </c>
      <c r="C47" s="4">
        <f>IF('True_Odds_Calculator_3-way'!C48="","",'True_Odds_Calculator_3-way'!C48)</f>
        <v>3.6</v>
      </c>
      <c r="D47" s="9">
        <f t="shared" si="13"/>
        <v>0.46072259594070281</v>
      </c>
      <c r="E47" s="9">
        <f t="shared" si="14"/>
        <v>0.26850905605356368</v>
      </c>
      <c r="F47" s="9">
        <f t="shared" si="15"/>
        <v>0.27076834800573335</v>
      </c>
      <c r="G47" s="9">
        <f t="shared" si="16"/>
        <v>1.0358437918288308</v>
      </c>
      <c r="H47" s="9">
        <f t="shared" si="17"/>
        <v>2.1705034847665789</v>
      </c>
      <c r="I47" s="9">
        <f t="shared" si="18"/>
        <v>3.7242691725098256</v>
      </c>
      <c r="J47" s="9">
        <f t="shared" si="19"/>
        <v>3.6931938587549591</v>
      </c>
      <c r="K47" s="11">
        <f t="shared" si="20"/>
        <v>0.46948356807511737</v>
      </c>
      <c r="L47" s="11">
        <f t="shared" si="21"/>
        <v>0.27548209366391185</v>
      </c>
      <c r="M47" s="11">
        <f t="shared" si="22"/>
        <v>0.27777777777777779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-0.27759958383091121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0.22849062541764206</v>
      </c>
      <c r="Q47" s="11">
        <f>2*'OddsRatio_working_3-way'!K47*'OddsRatio_working_3-way'!L47*'OddsRatio_working_3-way'!M47</f>
        <v>7.1852397930076126E-2</v>
      </c>
      <c r="R47" s="11">
        <f t="shared" si="23"/>
        <v>0</v>
      </c>
      <c r="S47" s="11">
        <f t="shared" si="24"/>
        <v>-0.8230942650001164</v>
      </c>
      <c r="T47" s="11">
        <f t="shared" si="25"/>
        <v>-0.25883467452833853</v>
      </c>
      <c r="U47" s="11">
        <f>'OddsRatio_working_3-way'!S47-'OddsRatio_working_3-way'!R47^2/3</f>
        <v>-0.8230942650001164</v>
      </c>
      <c r="V47" s="11">
        <f>'OddsRatio_working_3-way'!S47*'OddsRatio_working_3-way'!R47/3-2*'OddsRatio_working_3-way'!R47^3/27-'OddsRatio_working_3-way'!T47</f>
        <v>0.25883467452833853</v>
      </c>
      <c r="W47" s="11">
        <f>'OddsRatio_working_3-way'!V47^2+4*'OddsRatio_working_3-way'!U47^3/27</f>
        <v>-1.5616957068459766E-2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0.14371181736956318</v>
      </c>
      <c r="Y47" s="11">
        <f>IF('OddsRatio_working_3-way'!W47&gt;=0,IF('OddsRatio_working_3-way'!V47+SQRT('OddsRatio_working_3-way'!W47)&gt;0,0,PI()),ACOS('OddsRatio_working_3-way'!V47/(2*'OddsRatio_working_3-way'!X47)))</f>
        <v>0.44980082596355375</v>
      </c>
      <c r="Z47" s="11">
        <f>'OddsRatio_working_3-way'!X47^(1/3)*COS('OddsRatio_working_3-way'!Y47/3)</f>
        <v>0.51792189591441529</v>
      </c>
      <c r="AA47" s="11">
        <f>'OddsRatio_working_3-way'!X47^(1/3)*COS(('OddsRatio_working_3-way'!Y47+2*PI())/3)</f>
        <v>-0.32671970052351651</v>
      </c>
      <c r="AB47" s="11">
        <f>'OddsRatio_working_3-way'!X47^(1/3)*COS(('OddsRatio_working_3-way'!Y47+4*PI())/3)</f>
        <v>-0.19120219539089889</v>
      </c>
      <c r="AC47" s="11">
        <f>'OddsRatio_working_3-way'!X47^(1/3)*SIN('OddsRatio_working_3-way'!Y47/3)</f>
        <v>7.8241068068223521E-2</v>
      </c>
      <c r="AD47" s="11">
        <f>'OddsRatio_working_3-way'!X47^(1/3)*SIN(('OddsRatio_working_3-way'!Y47+2*PI())/3)</f>
        <v>0.40941298500397183</v>
      </c>
      <c r="AE47" s="11">
        <f>'OddsRatio_working_3-way'!X47^(1/3)*SIN(('OddsRatio_working_3-way'!Y47+4*PI())/3)</f>
        <v>-0.48765405307219517</v>
      </c>
      <c r="AF47" s="11">
        <f>-'OddsRatio_working_3-way'!U47/(3*'OddsRatio_working_3-way'!X47^(1/3))*COS(('OddsRatio_working_3-way'!Y47)/3)</f>
        <v>0.5179218959144154</v>
      </c>
      <c r="AG47" s="11">
        <f>-'OddsRatio_working_3-way'!U47/(3*'OddsRatio_working_3-way'!X47^(1/3))*COS(('OddsRatio_working_3-way'!Y47+2*PI())/3)</f>
        <v>-0.32671970052351657</v>
      </c>
      <c r="AH47" s="11">
        <f>-'OddsRatio_working_3-way'!U47/(3*'OddsRatio_working_3-way'!X47^(1/3))*COS(('OddsRatio_working_3-way'!Y47+4*PI())/3)</f>
        <v>-0.19120219539089894</v>
      </c>
      <c r="AI47" s="11">
        <f>'OddsRatio_working_3-way'!U47/(3*'OddsRatio_working_3-way'!X47^(1/3))*SIN(('OddsRatio_working_3-way'!Y47)/3)</f>
        <v>-7.8241068068223535E-2</v>
      </c>
      <c r="AJ47" s="11">
        <f>'OddsRatio_working_3-way'!U47/(3*'OddsRatio_working_3-way'!X47^(1/3))*SIN(('OddsRatio_working_3-way'!Y47+2*PI())/3)</f>
        <v>-0.40941298500397194</v>
      </c>
      <c r="AK47" s="11">
        <f>'OddsRatio_working_3-way'!U47/(3*'OddsRatio_working_3-way'!X47^(1/3))*SIN(('OddsRatio_working_3-way'!Y47+4*PI())/3)</f>
        <v>0.48765405307219523</v>
      </c>
      <c r="AL47" s="11">
        <f>'OddsRatio_working_3-way'!Z47+'OddsRatio_working_3-way'!AF47</f>
        <v>1.0358437918288308</v>
      </c>
      <c r="AM47" s="11">
        <f>'OddsRatio_working_3-way'!AA47+'OddsRatio_working_3-way'!AG47</f>
        <v>-0.65343940104703302</v>
      </c>
      <c r="AN47" s="11">
        <f>'OddsRatio_working_3-way'!AB47+'OddsRatio_working_3-way'!AH47</f>
        <v>-0.38240439078179783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1.0358437918288308</v>
      </c>
      <c r="AS47" s="11">
        <f>IF(('OddsRatio_working_3-way'!X47=0),IF(Q47&gt;0,-Q47^(1/3),(-Q47)^(1/3)),'OddsRatio_working_3-way'!AM47-'OddsRatio_working_3-way'!R47/3)</f>
        <v>-0.65343940104703302</v>
      </c>
      <c r="AT47" s="11">
        <f>IF(('OddsRatio_working_3-way'!X47=0),IF(Q47&gt;0,-Q47^(1/3),(-Q47)^(1/3)),'OddsRatio_working_3-way'!AN47-'OddsRatio_working_3-way'!R47/3)</f>
        <v>-0.38240439078179783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10.220000000000001</v>
      </c>
      <c r="B48" s="4">
        <f>IF('True_Odds_Calculator_3-way'!B49="","",'True_Odds_Calculator_3-way'!B49)</f>
        <v>5.63</v>
      </c>
      <c r="C48" s="4">
        <f>IF('True_Odds_Calculator_3-way'!C49="","",'True_Odds_Calculator_3-way'!C49)</f>
        <v>1.33</v>
      </c>
      <c r="D48" s="9">
        <f t="shared" si="13"/>
        <v>9.2230099453272277E-2</v>
      </c>
      <c r="E48" s="9">
        <f t="shared" si="14"/>
        <v>0.16827725103285751</v>
      </c>
      <c r="F48" s="9">
        <f t="shared" si="15"/>
        <v>0.73949264951386995</v>
      </c>
      <c r="G48" s="9">
        <f t="shared" si="16"/>
        <v>1.0675105616171876</v>
      </c>
      <c r="H48" s="9">
        <f t="shared" si="17"/>
        <v>10.842447378110471</v>
      </c>
      <c r="I48" s="9">
        <f t="shared" si="18"/>
        <v>5.9425739002875781</v>
      </c>
      <c r="J48" s="9">
        <f t="shared" si="19"/>
        <v>1.352278485333672</v>
      </c>
      <c r="K48" s="11">
        <f t="shared" si="20"/>
        <v>9.7847358121330719E-2</v>
      </c>
      <c r="L48" s="11">
        <f t="shared" si="21"/>
        <v>0.17761989342806395</v>
      </c>
      <c r="M48" s="11">
        <f t="shared" si="22"/>
        <v>0.75187969924812026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-0.1840835242893758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0.18529568212188591</v>
      </c>
      <c r="Q48" s="11">
        <f>2*'OddsRatio_working_3-way'!K48*'OddsRatio_working_3-way'!L48*'OddsRatio_working_3-way'!M48</f>
        <v>2.6134792965005066E-2</v>
      </c>
      <c r="R48" s="11">
        <f t="shared" si="23"/>
        <v>0</v>
      </c>
      <c r="S48" s="11">
        <f t="shared" si="24"/>
        <v>-1.0065848252155616</v>
      </c>
      <c r="T48" s="11">
        <f t="shared" si="25"/>
        <v>-0.1419724718216589</v>
      </c>
      <c r="U48" s="11">
        <f>'OddsRatio_working_3-way'!S48-'OddsRatio_working_3-way'!R48^2/3</f>
        <v>-1.0065848252155616</v>
      </c>
      <c r="V48" s="11">
        <f>'OddsRatio_working_3-way'!S48*'OddsRatio_working_3-way'!R48/3-2*'OddsRatio_working_3-way'!R48^3/27-'OddsRatio_working_3-way'!T48</f>
        <v>0.1419724718216589</v>
      </c>
      <c r="W48" s="11">
        <f>'OddsRatio_working_3-way'!V48^2+4*'OddsRatio_working_3-way'!U48^3/27</f>
        <v>-0.13093786775352356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0.19435409084238187</v>
      </c>
      <c r="Y48" s="11">
        <f>IF('OddsRatio_working_3-way'!W48&gt;=0,IF('OddsRatio_working_3-way'!V48+SQRT('OddsRatio_working_3-way'!W48)&gt;0,0,PI()),ACOS('OddsRatio_working_3-way'!V48/(2*'OddsRatio_working_3-way'!X48)))</f>
        <v>1.1969038032777863</v>
      </c>
      <c r="Z48" s="11">
        <f>'OddsRatio_working_3-way'!X48^(1/3)*COS('OddsRatio_working_3-way'!Y48/3)</f>
        <v>0.5337552808085938</v>
      </c>
      <c r="AA48" s="11">
        <f>'OddsRatio_working_3-way'!X48^(1/3)*COS(('OddsRatio_working_3-way'!Y48+2*PI())/3)</f>
        <v>-0.46174985869257607</v>
      </c>
      <c r="AB48" s="11">
        <f>'OddsRatio_working_3-way'!X48^(1/3)*COS(('OddsRatio_working_3-way'!Y48+4*PI())/3)</f>
        <v>-7.2005422116017584E-2</v>
      </c>
      <c r="AC48" s="11">
        <f>'OddsRatio_working_3-way'!X48^(1/3)*SIN('OddsRatio_working_3-way'!Y48/3)</f>
        <v>0.22501905537263506</v>
      </c>
      <c r="AD48" s="11">
        <f>'OddsRatio_working_3-way'!X48^(1/3)*SIN(('OddsRatio_working_3-way'!Y48+2*PI())/3)</f>
        <v>0.34973610489802137</v>
      </c>
      <c r="AE48" s="11">
        <f>'OddsRatio_working_3-way'!X48^(1/3)*SIN(('OddsRatio_working_3-way'!Y48+4*PI())/3)</f>
        <v>-0.57475516027065643</v>
      </c>
      <c r="AF48" s="11">
        <f>-'OddsRatio_working_3-way'!U48/(3*'OddsRatio_working_3-way'!X48^(1/3))*COS(('OddsRatio_working_3-way'!Y48)/3)</f>
        <v>0.5337552808085938</v>
      </c>
      <c r="AG48" s="11">
        <f>-'OddsRatio_working_3-way'!U48/(3*'OddsRatio_working_3-way'!X48^(1/3))*COS(('OddsRatio_working_3-way'!Y48+2*PI())/3)</f>
        <v>-0.46174985869257607</v>
      </c>
      <c r="AH48" s="11">
        <f>-'OddsRatio_working_3-way'!U48/(3*'OddsRatio_working_3-way'!X48^(1/3))*COS(('OddsRatio_working_3-way'!Y48+4*PI())/3)</f>
        <v>-7.2005422116017584E-2</v>
      </c>
      <c r="AI48" s="11">
        <f>'OddsRatio_working_3-way'!U48/(3*'OddsRatio_working_3-way'!X48^(1/3))*SIN(('OddsRatio_working_3-way'!Y48)/3)</f>
        <v>-0.22501905537263506</v>
      </c>
      <c r="AJ48" s="11">
        <f>'OddsRatio_working_3-way'!U48/(3*'OddsRatio_working_3-way'!X48^(1/3))*SIN(('OddsRatio_working_3-way'!Y48+2*PI())/3)</f>
        <v>-0.34973610489802137</v>
      </c>
      <c r="AK48" s="11">
        <f>'OddsRatio_working_3-way'!U48/(3*'OddsRatio_working_3-way'!X48^(1/3))*SIN(('OddsRatio_working_3-way'!Y48+4*PI())/3)</f>
        <v>0.57475516027065643</v>
      </c>
      <c r="AL48" s="11">
        <f>'OddsRatio_working_3-way'!Z48+'OddsRatio_working_3-way'!AF48</f>
        <v>1.0675105616171876</v>
      </c>
      <c r="AM48" s="11">
        <f>'OddsRatio_working_3-way'!AA48+'OddsRatio_working_3-way'!AG48</f>
        <v>-0.92349971738515213</v>
      </c>
      <c r="AN48" s="11">
        <f>'OddsRatio_working_3-way'!AB48+'OddsRatio_working_3-way'!AH48</f>
        <v>-0.14401084423203517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1.0675105616171876</v>
      </c>
      <c r="AS48" s="11">
        <f>IF(('OddsRatio_working_3-way'!X48=0),IF(Q48&gt;0,-Q48^(1/3),(-Q48)^(1/3)),'OddsRatio_working_3-way'!AM48-'OddsRatio_working_3-way'!R48/3)</f>
        <v>-0.92349971738515213</v>
      </c>
      <c r="AT48" s="11">
        <f>IF(('OddsRatio_working_3-way'!X48=0),IF(Q48&gt;0,-Q48^(1/3),(-Q48)^(1/3)),'OddsRatio_working_3-way'!AN48-'OddsRatio_working_3-way'!R48/3)</f>
        <v>-0.14401084423203517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1.33</v>
      </c>
      <c r="B49" s="4">
        <f>IF('True_Odds_Calculator_3-way'!B50="","",'True_Odds_Calculator_3-way'!B50)</f>
        <v>5.28</v>
      </c>
      <c r="C49" s="4">
        <f>IF('True_Odds_Calculator_3-way'!C50="","",'True_Odds_Calculator_3-way'!C50)</f>
        <v>12.17</v>
      </c>
      <c r="D49" s="9">
        <f t="shared" si="13"/>
        <v>0.74115775205035106</v>
      </c>
      <c r="E49" s="9">
        <f t="shared" si="14"/>
        <v>0.18084678876311794</v>
      </c>
      <c r="F49" s="9">
        <f t="shared" si="15"/>
        <v>7.7995459186530738E-2</v>
      </c>
      <c r="G49" s="9">
        <f t="shared" si="16"/>
        <v>1.0583043166753283</v>
      </c>
      <c r="H49" s="9">
        <f t="shared" si="17"/>
        <v>1.3492404245028584</v>
      </c>
      <c r="I49" s="9">
        <f t="shared" si="18"/>
        <v>5.5295424753704054</v>
      </c>
      <c r="J49" s="9">
        <f t="shared" si="19"/>
        <v>12.821259217263419</v>
      </c>
      <c r="K49" s="11">
        <f t="shared" si="20"/>
        <v>0.75187969924812026</v>
      </c>
      <c r="L49" s="11">
        <f t="shared" si="21"/>
        <v>0.18939393939393939</v>
      </c>
      <c r="M49" s="11">
        <f t="shared" si="22"/>
        <v>8.2169268693508629E-2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-0.18460129370262124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0.18464215367731346</v>
      </c>
      <c r="Q49" s="11">
        <f>2*'OddsRatio_working_3-way'!K49*'OddsRatio_working_3-way'!L49*'OddsRatio_working_3-way'!M49</f>
        <v>2.340204736087623E-2</v>
      </c>
      <c r="R49" s="11">
        <f t="shared" si="23"/>
        <v>0</v>
      </c>
      <c r="S49" s="11">
        <f t="shared" si="24"/>
        <v>-1.0002213417569978</v>
      </c>
      <c r="T49" s="11">
        <f t="shared" si="25"/>
        <v>-0.12677076574866894</v>
      </c>
      <c r="U49" s="11">
        <f>'OddsRatio_working_3-way'!S49-'OddsRatio_working_3-way'!R49^2/3</f>
        <v>-1.0002213417569978</v>
      </c>
      <c r="V49" s="11">
        <f>'OddsRatio_working_3-way'!S49*'OddsRatio_working_3-way'!R49/3-2*'OddsRatio_working_3-way'!R49^3/27-'OddsRatio_working_3-way'!T49</f>
        <v>0.12677076574866894</v>
      </c>
      <c r="W49" s="11">
        <f>'OddsRatio_working_3-way'!V49^2+4*'OddsRatio_working_3-way'!U49^3/27</f>
        <v>-0.13217571698977132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0.1925139891269432</v>
      </c>
      <c r="Y49" s="11">
        <f>IF('OddsRatio_working_3-way'!W49&gt;=0,IF('OddsRatio_working_3-way'!V49+SQRT('OddsRatio_working_3-way'!W49)&gt;0,0,PI()),ACOS('OddsRatio_working_3-way'!V49/(2*'OddsRatio_working_3-way'!X49)))</f>
        <v>1.2352863130684864</v>
      </c>
      <c r="Z49" s="11">
        <f>'OddsRatio_working_3-way'!X49^(1/3)*COS('OddsRatio_working_3-way'!Y49/3)</f>
        <v>0.52915215833766416</v>
      </c>
      <c r="AA49" s="11">
        <f>'OddsRatio_working_3-way'!X49^(1/3)*COS(('OddsRatio_working_3-way'!Y49+2*PI())/3)</f>
        <v>-0.46471061000794839</v>
      </c>
      <c r="AB49" s="11">
        <f>'OddsRatio_working_3-way'!X49^(1/3)*COS(('OddsRatio_working_3-way'!Y49+4*PI())/3)</f>
        <v>-6.4441548329715909E-2</v>
      </c>
      <c r="AC49" s="11">
        <f>'OddsRatio_working_3-way'!X49^(1/3)*SIN('OddsRatio_working_3-way'!Y49/3)</f>
        <v>0.23109545050820651</v>
      </c>
      <c r="AD49" s="11">
        <f>'OddsRatio_working_3-way'!X49^(1/3)*SIN(('OddsRatio_working_3-way'!Y49+2*PI())/3)</f>
        <v>0.34271148633367954</v>
      </c>
      <c r="AE49" s="11">
        <f>'OddsRatio_working_3-way'!X49^(1/3)*SIN(('OddsRatio_working_3-way'!Y49+4*PI())/3)</f>
        <v>-0.573806936841886</v>
      </c>
      <c r="AF49" s="11">
        <f>-'OddsRatio_working_3-way'!U49/(3*'OddsRatio_working_3-way'!X49^(1/3))*COS(('OddsRatio_working_3-way'!Y49)/3)</f>
        <v>0.52915215833766416</v>
      </c>
      <c r="AG49" s="11">
        <f>-'OddsRatio_working_3-way'!U49/(3*'OddsRatio_working_3-way'!X49^(1/3))*COS(('OddsRatio_working_3-way'!Y49+2*PI())/3)</f>
        <v>-0.46471061000794839</v>
      </c>
      <c r="AH49" s="11">
        <f>-'OddsRatio_working_3-way'!U49/(3*'OddsRatio_working_3-way'!X49^(1/3))*COS(('OddsRatio_working_3-way'!Y49+4*PI())/3)</f>
        <v>-6.4441548329715909E-2</v>
      </c>
      <c r="AI49" s="11">
        <f>'OddsRatio_working_3-way'!U49/(3*'OddsRatio_working_3-way'!X49^(1/3))*SIN(('OddsRatio_working_3-way'!Y49)/3)</f>
        <v>-0.23109545050820651</v>
      </c>
      <c r="AJ49" s="11">
        <f>'OddsRatio_working_3-way'!U49/(3*'OddsRatio_working_3-way'!X49^(1/3))*SIN(('OddsRatio_working_3-way'!Y49+2*PI())/3)</f>
        <v>-0.34271148633367954</v>
      </c>
      <c r="AK49" s="11">
        <f>'OddsRatio_working_3-way'!U49/(3*'OddsRatio_working_3-way'!X49^(1/3))*SIN(('OddsRatio_working_3-way'!Y49+4*PI())/3)</f>
        <v>0.573806936841886</v>
      </c>
      <c r="AL49" s="11">
        <f>'OddsRatio_working_3-way'!Z49+'OddsRatio_working_3-way'!AF49</f>
        <v>1.0583043166753283</v>
      </c>
      <c r="AM49" s="11">
        <f>'OddsRatio_working_3-way'!AA49+'OddsRatio_working_3-way'!AG49</f>
        <v>-0.92942122001589678</v>
      </c>
      <c r="AN49" s="11">
        <f>'OddsRatio_working_3-way'!AB49+'OddsRatio_working_3-way'!AH49</f>
        <v>-0.12888309665943182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1.0583043166753283</v>
      </c>
      <c r="AS49" s="11">
        <f>IF(('OddsRatio_working_3-way'!X49=0),IF(Q49&gt;0,-Q49^(1/3),(-Q49)^(1/3)),'OddsRatio_working_3-way'!AM49-'OddsRatio_working_3-way'!R49/3)</f>
        <v>-0.92942122001589678</v>
      </c>
      <c r="AT49" s="11">
        <f>IF(('OddsRatio_working_3-way'!X49=0),IF(Q49&gt;0,-Q49^(1/3),(-Q49)^(1/3)),'OddsRatio_working_3-way'!AN49-'OddsRatio_working_3-way'!R49/3)</f>
        <v>-0.12888309665943182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2.4900000000000002</v>
      </c>
      <c r="B50" s="4">
        <f>IF('True_Odds_Calculator_3-way'!B51="","",'True_Odds_Calculator_3-way'!B51)</f>
        <v>3.09</v>
      </c>
      <c r="C50" s="4">
        <f>IF('True_Odds_Calculator_3-way'!C51="","",'True_Odds_Calculator_3-way'!C51)</f>
        <v>3.31</v>
      </c>
      <c r="D50" s="9">
        <f t="shared" si="13"/>
        <v>0.39177590798903972</v>
      </c>
      <c r="E50" s="9">
        <f t="shared" si="14"/>
        <v>0.31469904570760693</v>
      </c>
      <c r="F50" s="9">
        <f t="shared" si="15"/>
        <v>0.29352504630335358</v>
      </c>
      <c r="G50" s="9">
        <f t="shared" si="16"/>
        <v>1.0419325953278877</v>
      </c>
      <c r="H50" s="9">
        <f t="shared" si="17"/>
        <v>2.5524795670385529</v>
      </c>
      <c r="I50" s="9">
        <f t="shared" si="18"/>
        <v>3.1776391242352848</v>
      </c>
      <c r="J50" s="9">
        <f t="shared" si="19"/>
        <v>3.40686429520742</v>
      </c>
      <c r="K50" s="11">
        <f t="shared" si="20"/>
        <v>0.40160642570281119</v>
      </c>
      <c r="L50" s="11">
        <f t="shared" si="21"/>
        <v>0.3236245954692557</v>
      </c>
      <c r="M50" s="11">
        <f t="shared" si="22"/>
        <v>0.30211480362537763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-0.28246114425731561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0.23127541796356613</v>
      </c>
      <c r="Q50" s="11">
        <f>2*'OddsRatio_working_3-way'!K50*'OddsRatio_working_3-way'!L50*'OddsRatio_working_3-way'!M50</f>
        <v>7.8531551091193932E-2</v>
      </c>
      <c r="R50" s="11">
        <f t="shared" si="23"/>
        <v>0</v>
      </c>
      <c r="S50" s="11">
        <f t="shared" si="24"/>
        <v>-0.81878666381411924</v>
      </c>
      <c r="T50" s="11">
        <f t="shared" si="25"/>
        <v>-0.27802603185538854</v>
      </c>
      <c r="U50" s="11">
        <f>'OddsRatio_working_3-way'!S50-'OddsRatio_working_3-way'!R50^2/3</f>
        <v>-0.81878666381411924</v>
      </c>
      <c r="V50" s="11">
        <f>'OddsRatio_working_3-way'!S50*'OddsRatio_working_3-way'!R50/3-2*'OddsRatio_working_3-way'!R50^3/27-'OddsRatio_working_3-way'!T50</f>
        <v>0.27802603185538854</v>
      </c>
      <c r="W50" s="11">
        <f>'OddsRatio_working_3-way'!V50^2+4*'OddsRatio_working_3-way'!U50^3/27</f>
        <v>-4.023611245405484E-3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0.14258513740451614</v>
      </c>
      <c r="Y50" s="11">
        <f>IF('OddsRatio_working_3-way'!W50&gt;=0,IF('OddsRatio_working_3-way'!V50+SQRT('OddsRatio_working_3-way'!W50)&gt;0,0,PI()),ACOS('OddsRatio_working_3-way'!V50/(2*'OddsRatio_working_3-way'!X50)))</f>
        <v>0.2243116622807797</v>
      </c>
      <c r="Z50" s="11">
        <f>'OddsRatio_working_3-way'!X50^(1/3)*COS('OddsRatio_working_3-way'!Y50/3)</f>
        <v>0.52096629766394387</v>
      </c>
      <c r="AA50" s="11">
        <f>'OddsRatio_working_3-way'!X50^(1/3)*COS(('OddsRatio_working_3-way'!Y50+2*PI())/3)</f>
        <v>-0.29428038950738905</v>
      </c>
      <c r="AB50" s="11">
        <f>'OddsRatio_working_3-way'!X50^(1/3)*COS(('OddsRatio_working_3-way'!Y50+4*PI())/3)</f>
        <v>-0.22668590815655498</v>
      </c>
      <c r="AC50" s="11">
        <f>'OddsRatio_working_3-way'!X50^(1/3)*SIN('OddsRatio_working_3-way'!Y50/3)</f>
        <v>3.9025692003637369E-2</v>
      </c>
      <c r="AD50" s="11">
        <f>'OddsRatio_working_3-way'!X50^(1/3)*SIN(('OddsRatio_working_3-way'!Y50+2*PI())/3)</f>
        <v>0.43165720229068244</v>
      </c>
      <c r="AE50" s="11">
        <f>'OddsRatio_working_3-way'!X50^(1/3)*SIN(('OddsRatio_working_3-way'!Y50+4*PI())/3)</f>
        <v>-0.4706828942943197</v>
      </c>
      <c r="AF50" s="11">
        <f>-'OddsRatio_working_3-way'!U50/(3*'OddsRatio_working_3-way'!X50^(1/3))*COS(('OddsRatio_working_3-way'!Y50)/3)</f>
        <v>0.52096629766394387</v>
      </c>
      <c r="AG50" s="11">
        <f>-'OddsRatio_working_3-way'!U50/(3*'OddsRatio_working_3-way'!X50^(1/3))*COS(('OddsRatio_working_3-way'!Y50+2*PI())/3)</f>
        <v>-0.29428038950738905</v>
      </c>
      <c r="AH50" s="11">
        <f>-'OddsRatio_working_3-way'!U50/(3*'OddsRatio_working_3-way'!X50^(1/3))*COS(('OddsRatio_working_3-way'!Y50+4*PI())/3)</f>
        <v>-0.22668590815655498</v>
      </c>
      <c r="AI50" s="11">
        <f>'OddsRatio_working_3-way'!U50/(3*'OddsRatio_working_3-way'!X50^(1/3))*SIN(('OddsRatio_working_3-way'!Y50)/3)</f>
        <v>-3.9025692003637369E-2</v>
      </c>
      <c r="AJ50" s="11">
        <f>'OddsRatio_working_3-way'!U50/(3*'OddsRatio_working_3-way'!X50^(1/3))*SIN(('OddsRatio_working_3-way'!Y50+2*PI())/3)</f>
        <v>-0.43165720229068244</v>
      </c>
      <c r="AK50" s="11">
        <f>'OddsRatio_working_3-way'!U50/(3*'OddsRatio_working_3-way'!X50^(1/3))*SIN(('OddsRatio_working_3-way'!Y50+4*PI())/3)</f>
        <v>0.4706828942943197</v>
      </c>
      <c r="AL50" s="11">
        <f>'OddsRatio_working_3-way'!Z50+'OddsRatio_working_3-way'!AF50</f>
        <v>1.0419325953278877</v>
      </c>
      <c r="AM50" s="11">
        <f>'OddsRatio_working_3-way'!AA50+'OddsRatio_working_3-way'!AG50</f>
        <v>-0.5885607790147781</v>
      </c>
      <c r="AN50" s="11">
        <f>'OddsRatio_working_3-way'!AB50+'OddsRatio_working_3-way'!AH50</f>
        <v>-0.45337181631310997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1.0419325953278877</v>
      </c>
      <c r="AS50" s="11">
        <f>IF(('OddsRatio_working_3-way'!X50=0),IF(Q50&gt;0,-Q50^(1/3),(-Q50)^(1/3)),'OddsRatio_working_3-way'!AM50-'OddsRatio_working_3-way'!R50/3)</f>
        <v>-0.5885607790147781</v>
      </c>
      <c r="AT50" s="11">
        <f>IF(('OddsRatio_working_3-way'!X50=0),IF(Q50&gt;0,-Q50^(1/3),(-Q50)^(1/3)),'OddsRatio_working_3-way'!AN50-'OddsRatio_working_3-way'!R50/3)</f>
        <v>-0.45337181631310997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2.4500000000000002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3.16</v>
      </c>
      <c r="D51" s="9">
        <f t="shared" si="13"/>
        <v>0.39815477519901032</v>
      </c>
      <c r="E51" s="9">
        <f t="shared" si="14"/>
        <v>0.29431775713135683</v>
      </c>
      <c r="F51" s="9">
        <f t="shared" si="15"/>
        <v>0.30752746766963279</v>
      </c>
      <c r="G51" s="9">
        <f t="shared" si="16"/>
        <v>1.042473174079305</v>
      </c>
      <c r="H51" s="9">
        <f t="shared" si="17"/>
        <v>2.5115861024149928</v>
      </c>
      <c r="I51" s="9">
        <f t="shared" si="18"/>
        <v>3.3976883003824008</v>
      </c>
      <c r="J51" s="9">
        <f t="shared" si="19"/>
        <v>3.2517420560112988</v>
      </c>
      <c r="K51" s="11">
        <f t="shared" si="20"/>
        <v>0.4081632653061224</v>
      </c>
      <c r="L51" s="11">
        <f t="shared" si="21"/>
        <v>0.30303030303030304</v>
      </c>
      <c r="M51" s="11">
        <f t="shared" si="22"/>
        <v>0.31645569620253161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-0.28195674126958037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0.23132382987717526</v>
      </c>
      <c r="Q51" s="11">
        <f>2*'OddsRatio_working_3-way'!K51*'OddsRatio_working_3-way'!L51*'OddsRatio_working_3-way'!M51</f>
        <v>7.8282175931362177E-2</v>
      </c>
      <c r="R51" s="11">
        <f t="shared" si="23"/>
        <v>0</v>
      </c>
      <c r="S51" s="11">
        <f t="shared" si="24"/>
        <v>-0.82042312177244692</v>
      </c>
      <c r="T51" s="11">
        <f t="shared" si="25"/>
        <v>-0.27763895829862839</v>
      </c>
      <c r="U51" s="11">
        <f>'OddsRatio_working_3-way'!S51-'OddsRatio_working_3-way'!R51^2/3</f>
        <v>-0.82042312177244692</v>
      </c>
      <c r="V51" s="11">
        <f>'OddsRatio_working_3-way'!S51*'OddsRatio_working_3-way'!R51/3-2*'OddsRatio_working_3-way'!R51^3/27-'OddsRatio_working_3-way'!T51</f>
        <v>0.27763895829862839</v>
      </c>
      <c r="W51" s="11">
        <f>'OddsRatio_working_3-way'!V51^2+4*'OddsRatio_working_3-way'!U51^3/27</f>
        <v>-4.7272698324727358E-3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0.1430128149831513</v>
      </c>
      <c r="Y51" s="11">
        <f>IF('OddsRatio_working_3-way'!W51&gt;=0,IF('OddsRatio_working_3-way'!V51+SQRT('OddsRatio_working_3-way'!W51)&gt;0,0,PI()),ACOS('OddsRatio_working_3-way'!V51/(2*'OddsRatio_working_3-way'!X51)))</f>
        <v>0.24275840242227131</v>
      </c>
      <c r="Z51" s="11">
        <f>'OddsRatio_working_3-way'!X51^(1/3)*COS('OddsRatio_working_3-way'!Y51/3)</f>
        <v>0.52123658703965248</v>
      </c>
      <c r="AA51" s="11">
        <f>'OddsRatio_working_3-way'!X51^(1/3)*COS(('OddsRatio_working_3-way'!Y51+2*PI())/3)</f>
        <v>-0.29722561097894706</v>
      </c>
      <c r="AB51" s="11">
        <f>'OddsRatio_working_3-way'!X51^(1/3)*COS(('OddsRatio_working_3-way'!Y51+4*PI())/3)</f>
        <v>-0.22401097606070527</v>
      </c>
      <c r="AC51" s="11">
        <f>'OddsRatio_working_3-way'!X51^(1/3)*SIN('OddsRatio_working_3-way'!Y51/3)</f>
        <v>4.2270489178666965E-2</v>
      </c>
      <c r="AD51" s="11">
        <f>'OddsRatio_working_3-way'!X51^(1/3)*SIN(('OddsRatio_working_3-way'!Y51+2*PI())/3)</f>
        <v>0.43026888116890422</v>
      </c>
      <c r="AE51" s="11">
        <f>'OddsRatio_working_3-way'!X51^(1/3)*SIN(('OddsRatio_working_3-way'!Y51+4*PI())/3)</f>
        <v>-0.47253937034757121</v>
      </c>
      <c r="AF51" s="11">
        <f>-'OddsRatio_working_3-way'!U51/(3*'OddsRatio_working_3-way'!X51^(1/3))*COS(('OddsRatio_working_3-way'!Y51)/3)</f>
        <v>0.52123658703965248</v>
      </c>
      <c r="AG51" s="11">
        <f>-'OddsRatio_working_3-way'!U51/(3*'OddsRatio_working_3-way'!X51^(1/3))*COS(('OddsRatio_working_3-way'!Y51+2*PI())/3)</f>
        <v>-0.29722561097894706</v>
      </c>
      <c r="AH51" s="11">
        <f>-'OddsRatio_working_3-way'!U51/(3*'OddsRatio_working_3-way'!X51^(1/3))*COS(('OddsRatio_working_3-way'!Y51+4*PI())/3)</f>
        <v>-0.22401097606070527</v>
      </c>
      <c r="AI51" s="11">
        <f>'OddsRatio_working_3-way'!U51/(3*'OddsRatio_working_3-way'!X51^(1/3))*SIN(('OddsRatio_working_3-way'!Y51)/3)</f>
        <v>-4.2270489178666965E-2</v>
      </c>
      <c r="AJ51" s="11">
        <f>'OddsRatio_working_3-way'!U51/(3*'OddsRatio_working_3-way'!X51^(1/3))*SIN(('OddsRatio_working_3-way'!Y51+2*PI())/3)</f>
        <v>-0.43026888116890422</v>
      </c>
      <c r="AK51" s="11">
        <f>'OddsRatio_working_3-way'!U51/(3*'OddsRatio_working_3-way'!X51^(1/3))*SIN(('OddsRatio_working_3-way'!Y51+4*PI())/3)</f>
        <v>0.47253937034757121</v>
      </c>
      <c r="AL51" s="11">
        <f>'OddsRatio_working_3-way'!Z51+'OddsRatio_working_3-way'!AF51</f>
        <v>1.042473174079305</v>
      </c>
      <c r="AM51" s="11">
        <f>'OddsRatio_working_3-way'!AA51+'OddsRatio_working_3-way'!AG51</f>
        <v>-0.59445122195789413</v>
      </c>
      <c r="AN51" s="11">
        <f>'OddsRatio_working_3-way'!AB51+'OddsRatio_working_3-way'!AH51</f>
        <v>-0.44802195212141055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1.042473174079305</v>
      </c>
      <c r="AS51" s="11">
        <f>IF(('OddsRatio_working_3-way'!X51=0),IF(Q51&gt;0,-Q51^(1/3),(-Q51)^(1/3)),'OddsRatio_working_3-way'!AM51-'OddsRatio_working_3-way'!R51/3)</f>
        <v>-0.59445122195789413</v>
      </c>
      <c r="AT51" s="11">
        <f>IF(('OddsRatio_working_3-way'!X51=0),IF(Q51&gt;0,-Q51^(1/3),(-Q51)^(1/3)),'OddsRatio_working_3-way'!AN51-'OddsRatio_working_3-way'!R51/3)</f>
        <v>-0.44802195212141055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1.81</v>
      </c>
      <c r="B52" s="4">
        <f>IF('True_Odds_Calculator_3-way'!B53="","",'True_Odds_Calculator_3-way'!B53)</f>
        <v>3.77</v>
      </c>
      <c r="C52" s="4">
        <f>IF('True_Odds_Calculator_3-way'!C53="","",'True_Odds_Calculator_3-way'!C53)</f>
        <v>4.71</v>
      </c>
      <c r="D52" s="9">
        <f t="shared" si="13"/>
        <v>0.54018117923083575</v>
      </c>
      <c r="E52" s="9">
        <f t="shared" si="14"/>
        <v>0.25568915242016549</v>
      </c>
      <c r="F52" s="9">
        <f t="shared" si="15"/>
        <v>0.20412966834899884</v>
      </c>
      <c r="G52" s="9">
        <f t="shared" si="16"/>
        <v>1.0509021386369983</v>
      </c>
      <c r="H52" s="9">
        <f t="shared" si="17"/>
        <v>1.8512307322959687</v>
      </c>
      <c r="I52" s="9">
        <f t="shared" si="18"/>
        <v>3.910998924024486</v>
      </c>
      <c r="J52" s="9">
        <f t="shared" si="19"/>
        <v>4.898846934343263</v>
      </c>
      <c r="K52" s="11">
        <f t="shared" si="20"/>
        <v>0.5524861878453039</v>
      </c>
      <c r="L52" s="11">
        <f t="shared" si="21"/>
        <v>0.26525198938992045</v>
      </c>
      <c r="M52" s="11">
        <f t="shared" si="22"/>
        <v>0.21231422505307856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-0.25899886765954083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0.22682279417866305</v>
      </c>
      <c r="Q52" s="11">
        <f>2*'OddsRatio_working_3-way'!K52*'OddsRatio_working_3-way'!L52*'OddsRatio_working_3-way'!M52</f>
        <v>6.2228475769180537E-2</v>
      </c>
      <c r="R52" s="11">
        <f t="shared" si="23"/>
        <v>0</v>
      </c>
      <c r="S52" s="11">
        <f t="shared" si="24"/>
        <v>-0.87576751291757049</v>
      </c>
      <c r="T52" s="11">
        <f t="shared" si="25"/>
        <v>-0.24026543564268052</v>
      </c>
      <c r="U52" s="11">
        <f>'OddsRatio_working_3-way'!S52-'OddsRatio_working_3-way'!R52^2/3</f>
        <v>-0.87576751291757049</v>
      </c>
      <c r="V52" s="11">
        <f>'OddsRatio_working_3-way'!S52*'OddsRatio_working_3-way'!R52/3-2*'OddsRatio_working_3-way'!R52^3/27-'OddsRatio_working_3-way'!T52</f>
        <v>0.24026543564268052</v>
      </c>
      <c r="W52" s="11">
        <f>'OddsRatio_working_3-way'!V52^2+4*'OddsRatio_working_3-way'!U52^3/27</f>
        <v>-4.1781602362747701E-2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0.15772530070292681</v>
      </c>
      <c r="Y52" s="11">
        <f>IF('OddsRatio_working_3-way'!W52&gt;=0,IF('OddsRatio_working_3-way'!V52+SQRT('OddsRatio_working_3-way'!W52)&gt;0,0,PI()),ACOS('OddsRatio_working_3-way'!V52/(2*'OddsRatio_working_3-way'!X52)))</f>
        <v>0.7049285098063105</v>
      </c>
      <c r="Z52" s="11">
        <f>'OddsRatio_working_3-way'!X52^(1/3)*COS('OddsRatio_working_3-way'!Y52/3)</f>
        <v>0.52545106931849916</v>
      </c>
      <c r="AA52" s="11">
        <f>'OddsRatio_working_3-way'!X52^(1/3)*COS(('OddsRatio_working_3-way'!Y52+2*PI())/3)</f>
        <v>-0.37166477709936818</v>
      </c>
      <c r="AB52" s="11">
        <f>'OddsRatio_working_3-way'!X52^(1/3)*COS(('OddsRatio_working_3-way'!Y52+4*PI())/3)</f>
        <v>-0.15378629221913112</v>
      </c>
      <c r="AC52" s="11">
        <f>'OddsRatio_working_3-way'!X52^(1/3)*SIN('OddsRatio_working_3-way'!Y52/3)</f>
        <v>0.12579220189623283</v>
      </c>
      <c r="AD52" s="11">
        <f>'OddsRatio_working_3-way'!X52^(1/3)*SIN(('OddsRatio_working_3-way'!Y52+2*PI())/3)</f>
        <v>0.392157873527402</v>
      </c>
      <c r="AE52" s="11">
        <f>'OddsRatio_working_3-way'!X52^(1/3)*SIN(('OddsRatio_working_3-way'!Y52+4*PI())/3)</f>
        <v>-0.51795007542363469</v>
      </c>
      <c r="AF52" s="11">
        <f>-'OddsRatio_working_3-way'!U52/(3*'OddsRatio_working_3-way'!X52^(1/3))*COS(('OddsRatio_working_3-way'!Y52)/3)</f>
        <v>0.52545106931849916</v>
      </c>
      <c r="AG52" s="11">
        <f>-'OddsRatio_working_3-way'!U52/(3*'OddsRatio_working_3-way'!X52^(1/3))*COS(('OddsRatio_working_3-way'!Y52+2*PI())/3)</f>
        <v>-0.37166477709936818</v>
      </c>
      <c r="AH52" s="11">
        <f>-'OddsRatio_working_3-way'!U52/(3*'OddsRatio_working_3-way'!X52^(1/3))*COS(('OddsRatio_working_3-way'!Y52+4*PI())/3)</f>
        <v>-0.15378629221913112</v>
      </c>
      <c r="AI52" s="11">
        <f>'OddsRatio_working_3-way'!U52/(3*'OddsRatio_working_3-way'!X52^(1/3))*SIN(('OddsRatio_working_3-way'!Y52)/3)</f>
        <v>-0.12579220189623283</v>
      </c>
      <c r="AJ52" s="11">
        <f>'OddsRatio_working_3-way'!U52/(3*'OddsRatio_working_3-way'!X52^(1/3))*SIN(('OddsRatio_working_3-way'!Y52+2*PI())/3)</f>
        <v>-0.392157873527402</v>
      </c>
      <c r="AK52" s="11">
        <f>'OddsRatio_working_3-way'!U52/(3*'OddsRatio_working_3-way'!X52^(1/3))*SIN(('OddsRatio_working_3-way'!Y52+4*PI())/3)</f>
        <v>0.51795007542363469</v>
      </c>
      <c r="AL52" s="11">
        <f>'OddsRatio_working_3-way'!Z52+'OddsRatio_working_3-way'!AF52</f>
        <v>1.0509021386369983</v>
      </c>
      <c r="AM52" s="11">
        <f>'OddsRatio_working_3-way'!AA52+'OddsRatio_working_3-way'!AG52</f>
        <v>-0.74332955419873636</v>
      </c>
      <c r="AN52" s="11">
        <f>'OddsRatio_working_3-way'!AB52+'OddsRatio_working_3-way'!AH52</f>
        <v>-0.30757258443826224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1.0509021386369983</v>
      </c>
      <c r="AS52" s="11">
        <f>IF(('OddsRatio_working_3-way'!X52=0),IF(Q52&gt;0,-Q52^(1/3),(-Q52)^(1/3)),'OddsRatio_working_3-way'!AM52-'OddsRatio_working_3-way'!R52/3)</f>
        <v>-0.74332955419873636</v>
      </c>
      <c r="AT52" s="11">
        <f>IF(('OddsRatio_working_3-way'!X52=0),IF(Q52&gt;0,-Q52^(1/3),(-Q52)^(1/3)),'OddsRatio_working_3-way'!AN52-'OddsRatio_working_3-way'!R52/3)</f>
        <v>-0.30757258443826224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3.08</v>
      </c>
      <c r="B53" s="4">
        <f>IF('True_Odds_Calculator_3-way'!B54="","",'True_Odds_Calculator_3-way'!B54)</f>
        <v>3.18</v>
      </c>
      <c r="C53" s="4">
        <f>IF('True_Odds_Calculator_3-way'!C54="","",'True_Odds_Calculator_3-way'!C54)</f>
        <v>2.41</v>
      </c>
      <c r="D53" s="9">
        <f t="shared" si="13"/>
        <v>0.30721716358715395</v>
      </c>
      <c r="E53" s="9">
        <f t="shared" si="14"/>
        <v>0.29731454745761138</v>
      </c>
      <c r="F53" s="9">
        <f t="shared" si="15"/>
        <v>0.39546828895523439</v>
      </c>
      <c r="G53" s="9">
        <f t="shared" si="16"/>
        <v>1.0841473421059109</v>
      </c>
      <c r="H53" s="9">
        <f t="shared" si="17"/>
        <v>3.2550264715802948</v>
      </c>
      <c r="I53" s="9">
        <f t="shared" si="18"/>
        <v>3.363441205790886</v>
      </c>
      <c r="J53" s="9">
        <f t="shared" si="19"/>
        <v>2.5286477523693347</v>
      </c>
      <c r="K53" s="11">
        <f t="shared" si="20"/>
        <v>0.32467532467532467</v>
      </c>
      <c r="L53" s="11">
        <f t="shared" si="21"/>
        <v>0.31446540880503143</v>
      </c>
      <c r="M53" s="11">
        <f t="shared" si="22"/>
        <v>0.41493775933609955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-0.2708594935949511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0.24020839412681574</v>
      </c>
      <c r="Q53" s="11">
        <f>2*'OddsRatio_working_3-way'!K53*'OddsRatio_working_3-way'!L53*'OddsRatio_working_3-way'!M53</f>
        <v>8.4729592284591093E-2</v>
      </c>
      <c r="R53" s="11">
        <f t="shared" si="23"/>
        <v>0</v>
      </c>
      <c r="S53" s="11">
        <f t="shared" si="24"/>
        <v>-0.88683764020480804</v>
      </c>
      <c r="T53" s="11">
        <f t="shared" si="25"/>
        <v>-0.31281750977241907</v>
      </c>
      <c r="U53" s="11">
        <f>'OddsRatio_working_3-way'!S53-'OddsRatio_working_3-way'!R53^2/3</f>
        <v>-0.88683764020480804</v>
      </c>
      <c r="V53" s="11">
        <f>'OddsRatio_working_3-way'!S53*'OddsRatio_working_3-way'!R53/3-2*'OddsRatio_working_3-way'!R53^3/27-'OddsRatio_working_3-way'!T53</f>
        <v>0.31281750977241907</v>
      </c>
      <c r="W53" s="11">
        <f>'OddsRatio_working_3-way'!V53^2+4*'OddsRatio_working_3-way'!U53^3/27</f>
        <v>-5.4757173102181894E-3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0.16072531826880582</v>
      </c>
      <c r="Y53" s="11">
        <f>IF('OddsRatio_working_3-way'!W53&gt;=0,IF('OddsRatio_working_3-way'!V53+SQRT('OddsRatio_working_3-way'!W53)&gt;0,0,PI()),ACOS('OddsRatio_working_3-way'!V53/(2*'OddsRatio_working_3-way'!X53)))</f>
        <v>0.23228368775016706</v>
      </c>
      <c r="Z53" s="11">
        <f>'OddsRatio_working_3-way'!X53^(1/3)*COS('OddsRatio_working_3-way'!Y53/3)</f>
        <v>0.54207367105295534</v>
      </c>
      <c r="AA53" s="11">
        <f>'OddsRatio_working_3-way'!X53^(1/3)*COS(('OddsRatio_working_3-way'!Y53+2*PI())/3)</f>
        <v>-0.30745813993174692</v>
      </c>
      <c r="AB53" s="11">
        <f>'OddsRatio_working_3-way'!X53^(1/3)*COS(('OddsRatio_working_3-way'!Y53+4*PI())/3)</f>
        <v>-0.2346155311212085</v>
      </c>
      <c r="AC53" s="11">
        <f>'OddsRatio_working_3-way'!X53^(1/3)*SIN('OddsRatio_working_3-way'!Y53/3)</f>
        <v>4.2055699805239169E-2</v>
      </c>
      <c r="AD53" s="11">
        <f>'OddsRatio_working_3-way'!X53^(1/3)*SIN(('OddsRatio_working_3-way'!Y53+2*PI())/3)</f>
        <v>0.44842171995192914</v>
      </c>
      <c r="AE53" s="11">
        <f>'OddsRatio_working_3-way'!X53^(1/3)*SIN(('OddsRatio_working_3-way'!Y53+4*PI())/3)</f>
        <v>-0.49047741975716808</v>
      </c>
      <c r="AF53" s="11">
        <f>-'OddsRatio_working_3-way'!U53/(3*'OddsRatio_working_3-way'!X53^(1/3))*COS(('OddsRatio_working_3-way'!Y53)/3)</f>
        <v>0.54207367105295545</v>
      </c>
      <c r="AG53" s="11">
        <f>-'OddsRatio_working_3-way'!U53/(3*'OddsRatio_working_3-way'!X53^(1/3))*COS(('OddsRatio_working_3-way'!Y53+2*PI())/3)</f>
        <v>-0.30745813993174698</v>
      </c>
      <c r="AH53" s="11">
        <f>-'OddsRatio_working_3-way'!U53/(3*'OddsRatio_working_3-way'!X53^(1/3))*COS(('OddsRatio_working_3-way'!Y53+4*PI())/3)</f>
        <v>-0.23461553112120856</v>
      </c>
      <c r="AI53" s="11">
        <f>'OddsRatio_working_3-way'!U53/(3*'OddsRatio_working_3-way'!X53^(1/3))*SIN(('OddsRatio_working_3-way'!Y53)/3)</f>
        <v>-4.2055699805239176E-2</v>
      </c>
      <c r="AJ53" s="11">
        <f>'OddsRatio_working_3-way'!U53/(3*'OddsRatio_working_3-way'!X53^(1/3))*SIN(('OddsRatio_working_3-way'!Y53+2*PI())/3)</f>
        <v>-0.4484217199519292</v>
      </c>
      <c r="AK53" s="11">
        <f>'OddsRatio_working_3-way'!U53/(3*'OddsRatio_working_3-way'!X53^(1/3))*SIN(('OddsRatio_working_3-way'!Y53+4*PI())/3)</f>
        <v>0.49047741975716819</v>
      </c>
      <c r="AL53" s="11">
        <f>'OddsRatio_working_3-way'!Z53+'OddsRatio_working_3-way'!AF53</f>
        <v>1.0841473421059109</v>
      </c>
      <c r="AM53" s="11">
        <f>'OddsRatio_working_3-way'!AA53+'OddsRatio_working_3-way'!AG53</f>
        <v>-0.61491627986349395</v>
      </c>
      <c r="AN53" s="11">
        <f>'OddsRatio_working_3-way'!AB53+'OddsRatio_working_3-way'!AH53</f>
        <v>-0.46923106224241706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1.0841473421059109</v>
      </c>
      <c r="AS53" s="11">
        <f>IF(('OddsRatio_working_3-way'!X53=0),IF(Q53&gt;0,-Q53^(1/3),(-Q53)^(1/3)),'OddsRatio_working_3-way'!AM53-'OddsRatio_working_3-way'!R53/3)</f>
        <v>-0.61491627986349395</v>
      </c>
      <c r="AT53" s="11">
        <f>IF(('OddsRatio_working_3-way'!X53=0),IF(Q53&gt;0,-Q53^(1/3),(-Q53)^(1/3)),'OddsRatio_working_3-way'!AN53-'OddsRatio_working_3-way'!R53/3)</f>
        <v>-0.46923106224241706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2.17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3.57</v>
      </c>
      <c r="D54" s="9">
        <f t="shared" si="13"/>
        <v>0.45217763038349018</v>
      </c>
      <c r="E54" s="9">
        <f t="shared" si="14"/>
        <v>0.27468807719578198</v>
      </c>
      <c r="F54" s="9">
        <f t="shared" si="15"/>
        <v>0.27313429242072751</v>
      </c>
      <c r="G54" s="9">
        <f t="shared" si="16"/>
        <v>1.0354874192656969</v>
      </c>
      <c r="H54" s="9">
        <f t="shared" si="17"/>
        <v>2.2115202805408654</v>
      </c>
      <c r="I54" s="9">
        <f t="shared" si="18"/>
        <v>3.6404929191275275</v>
      </c>
      <c r="J54" s="9">
        <f t="shared" si="19"/>
        <v>3.6612026675128413</v>
      </c>
      <c r="K54" s="11">
        <f t="shared" si="20"/>
        <v>0.46082949308755761</v>
      </c>
      <c r="L54" s="11">
        <f t="shared" si="21"/>
        <v>0.28169014084507044</v>
      </c>
      <c r="M54" s="11">
        <f t="shared" si="22"/>
        <v>0.28011204481792717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-0.27880647942957271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0.22871483895693676</v>
      </c>
      <c r="Q54" s="11">
        <f>2*'OddsRatio_working_3-way'!K54*'OddsRatio_working_3-way'!L54*'OddsRatio_working_3-way'!M54</f>
        <v>7.2723319223191321E-2</v>
      </c>
      <c r="R54" s="11">
        <f t="shared" si="23"/>
        <v>0</v>
      </c>
      <c r="S54" s="11">
        <f t="shared" si="24"/>
        <v>-0.82033545068564573</v>
      </c>
      <c r="T54" s="11">
        <f t="shared" si="25"/>
        <v>-0.26083798114010986</v>
      </c>
      <c r="U54" s="11">
        <f>'OddsRatio_working_3-way'!S54-'OddsRatio_working_3-way'!R54^2/3</f>
        <v>-0.82033545068564573</v>
      </c>
      <c r="V54" s="11">
        <f>'OddsRatio_working_3-way'!S54*'OddsRatio_working_3-way'!R54/3-2*'OddsRatio_working_3-way'!R54^3/27-'OddsRatio_working_3-way'!T54</f>
        <v>0.26083798114010986</v>
      </c>
      <c r="W54" s="11">
        <f>'OddsRatio_working_3-way'!V54^2+4*'OddsRatio_working_3-way'!U54^3/27</f>
        <v>-1.3747984332181565E-2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0.14298989189574718</v>
      </c>
      <c r="Y54" s="11">
        <f>IF('OddsRatio_working_3-way'!W54&gt;=0,IF('OddsRatio_working_3-way'!V54+SQRT('OddsRatio_working_3-way'!W54)&gt;0,0,PI()),ACOS('OddsRatio_working_3-way'!V54/(2*'OddsRatio_working_3-way'!X54)))</f>
        <v>0.42245439760416104</v>
      </c>
      <c r="Z54" s="11">
        <f>'OddsRatio_working_3-way'!X54^(1/3)*COS('OddsRatio_working_3-way'!Y54/3)</f>
        <v>0.51774370963284844</v>
      </c>
      <c r="AA54" s="11">
        <f>'OddsRatio_working_3-way'!X54^(1/3)*COS(('OddsRatio_working_3-way'!Y54+2*PI())/3)</f>
        <v>-0.32243246386891833</v>
      </c>
      <c r="AB54" s="11">
        <f>'OddsRatio_working_3-way'!X54^(1/3)*COS(('OddsRatio_working_3-way'!Y54+4*PI())/3)</f>
        <v>-0.19531124576393016</v>
      </c>
      <c r="AC54" s="11">
        <f>'OddsRatio_working_3-way'!X54^(1/3)*SIN('OddsRatio_working_3-way'!Y54/3)</f>
        <v>7.3393469492628191E-2</v>
      </c>
      <c r="AD54" s="11">
        <f>'OddsRatio_working_3-way'!X54^(1/3)*SIN(('OddsRatio_working_3-way'!Y54+2*PI())/3)</f>
        <v>0.41168247044532669</v>
      </c>
      <c r="AE54" s="11">
        <f>'OddsRatio_working_3-way'!X54^(1/3)*SIN(('OddsRatio_working_3-way'!Y54+4*PI())/3)</f>
        <v>-0.48507593993795473</v>
      </c>
      <c r="AF54" s="11">
        <f>-'OddsRatio_working_3-way'!U54/(3*'OddsRatio_working_3-way'!X54^(1/3))*COS(('OddsRatio_working_3-way'!Y54)/3)</f>
        <v>0.51774370963284844</v>
      </c>
      <c r="AG54" s="11">
        <f>-'OddsRatio_working_3-way'!U54/(3*'OddsRatio_working_3-way'!X54^(1/3))*COS(('OddsRatio_working_3-way'!Y54+2*PI())/3)</f>
        <v>-0.32243246386891833</v>
      </c>
      <c r="AH54" s="11">
        <f>-'OddsRatio_working_3-way'!U54/(3*'OddsRatio_working_3-way'!X54^(1/3))*COS(('OddsRatio_working_3-way'!Y54+4*PI())/3)</f>
        <v>-0.19531124576393016</v>
      </c>
      <c r="AI54" s="11">
        <f>'OddsRatio_working_3-way'!U54/(3*'OddsRatio_working_3-way'!X54^(1/3))*SIN(('OddsRatio_working_3-way'!Y54)/3)</f>
        <v>-7.3393469492628191E-2</v>
      </c>
      <c r="AJ54" s="11">
        <f>'OddsRatio_working_3-way'!U54/(3*'OddsRatio_working_3-way'!X54^(1/3))*SIN(('OddsRatio_working_3-way'!Y54+2*PI())/3)</f>
        <v>-0.41168247044532669</v>
      </c>
      <c r="AK54" s="11">
        <f>'OddsRatio_working_3-way'!U54/(3*'OddsRatio_working_3-way'!X54^(1/3))*SIN(('OddsRatio_working_3-way'!Y54+4*PI())/3)</f>
        <v>0.48507593993795473</v>
      </c>
      <c r="AL54" s="11">
        <f>'OddsRatio_working_3-way'!Z54+'OddsRatio_working_3-way'!AF54</f>
        <v>1.0354874192656969</v>
      </c>
      <c r="AM54" s="11">
        <f>'OddsRatio_working_3-way'!AA54+'OddsRatio_working_3-way'!AG54</f>
        <v>-0.64486492773783666</v>
      </c>
      <c r="AN54" s="11">
        <f>'OddsRatio_working_3-way'!AB54+'OddsRatio_working_3-way'!AH54</f>
        <v>-0.39062249152786033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1.0354874192656969</v>
      </c>
      <c r="AS54" s="11">
        <f>IF(('OddsRatio_working_3-way'!X54=0),IF(Q54&gt;0,-Q54^(1/3),(-Q54)^(1/3)),'OddsRatio_working_3-way'!AM54-'OddsRatio_working_3-way'!R54/3)</f>
        <v>-0.64486492773783666</v>
      </c>
      <c r="AT54" s="11">
        <f>IF(('OddsRatio_working_3-way'!X54=0),IF(Q54&gt;0,-Q54^(1/3),(-Q54)^(1/3)),'OddsRatio_working_3-way'!AN54-'OddsRatio_working_3-way'!R54/3)</f>
        <v>-0.39062249152786033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2.2400000000000002</v>
      </c>
      <c r="B55" s="4">
        <f>IF('True_Odds_Calculator_3-way'!B56="","",'True_Odds_Calculator_3-way'!B56)</f>
        <v>3.31</v>
      </c>
      <c r="C55" s="4">
        <f>IF('True_Odds_Calculator_3-way'!C56="","",'True_Odds_Calculator_3-way'!C56)</f>
        <v>3.43</v>
      </c>
      <c r="D55" s="9">
        <f t="shared" si="13"/>
        <v>0.43143521386275974</v>
      </c>
      <c r="E55" s="9">
        <f t="shared" si="14"/>
        <v>0.28943410076867143</v>
      </c>
      <c r="F55" s="9">
        <f t="shared" si="15"/>
        <v>0.27913068536856878</v>
      </c>
      <c r="G55" s="9">
        <f t="shared" si="16"/>
        <v>1.0627783131448583</v>
      </c>
      <c r="H55" s="9">
        <f t="shared" si="17"/>
        <v>2.3178451082996245</v>
      </c>
      <c r="I55" s="9">
        <f t="shared" si="18"/>
        <v>3.4550179033646224</v>
      </c>
      <c r="J55" s="9">
        <f t="shared" si="19"/>
        <v>3.5825513009420065</v>
      </c>
      <c r="K55" s="11">
        <f t="shared" si="20"/>
        <v>0.4464285714285714</v>
      </c>
      <c r="L55" s="11">
        <f t="shared" si="21"/>
        <v>0.30211480362537763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-0.27369685465899785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0.23514245700746539</v>
      </c>
      <c r="Q55" s="11">
        <f>2*'OddsRatio_working_3-way'!K55*'OddsRatio_working_3-way'!L55*'OddsRatio_working_3-way'!M55</f>
        <v>7.8642962209854644E-2</v>
      </c>
      <c r="R55" s="11">
        <f t="shared" si="23"/>
        <v>0</v>
      </c>
      <c r="S55" s="11">
        <f t="shared" si="24"/>
        <v>-0.85913467036525559</v>
      </c>
      <c r="T55" s="11">
        <f t="shared" si="25"/>
        <v>-0.28733601015560389</v>
      </c>
      <c r="U55" s="11">
        <f>'OddsRatio_working_3-way'!S55-'OddsRatio_working_3-way'!R55^2/3</f>
        <v>-0.85913467036525559</v>
      </c>
      <c r="V55" s="11">
        <f>'OddsRatio_working_3-way'!S55*'OddsRatio_working_3-way'!R55/3-2*'OddsRatio_working_3-way'!R55^3/27-'OddsRatio_working_3-way'!T55</f>
        <v>0.28733601015560389</v>
      </c>
      <c r="W55" s="11">
        <f>'OddsRatio_working_3-way'!V55^2+4*'OddsRatio_working_3-way'!U55^3/27</f>
        <v>-1.1384378430902592E-2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0.15325335327737849</v>
      </c>
      <c r="Y55" s="11">
        <f>IF('OddsRatio_working_3-way'!W55&gt;=0,IF('OddsRatio_working_3-way'!V55+SQRT('OddsRatio_working_3-way'!W55)&gt;0,0,PI()),ACOS('OddsRatio_working_3-way'!V55/(2*'OddsRatio_working_3-way'!X55)))</f>
        <v>0.35555269221246211</v>
      </c>
      <c r="Z55" s="11">
        <f>'OddsRatio_working_3-way'!X55^(1/3)*COS('OddsRatio_working_3-way'!Y55/3)</f>
        <v>0.53138915657242913</v>
      </c>
      <c r="AA55" s="11">
        <f>'OddsRatio_working_3-way'!X55^(1/3)*COS(('OddsRatio_working_3-way'!Y55+2*PI())/3)</f>
        <v>-0.32049276073094268</v>
      </c>
      <c r="AB55" s="11">
        <f>'OddsRatio_working_3-way'!X55^(1/3)*COS(('OddsRatio_working_3-way'!Y55+4*PI())/3)</f>
        <v>-0.21089639584148662</v>
      </c>
      <c r="AC55" s="11">
        <f>'OddsRatio_working_3-way'!X55^(1/3)*SIN('OddsRatio_working_3-way'!Y55/3)</f>
        <v>6.3275490771131954E-2</v>
      </c>
      <c r="AD55" s="11">
        <f>'OddsRatio_working_3-way'!X55^(1/3)*SIN(('OddsRatio_working_3-way'!Y55+2*PI())/3)</f>
        <v>0.42855876350174427</v>
      </c>
      <c r="AE55" s="11">
        <f>'OddsRatio_working_3-way'!X55^(1/3)*SIN(('OddsRatio_working_3-way'!Y55+4*PI())/3)</f>
        <v>-0.49183425427287614</v>
      </c>
      <c r="AF55" s="11">
        <f>-'OddsRatio_working_3-way'!U55/(3*'OddsRatio_working_3-way'!X55^(1/3))*COS(('OddsRatio_working_3-way'!Y55)/3)</f>
        <v>0.53138915657242902</v>
      </c>
      <c r="AG55" s="11">
        <f>-'OddsRatio_working_3-way'!U55/(3*'OddsRatio_working_3-way'!X55^(1/3))*COS(('OddsRatio_working_3-way'!Y55+2*PI())/3)</f>
        <v>-0.32049276073094263</v>
      </c>
      <c r="AH55" s="11">
        <f>-'OddsRatio_working_3-way'!U55/(3*'OddsRatio_working_3-way'!X55^(1/3))*COS(('OddsRatio_working_3-way'!Y55+4*PI())/3)</f>
        <v>-0.21089639584148656</v>
      </c>
      <c r="AI55" s="11">
        <f>'OddsRatio_working_3-way'!U55/(3*'OddsRatio_working_3-way'!X55^(1/3))*SIN(('OddsRatio_working_3-way'!Y55)/3)</f>
        <v>-6.3275490771131954E-2</v>
      </c>
      <c r="AJ55" s="11">
        <f>'OddsRatio_working_3-way'!U55/(3*'OddsRatio_working_3-way'!X55^(1/3))*SIN(('OddsRatio_working_3-way'!Y55+2*PI())/3)</f>
        <v>-0.42855876350174421</v>
      </c>
      <c r="AK55" s="11">
        <f>'OddsRatio_working_3-way'!U55/(3*'OddsRatio_working_3-way'!X55^(1/3))*SIN(('OddsRatio_working_3-way'!Y55+4*PI())/3)</f>
        <v>0.49183425427287608</v>
      </c>
      <c r="AL55" s="11">
        <f>'OddsRatio_working_3-way'!Z55+'OddsRatio_working_3-way'!AF55</f>
        <v>1.0627783131448583</v>
      </c>
      <c r="AM55" s="11">
        <f>'OddsRatio_working_3-way'!AA55+'OddsRatio_working_3-way'!AG55</f>
        <v>-0.64098552146188537</v>
      </c>
      <c r="AN55" s="11">
        <f>'OddsRatio_working_3-way'!AB55+'OddsRatio_working_3-way'!AH55</f>
        <v>-0.42179279168297318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1.0627783131448583</v>
      </c>
      <c r="AS55" s="11">
        <f>IF(('OddsRatio_working_3-way'!X55=0),IF(Q55&gt;0,-Q55^(1/3),(-Q55)^(1/3)),'OddsRatio_working_3-way'!AM55-'OddsRatio_working_3-way'!R55/3)</f>
        <v>-0.64098552146188537</v>
      </c>
      <c r="AT55" s="11">
        <f>IF(('OddsRatio_working_3-way'!X55=0),IF(Q55&gt;0,-Q55^(1/3),(-Q55)^(1/3)),'OddsRatio_working_3-way'!AN55-'OddsRatio_working_3-way'!R55/3)</f>
        <v>-0.42179279168297318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2.4700000000000002</v>
      </c>
      <c r="B56" s="4">
        <f>IF('True_Odds_Calculator_3-way'!B57="","",'True_Odds_Calculator_3-way'!B57)</f>
        <v>3.15</v>
      </c>
      <c r="C56" s="4">
        <f>IF('True_Odds_Calculator_3-way'!C57="","",'True_Odds_Calculator_3-way'!C57)</f>
        <v>3.15</v>
      </c>
      <c r="D56" s="9">
        <f t="shared" si="13"/>
        <v>0.39059703839783511</v>
      </c>
      <c r="E56" s="9">
        <f t="shared" si="14"/>
        <v>0.30470148080108239</v>
      </c>
      <c r="F56" s="9">
        <f t="shared" si="15"/>
        <v>0.30470148080108239</v>
      </c>
      <c r="G56" s="9">
        <f t="shared" si="16"/>
        <v>1.0613491580096417</v>
      </c>
      <c r="H56" s="9">
        <f t="shared" si="17"/>
        <v>2.5601832622741734</v>
      </c>
      <c r="I56" s="9">
        <f t="shared" si="18"/>
        <v>3.2819006897207297</v>
      </c>
      <c r="J56" s="9">
        <f t="shared" si="19"/>
        <v>3.2819006897207297</v>
      </c>
      <c r="K56" s="11">
        <f t="shared" si="20"/>
        <v>0.40485829959514169</v>
      </c>
      <c r="L56" s="11">
        <f t="shared" si="21"/>
        <v>0.31746031746031744</v>
      </c>
      <c r="M56" s="11">
        <f t="shared" si="22"/>
        <v>0.31746031746031744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-0.27725296146348766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0.23542780435011013</v>
      </c>
      <c r="Q56" s="11">
        <f>2*'OddsRatio_working_3-way'!K56*'OddsRatio_working_3-way'!L56*'OddsRatio_working_3-way'!M56</f>
        <v>8.1604091629154288E-2</v>
      </c>
      <c r="R56" s="11">
        <f t="shared" si="23"/>
        <v>0</v>
      </c>
      <c r="S56" s="11">
        <f t="shared" si="24"/>
        <v>-0.84914441709620614</v>
      </c>
      <c r="T56" s="11">
        <f t="shared" si="25"/>
        <v>-0.29433082048395359</v>
      </c>
      <c r="U56" s="11">
        <f>'OddsRatio_working_3-way'!S56-'OddsRatio_working_3-way'!R56^2/3</f>
        <v>-0.84914441709620614</v>
      </c>
      <c r="V56" s="11">
        <f>'OddsRatio_working_3-way'!S56*'OddsRatio_working_3-way'!R56/3-2*'OddsRatio_working_3-way'!R56^3/27-'OddsRatio_working_3-way'!T56</f>
        <v>0.29433082048395359</v>
      </c>
      <c r="W56" s="11">
        <f>'OddsRatio_working_3-way'!V56^2+4*'OddsRatio_working_3-way'!U56^3/27</f>
        <v>-4.0763888667374459E-3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0.15058803135831775</v>
      </c>
      <c r="Y56" s="11">
        <f>IF('OddsRatio_working_3-way'!W56&gt;=0,IF('OddsRatio_working_3-way'!V56+SQRT('OddsRatio_working_3-way'!W56)&gt;0,0,PI()),ACOS('OddsRatio_working_3-way'!V56/(2*'OddsRatio_working_3-way'!X56)))</f>
        <v>0.2136117800816002</v>
      </c>
      <c r="Z56" s="11">
        <f>'OddsRatio_working_3-way'!X56^(1/3)*COS('OddsRatio_working_3-way'!Y56/3)</f>
        <v>0.53067457900482085</v>
      </c>
      <c r="AA56" s="11">
        <f>'OddsRatio_working_3-way'!X56^(1/3)*COS(('OddsRatio_working_3-way'!Y56+2*PI())/3)</f>
        <v>-0.29811643946993732</v>
      </c>
      <c r="AB56" s="11">
        <f>'OddsRatio_working_3-way'!X56^(1/3)*COS(('OddsRatio_working_3-way'!Y56+4*PI())/3)</f>
        <v>-0.23255813953488366</v>
      </c>
      <c r="AC56" s="11">
        <f>'OddsRatio_working_3-way'!X56^(1/3)*SIN('OddsRatio_working_3-way'!Y56/3)</f>
        <v>3.7850102115117454E-2</v>
      </c>
      <c r="AD56" s="11">
        <f>'OddsRatio_working_3-way'!X56^(1/3)*SIN(('OddsRatio_working_3-way'!Y56+2*PI())/3)</f>
        <v>0.44065261550322821</v>
      </c>
      <c r="AE56" s="11">
        <f>'OddsRatio_working_3-way'!X56^(1/3)*SIN(('OddsRatio_working_3-way'!Y56+4*PI())/3)</f>
        <v>-0.47850271761834573</v>
      </c>
      <c r="AF56" s="11">
        <f>-'OddsRatio_working_3-way'!U56/(3*'OddsRatio_working_3-way'!X56^(1/3))*COS(('OddsRatio_working_3-way'!Y56)/3)</f>
        <v>0.53067457900482096</v>
      </c>
      <c r="AG56" s="11">
        <f>-'OddsRatio_working_3-way'!U56/(3*'OddsRatio_working_3-way'!X56^(1/3))*COS(('OddsRatio_working_3-way'!Y56+2*PI())/3)</f>
        <v>-0.29811643946993738</v>
      </c>
      <c r="AH56" s="11">
        <f>-'OddsRatio_working_3-way'!U56/(3*'OddsRatio_working_3-way'!X56^(1/3))*COS(('OddsRatio_working_3-way'!Y56+4*PI())/3)</f>
        <v>-0.23255813953488372</v>
      </c>
      <c r="AI56" s="11">
        <f>'OddsRatio_working_3-way'!U56/(3*'OddsRatio_working_3-way'!X56^(1/3))*SIN(('OddsRatio_working_3-way'!Y56)/3)</f>
        <v>-3.7850102115117468E-2</v>
      </c>
      <c r="AJ56" s="11">
        <f>'OddsRatio_working_3-way'!U56/(3*'OddsRatio_working_3-way'!X56^(1/3))*SIN(('OddsRatio_working_3-way'!Y56+2*PI())/3)</f>
        <v>-0.44065261550322832</v>
      </c>
      <c r="AK56" s="11">
        <f>'OddsRatio_working_3-way'!U56/(3*'OddsRatio_working_3-way'!X56^(1/3))*SIN(('OddsRatio_working_3-way'!Y56+4*PI())/3)</f>
        <v>0.47850271761834579</v>
      </c>
      <c r="AL56" s="11">
        <f>'OddsRatio_working_3-way'!Z56+'OddsRatio_working_3-way'!AF56</f>
        <v>1.0613491580096417</v>
      </c>
      <c r="AM56" s="11">
        <f>'OddsRatio_working_3-way'!AA56+'OddsRatio_working_3-way'!AG56</f>
        <v>-0.59623287893987476</v>
      </c>
      <c r="AN56" s="11">
        <f>'OddsRatio_working_3-way'!AB56+'OddsRatio_working_3-way'!AH56</f>
        <v>-0.46511627906976738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1.0613491580096417</v>
      </c>
      <c r="AS56" s="11">
        <f>IF(('OddsRatio_working_3-way'!X56=0),IF(Q56&gt;0,-Q56^(1/3),(-Q56)^(1/3)),'OddsRatio_working_3-way'!AM56-'OddsRatio_working_3-way'!R56/3)</f>
        <v>-0.59623287893987476</v>
      </c>
      <c r="AT56" s="11">
        <f>IF(('OddsRatio_working_3-way'!X56=0),IF(Q56&gt;0,-Q56^(1/3),(-Q56)^(1/3)),'OddsRatio_working_3-way'!AN56-'OddsRatio_working_3-way'!R56/3)</f>
        <v>-0.46511627906976738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2.1</v>
      </c>
      <c r="B57" s="4">
        <f>IF('True_Odds_Calculator_3-way'!B58="","",'True_Odds_Calculator_3-way'!B58)</f>
        <v>3.75</v>
      </c>
      <c r="C57" s="4">
        <f>IF('True_Odds_Calculator_3-way'!C58="","",'True_Odds_Calculator_3-way'!C58)</f>
        <v>3.49</v>
      </c>
      <c r="D57" s="9">
        <f t="shared" si="13"/>
        <v>0.46483930168857218</v>
      </c>
      <c r="E57" s="9">
        <f t="shared" si="14"/>
        <v>0.25785139931310341</v>
      </c>
      <c r="F57" s="9">
        <f t="shared" si="15"/>
        <v>0.27730929899832468</v>
      </c>
      <c r="G57" s="9">
        <f t="shared" si="16"/>
        <v>1.0466191734872021</v>
      </c>
      <c r="H57" s="9">
        <f t="shared" si="17"/>
        <v>2.1512810908359223</v>
      </c>
      <c r="I57" s="9">
        <f t="shared" si="18"/>
        <v>3.8782027270898052</v>
      </c>
      <c r="J57" s="9">
        <f t="shared" si="19"/>
        <v>3.6060817419831324</v>
      </c>
      <c r="K57" s="11">
        <f t="shared" si="20"/>
        <v>0.47619047619047616</v>
      </c>
      <c r="L57" s="11">
        <f t="shared" si="21"/>
        <v>0.26666666666666666</v>
      </c>
      <c r="M57" s="11">
        <f t="shared" si="22"/>
        <v>0.28653295128939826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-0.27406194569518361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0.2306817664983854</v>
      </c>
      <c r="Q57" s="11">
        <f>2*'OddsRatio_working_3-way'!K57*'OddsRatio_working_3-way'!L57*'OddsRatio_working_3-way'!M57</f>
        <v>7.2770273343339242E-2</v>
      </c>
      <c r="R57" s="11">
        <f t="shared" si="23"/>
        <v>0</v>
      </c>
      <c r="S57" s="11">
        <f t="shared" si="24"/>
        <v>-0.84171396329118098</v>
      </c>
      <c r="T57" s="11">
        <f t="shared" si="25"/>
        <v>-0.26552490955557756</v>
      </c>
      <c r="U57" s="11">
        <f>'OddsRatio_working_3-way'!S57-'OddsRatio_working_3-way'!R57^2/3</f>
        <v>-0.84171396329118098</v>
      </c>
      <c r="V57" s="11">
        <f>'OddsRatio_working_3-way'!S57*'OddsRatio_working_3-way'!R57/3-2*'OddsRatio_working_3-way'!R57^3/27-'OddsRatio_working_3-way'!T57</f>
        <v>0.26552490955557756</v>
      </c>
      <c r="W57" s="11">
        <f>'OddsRatio_working_3-way'!V57^2+4*'OddsRatio_working_3-way'!U57^3/27</f>
        <v>-1.7843118769745731E-2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0.14861577672327</v>
      </c>
      <c r="Y57" s="11">
        <f>IF('OddsRatio_working_3-way'!W57&gt;=0,IF('OddsRatio_working_3-way'!V57+SQRT('OddsRatio_working_3-way'!W57)&gt;0,0,PI()),ACOS('OddsRatio_working_3-way'!V57/(2*'OddsRatio_working_3-way'!X57)))</f>
        <v>0.46610215788248355</v>
      </c>
      <c r="Z57" s="11">
        <f>'OddsRatio_working_3-way'!X57^(1/3)*COS('OddsRatio_working_3-way'!Y57/3)</f>
        <v>0.52330958674360117</v>
      </c>
      <c r="AA57" s="11">
        <f>'OddsRatio_working_3-way'!X57^(1/3)*COS(('OddsRatio_working_3-way'!Y57+2*PI())/3)</f>
        <v>-0.33263928561817979</v>
      </c>
      <c r="AB57" s="11">
        <f>'OddsRatio_working_3-way'!X57^(1/3)*COS(('OddsRatio_working_3-way'!Y57+4*PI())/3)</f>
        <v>-0.19067030112542149</v>
      </c>
      <c r="AC57" s="11">
        <f>'OddsRatio_working_3-way'!X57^(1/3)*SIN('OddsRatio_working_3-way'!Y57/3)</f>
        <v>8.1965831413472051E-2</v>
      </c>
      <c r="AD57" s="11">
        <f>'OddsRatio_working_3-way'!X57^(1/3)*SIN(('OddsRatio_working_3-way'!Y57+2*PI())/3)</f>
        <v>0.41221648045715903</v>
      </c>
      <c r="AE57" s="11">
        <f>'OddsRatio_working_3-way'!X57^(1/3)*SIN(('OddsRatio_working_3-way'!Y57+4*PI())/3)</f>
        <v>-0.49418231187063089</v>
      </c>
      <c r="AF57" s="11">
        <f>-'OddsRatio_working_3-way'!U57/(3*'OddsRatio_working_3-way'!X57^(1/3))*COS(('OddsRatio_working_3-way'!Y57)/3)</f>
        <v>0.52330958674360106</v>
      </c>
      <c r="AG57" s="11">
        <f>-'OddsRatio_working_3-way'!U57/(3*'OddsRatio_working_3-way'!X57^(1/3))*COS(('OddsRatio_working_3-way'!Y57+2*PI())/3)</f>
        <v>-0.33263928561817974</v>
      </c>
      <c r="AH57" s="11">
        <f>-'OddsRatio_working_3-way'!U57/(3*'OddsRatio_working_3-way'!X57^(1/3))*COS(('OddsRatio_working_3-way'!Y57+4*PI())/3)</f>
        <v>-0.19067030112542147</v>
      </c>
      <c r="AI57" s="11">
        <f>'OddsRatio_working_3-way'!U57/(3*'OddsRatio_working_3-way'!X57^(1/3))*SIN(('OddsRatio_working_3-way'!Y57)/3)</f>
        <v>-8.1965831413472037E-2</v>
      </c>
      <c r="AJ57" s="11">
        <f>'OddsRatio_working_3-way'!U57/(3*'OddsRatio_working_3-way'!X57^(1/3))*SIN(('OddsRatio_working_3-way'!Y57+2*PI())/3)</f>
        <v>-0.41221648045715897</v>
      </c>
      <c r="AK57" s="11">
        <f>'OddsRatio_working_3-way'!U57/(3*'OddsRatio_working_3-way'!X57^(1/3))*SIN(('OddsRatio_working_3-way'!Y57+4*PI())/3)</f>
        <v>0.49418231187063083</v>
      </c>
      <c r="AL57" s="11">
        <f>'OddsRatio_working_3-way'!Z57+'OddsRatio_working_3-way'!AF57</f>
        <v>1.0466191734872021</v>
      </c>
      <c r="AM57" s="11">
        <f>'OddsRatio_working_3-way'!AA57+'OddsRatio_working_3-way'!AG57</f>
        <v>-0.66527857123635958</v>
      </c>
      <c r="AN57" s="11">
        <f>'OddsRatio_working_3-way'!AB57+'OddsRatio_working_3-way'!AH57</f>
        <v>-0.38134060225084299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1.0466191734872021</v>
      </c>
      <c r="AS57" s="11">
        <f>IF(('OddsRatio_working_3-way'!X57=0),IF(Q57&gt;0,-Q57^(1/3),(-Q57)^(1/3)),'OddsRatio_working_3-way'!AM57-'OddsRatio_working_3-way'!R57/3)</f>
        <v>-0.66527857123635958</v>
      </c>
      <c r="AT57" s="11">
        <f>IF(('OddsRatio_working_3-way'!X57=0),IF(Q57&gt;0,-Q57^(1/3),(-Q57)^(1/3)),'OddsRatio_working_3-way'!AN57-'OddsRatio_working_3-way'!R57/3)</f>
        <v>-0.38134060225084299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1.5</v>
      </c>
      <c r="B58" s="4">
        <f>IF('True_Odds_Calculator_3-way'!B59="","",'True_Odds_Calculator_3-way'!B59)</f>
        <v>4.47</v>
      </c>
      <c r="C58" s="4">
        <f>IF('True_Odds_Calculator_3-way'!C59="","",'True_Odds_Calculator_3-way'!C59)</f>
        <v>7.04</v>
      </c>
      <c r="D58" s="9">
        <f t="shared" si="13"/>
        <v>0.6525114284811635</v>
      </c>
      <c r="E58" s="9">
        <f t="shared" si="14"/>
        <v>0.21295494181594185</v>
      </c>
      <c r="F58" s="9">
        <f t="shared" si="15"/>
        <v>0.13453362970289462</v>
      </c>
      <c r="G58" s="9">
        <f t="shared" si="16"/>
        <v>1.0650804149980271</v>
      </c>
      <c r="H58" s="9">
        <f t="shared" si="17"/>
        <v>1.5325402074990135</v>
      </c>
      <c r="I58" s="9">
        <f t="shared" si="18"/>
        <v>4.6958290400431544</v>
      </c>
      <c r="J58" s="9">
        <f t="shared" si="19"/>
        <v>7.4330857065880833</v>
      </c>
      <c r="K58" s="11">
        <f t="shared" si="20"/>
        <v>0.66666666666666663</v>
      </c>
      <c r="L58" s="11">
        <f t="shared" si="21"/>
        <v>0.2237136465324385</v>
      </c>
      <c r="M58" s="11">
        <f t="shared" si="22"/>
        <v>0.14204545454545456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-0.22200613517727608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0.21206189410887397</v>
      </c>
      <c r="Q58" s="11">
        <f>2*'OddsRatio_working_3-way'!K58*'OddsRatio_working_3-way'!L58*'OddsRatio_working_3-way'!M58</f>
        <v>4.2370008812961837E-2</v>
      </c>
      <c r="R58" s="11">
        <f t="shared" si="23"/>
        <v>0</v>
      </c>
      <c r="S58" s="11">
        <f t="shared" si="24"/>
        <v>-0.95520735919995436</v>
      </c>
      <c r="T58" s="11">
        <f t="shared" si="25"/>
        <v>-0.19085062121877211</v>
      </c>
      <c r="U58" s="11">
        <f>'OddsRatio_working_3-way'!S58-'OddsRatio_working_3-way'!R58^2/3</f>
        <v>-0.95520735919995436</v>
      </c>
      <c r="V58" s="11">
        <f>'OddsRatio_working_3-way'!S58*'OddsRatio_working_3-way'!R58/3-2*'OddsRatio_working_3-way'!R58^3/27-'OddsRatio_working_3-way'!T58</f>
        <v>0.19085062121877211</v>
      </c>
      <c r="W58" s="11">
        <f>'OddsRatio_working_3-way'!V58^2+4*'OddsRatio_working_3-way'!U58^3/27</f>
        <v>-9.2694758679777139E-2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0.17966546572683936</v>
      </c>
      <c r="Y58" s="11">
        <f>IF('OddsRatio_working_3-way'!W58&gt;=0,IF('OddsRatio_working_3-way'!V58+SQRT('OddsRatio_working_3-way'!W58)&gt;0,0,PI()),ACOS('OddsRatio_working_3-way'!V58/(2*'OddsRatio_working_3-way'!X58)))</f>
        <v>1.0108653363144866</v>
      </c>
      <c r="Z58" s="11">
        <f>'OddsRatio_working_3-way'!X58^(1/3)*COS('OddsRatio_working_3-way'!Y58/3)</f>
        <v>0.53254020749901365</v>
      </c>
      <c r="AA58" s="11">
        <f>'OddsRatio_working_3-way'!X58^(1/3)*COS(('OddsRatio_working_3-way'!Y58+2*PI())/3)</f>
        <v>-0.42783289447704193</v>
      </c>
      <c r="AB58" s="11">
        <f>'OddsRatio_working_3-way'!X58^(1/3)*COS(('OddsRatio_working_3-way'!Y58+4*PI())/3)</f>
        <v>-0.10470731302197184</v>
      </c>
      <c r="AC58" s="11">
        <f>'OddsRatio_working_3-way'!X58^(1/3)*SIN('OddsRatio_working_3-way'!Y58/3)</f>
        <v>0.18655664143513909</v>
      </c>
      <c r="AD58" s="11">
        <f>'OddsRatio_working_3-way'!X58^(1/3)*SIN(('OddsRatio_working_3-way'!Y58+2*PI())/3)</f>
        <v>0.36791502751321248</v>
      </c>
      <c r="AE58" s="11">
        <f>'OddsRatio_working_3-way'!X58^(1/3)*SIN(('OddsRatio_working_3-way'!Y58+4*PI())/3)</f>
        <v>-0.55447166894835154</v>
      </c>
      <c r="AF58" s="11">
        <f>-'OddsRatio_working_3-way'!U58/(3*'OddsRatio_working_3-way'!X58^(1/3))*COS(('OddsRatio_working_3-way'!Y58)/3)</f>
        <v>0.53254020749901354</v>
      </c>
      <c r="AG58" s="11">
        <f>-'OddsRatio_working_3-way'!U58/(3*'OddsRatio_working_3-way'!X58^(1/3))*COS(('OddsRatio_working_3-way'!Y58+2*PI())/3)</f>
        <v>-0.42783289447704181</v>
      </c>
      <c r="AH58" s="11">
        <f>-'OddsRatio_working_3-way'!U58/(3*'OddsRatio_working_3-way'!X58^(1/3))*COS(('OddsRatio_working_3-way'!Y58+4*PI())/3)</f>
        <v>-0.10470731302197182</v>
      </c>
      <c r="AI58" s="11">
        <f>'OddsRatio_working_3-way'!U58/(3*'OddsRatio_working_3-way'!X58^(1/3))*SIN(('OddsRatio_working_3-way'!Y58)/3)</f>
        <v>-0.18655664143513906</v>
      </c>
      <c r="AJ58" s="11">
        <f>'OddsRatio_working_3-way'!U58/(3*'OddsRatio_working_3-way'!X58^(1/3))*SIN(('OddsRatio_working_3-way'!Y58+2*PI())/3)</f>
        <v>-0.36791502751321237</v>
      </c>
      <c r="AK58" s="11">
        <f>'OddsRatio_working_3-way'!U58/(3*'OddsRatio_working_3-way'!X58^(1/3))*SIN(('OddsRatio_working_3-way'!Y58+4*PI())/3)</f>
        <v>0.55447166894835143</v>
      </c>
      <c r="AL58" s="11">
        <f>'OddsRatio_working_3-way'!Z58+'OddsRatio_working_3-way'!AF58</f>
        <v>1.0650804149980271</v>
      </c>
      <c r="AM58" s="11">
        <f>'OddsRatio_working_3-way'!AA58+'OddsRatio_working_3-way'!AG58</f>
        <v>-0.85566578895408374</v>
      </c>
      <c r="AN58" s="11">
        <f>'OddsRatio_working_3-way'!AB58+'OddsRatio_working_3-way'!AH58</f>
        <v>-0.20941462604394367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1.0650804149980271</v>
      </c>
      <c r="AS58" s="11">
        <f>IF(('OddsRatio_working_3-way'!X58=0),IF(Q58&gt;0,-Q58^(1/3),(-Q58)^(1/3)),'OddsRatio_working_3-way'!AM58-'OddsRatio_working_3-way'!R58/3)</f>
        <v>-0.85566578895408374</v>
      </c>
      <c r="AT58" s="11">
        <f>IF(('OddsRatio_working_3-way'!X58=0),IF(Q58&gt;0,-Q58^(1/3),(-Q58)^(1/3)),'OddsRatio_working_3-way'!AN58-'OddsRatio_working_3-way'!R58/3)</f>
        <v>-0.20941462604394367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1.96</v>
      </c>
      <c r="B59" s="4">
        <f>IF('True_Odds_Calculator_3-way'!B60="","",'True_Odds_Calculator_3-way'!B60)</f>
        <v>3.61</v>
      </c>
      <c r="C59" s="4">
        <f>IF('True_Odds_Calculator_3-way'!C60="","",'True_Odds_Calculator_3-way'!C60)</f>
        <v>4.21</v>
      </c>
      <c r="D59" s="9">
        <f t="shared" si="13"/>
        <v>0.50035123739954213</v>
      </c>
      <c r="E59" s="9">
        <f t="shared" si="14"/>
        <v>0.26918386060405386</v>
      </c>
      <c r="F59" s="9">
        <f t="shared" si="15"/>
        <v>0.23046490199640393</v>
      </c>
      <c r="G59" s="9">
        <f t="shared" si="16"/>
        <v>1.0402042048444822</v>
      </c>
      <c r="H59" s="9">
        <f t="shared" si="17"/>
        <v>1.9985960366507032</v>
      </c>
      <c r="I59" s="9">
        <f t="shared" si="18"/>
        <v>3.714932974644098</v>
      </c>
      <c r="J59" s="9">
        <f t="shared" si="19"/>
        <v>4.3390554975507873</v>
      </c>
      <c r="K59" s="11">
        <f t="shared" si="20"/>
        <v>0.51020408163265307</v>
      </c>
      <c r="L59" s="11">
        <f t="shared" si="21"/>
        <v>0.2770083102493075</v>
      </c>
      <c r="M59" s="11">
        <f t="shared" si="22"/>
        <v>0.23752969121140144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-0.27000474951957609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0.22760632404507064</v>
      </c>
      <c r="Q59" s="11">
        <f>2*'OddsRatio_working_3-way'!K59*'OddsRatio_working_3-way'!L59*'OddsRatio_working_3-way'!M59</f>
        <v>6.7140508567867449E-2</v>
      </c>
      <c r="R59" s="11">
        <f t="shared" si="23"/>
        <v>0</v>
      </c>
      <c r="S59" s="11">
        <f t="shared" si="24"/>
        <v>-0.84297155679688718</v>
      </c>
      <c r="T59" s="11">
        <f t="shared" si="25"/>
        <v>-0.24866417604627941</v>
      </c>
      <c r="U59" s="11">
        <f>'OddsRatio_working_3-way'!S59-'OddsRatio_working_3-way'!R59^2/3</f>
        <v>-0.84297155679688718</v>
      </c>
      <c r="V59" s="11">
        <f>'OddsRatio_working_3-way'!S59*'OddsRatio_working_3-way'!R59/3-2*'OddsRatio_working_3-way'!R59^3/27-'OddsRatio_working_3-way'!T59</f>
        <v>0.24866417604627941</v>
      </c>
      <c r="W59" s="11">
        <f>'OddsRatio_working_3-way'!V59^2+4*'OddsRatio_working_3-way'!U59^3/27</f>
        <v>-2.6909308239288852E-2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0.14894896834827684</v>
      </c>
      <c r="Y59" s="11">
        <f>IF('OddsRatio_working_3-way'!W59&gt;=0,IF('OddsRatio_working_3-way'!V59+SQRT('OddsRatio_working_3-way'!W59)&gt;0,0,PI()),ACOS('OddsRatio_working_3-way'!V59/(2*'OddsRatio_working_3-way'!X59)))</f>
        <v>0.58315507322683335</v>
      </c>
      <c r="Z59" s="11">
        <f>'OddsRatio_working_3-way'!X59^(1/3)*COS('OddsRatio_working_3-way'!Y59/3)</f>
        <v>0.52010210242224109</v>
      </c>
      <c r="AA59" s="11">
        <f>'OddsRatio_working_3-way'!X59^(1/3)*COS(('OddsRatio_working_3-way'!Y59+2*PI())/3)</f>
        <v>-0.34872597151666856</v>
      </c>
      <c r="AB59" s="11">
        <f>'OddsRatio_working_3-way'!X59^(1/3)*COS(('OddsRatio_working_3-way'!Y59+4*PI())/3)</f>
        <v>-0.17137613090557263</v>
      </c>
      <c r="AC59" s="11">
        <f>'OddsRatio_working_3-way'!X59^(1/3)*SIN('OddsRatio_working_3-way'!Y59/3)</f>
        <v>0.10239297821755355</v>
      </c>
      <c r="AD59" s="11">
        <f>'OddsRatio_working_3-way'!X59^(1/3)*SIN(('OddsRatio_working_3-way'!Y59+2*PI())/3)</f>
        <v>0.39922514415058002</v>
      </c>
      <c r="AE59" s="11">
        <f>'OddsRatio_working_3-way'!X59^(1/3)*SIN(('OddsRatio_working_3-way'!Y59+4*PI())/3)</f>
        <v>-0.50161812236813352</v>
      </c>
      <c r="AF59" s="11">
        <f>-'OddsRatio_working_3-way'!U59/(3*'OddsRatio_working_3-way'!X59^(1/3))*COS(('OddsRatio_working_3-way'!Y59)/3)</f>
        <v>0.52010210242224109</v>
      </c>
      <c r="AG59" s="11">
        <f>-'OddsRatio_working_3-way'!U59/(3*'OddsRatio_working_3-way'!X59^(1/3))*COS(('OddsRatio_working_3-way'!Y59+2*PI())/3)</f>
        <v>-0.34872597151666856</v>
      </c>
      <c r="AH59" s="11">
        <f>-'OddsRatio_working_3-way'!U59/(3*'OddsRatio_working_3-way'!X59^(1/3))*COS(('OddsRatio_working_3-way'!Y59+4*PI())/3)</f>
        <v>-0.17137613090557263</v>
      </c>
      <c r="AI59" s="11">
        <f>'OddsRatio_working_3-way'!U59/(3*'OddsRatio_working_3-way'!X59^(1/3))*SIN(('OddsRatio_working_3-way'!Y59)/3)</f>
        <v>-0.10239297821755355</v>
      </c>
      <c r="AJ59" s="11">
        <f>'OddsRatio_working_3-way'!U59/(3*'OddsRatio_working_3-way'!X59^(1/3))*SIN(('OddsRatio_working_3-way'!Y59+2*PI())/3)</f>
        <v>-0.39922514415058002</v>
      </c>
      <c r="AK59" s="11">
        <f>'OddsRatio_working_3-way'!U59/(3*'OddsRatio_working_3-way'!X59^(1/3))*SIN(('OddsRatio_working_3-way'!Y59+4*PI())/3)</f>
        <v>0.50161812236813352</v>
      </c>
      <c r="AL59" s="11">
        <f>'OddsRatio_working_3-way'!Z59+'OddsRatio_working_3-way'!AF59</f>
        <v>1.0402042048444822</v>
      </c>
      <c r="AM59" s="11">
        <f>'OddsRatio_working_3-way'!AA59+'OddsRatio_working_3-way'!AG59</f>
        <v>-0.69745194303333713</v>
      </c>
      <c r="AN59" s="11">
        <f>'OddsRatio_working_3-way'!AB59+'OddsRatio_working_3-way'!AH59</f>
        <v>-0.34275226181114526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1.0402042048444822</v>
      </c>
      <c r="AS59" s="11">
        <f>IF(('OddsRatio_working_3-way'!X59=0),IF(Q59&gt;0,-Q59^(1/3),(-Q59)^(1/3)),'OddsRatio_working_3-way'!AM59-'OddsRatio_working_3-way'!R59/3)</f>
        <v>-0.69745194303333713</v>
      </c>
      <c r="AT59" s="11">
        <f>IF(('OddsRatio_working_3-way'!X59=0),IF(Q59&gt;0,-Q59^(1/3),(-Q59)^(1/3)),'OddsRatio_working_3-way'!AN59-'OddsRatio_working_3-way'!R59/3)</f>
        <v>-0.34275226181114526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1.55</v>
      </c>
      <c r="B60" s="4">
        <f>IF('True_Odds_Calculator_3-way'!B61="","",'True_Odds_Calculator_3-way'!B61)</f>
        <v>4.54</v>
      </c>
      <c r="C60" s="4">
        <f>IF('True_Odds_Calculator_3-way'!C61="","",'True_Odds_Calculator_3-way'!C61)</f>
        <v>6.29</v>
      </c>
      <c r="D60" s="9">
        <f t="shared" si="13"/>
        <v>0.63458126434536677</v>
      </c>
      <c r="E60" s="9">
        <f t="shared" si="14"/>
        <v>0.21247976760273374</v>
      </c>
      <c r="F60" s="9">
        <f t="shared" si="15"/>
        <v>0.15293896805189966</v>
      </c>
      <c r="G60" s="9">
        <f t="shared" si="16"/>
        <v>1.0469860024557054</v>
      </c>
      <c r="H60" s="9">
        <f t="shared" si="17"/>
        <v>1.5758423013506375</v>
      </c>
      <c r="I60" s="9">
        <f t="shared" si="18"/>
        <v>4.7063304486931967</v>
      </c>
      <c r="J60" s="9">
        <f t="shared" si="19"/>
        <v>6.5385559529906807</v>
      </c>
      <c r="K60" s="11">
        <f t="shared" si="20"/>
        <v>0.64516129032258063</v>
      </c>
      <c r="L60" s="11">
        <f t="shared" si="21"/>
        <v>0.22026431718061673</v>
      </c>
      <c r="M60" s="11">
        <f t="shared" si="22"/>
        <v>0.1589825119236884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-0.23269305801969287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0.21191643624331347</v>
      </c>
      <c r="Q60" s="11">
        <f>2*'OddsRatio_working_3-way'!K60*'OddsRatio_working_3-way'!L60*'OddsRatio_working_3-way'!M60</f>
        <v>4.5184741203265134E-2</v>
      </c>
      <c r="R60" s="11">
        <f t="shared" si="23"/>
        <v>0</v>
      </c>
      <c r="S60" s="11">
        <f t="shared" si="24"/>
        <v>-0.91071232655930345</v>
      </c>
      <c r="T60" s="11">
        <f t="shared" si="25"/>
        <v>-0.19418173274185574</v>
      </c>
      <c r="U60" s="11">
        <f>'OddsRatio_working_3-way'!S60-'OddsRatio_working_3-way'!R60^2/3</f>
        <v>-0.91071232655930345</v>
      </c>
      <c r="V60" s="11">
        <f>'OddsRatio_working_3-way'!S60*'OddsRatio_working_3-way'!R60/3-2*'OddsRatio_working_3-way'!R60^3/27-'OddsRatio_working_3-way'!T60</f>
        <v>0.19418173274185574</v>
      </c>
      <c r="W60" s="11">
        <f>'OddsRatio_working_3-way'!V60^2+4*'OddsRatio_working_3-way'!U60^3/27</f>
        <v>-7.4195975922649857E-2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0.16725917108882202</v>
      </c>
      <c r="Y60" s="11">
        <f>IF('OddsRatio_working_3-way'!W60&gt;=0,IF('OddsRatio_working_3-way'!V60+SQRT('OddsRatio_working_3-way'!W60)&gt;0,0,PI()),ACOS('OddsRatio_working_3-way'!V60/(2*'OddsRatio_working_3-way'!X60)))</f>
        <v>0.95147634896772859</v>
      </c>
      <c r="Z60" s="11">
        <f>'OddsRatio_working_3-way'!X60^(1/3)*COS('OddsRatio_working_3-way'!Y60/3)</f>
        <v>0.52349300122785269</v>
      </c>
      <c r="AA60" s="11">
        <f>'OddsRatio_working_3-way'!X60^(1/3)*COS(('OddsRatio_working_3-way'!Y60+2*PI())/3)</f>
        <v>-0.41055641254494502</v>
      </c>
      <c r="AB60" s="11">
        <f>'OddsRatio_working_3-way'!X60^(1/3)*COS(('OddsRatio_working_3-way'!Y60+4*PI())/3)</f>
        <v>-0.11293658868290775</v>
      </c>
      <c r="AC60" s="11">
        <f>'OddsRatio_working_3-way'!X60^(1/3)*SIN('OddsRatio_working_3-way'!Y60/3)</f>
        <v>0.17183088542291619</v>
      </c>
      <c r="AD60" s="11">
        <f>'OddsRatio_working_3-way'!X60^(1/3)*SIN(('OddsRatio_working_3-way'!Y60+2*PI())/3)</f>
        <v>0.36744279505522059</v>
      </c>
      <c r="AE60" s="11">
        <f>'OddsRatio_working_3-way'!X60^(1/3)*SIN(('OddsRatio_working_3-way'!Y60+4*PI())/3)</f>
        <v>-0.53927368047813684</v>
      </c>
      <c r="AF60" s="11">
        <f>-'OddsRatio_working_3-way'!U60/(3*'OddsRatio_working_3-way'!X60^(1/3))*COS(('OddsRatio_working_3-way'!Y60)/3)</f>
        <v>0.52349300122785258</v>
      </c>
      <c r="AG60" s="11">
        <f>-'OddsRatio_working_3-way'!U60/(3*'OddsRatio_working_3-way'!X60^(1/3))*COS(('OddsRatio_working_3-way'!Y60+2*PI())/3)</f>
        <v>-0.4105564125449449</v>
      </c>
      <c r="AH60" s="11">
        <f>-'OddsRatio_working_3-way'!U60/(3*'OddsRatio_working_3-way'!X60^(1/3))*COS(('OddsRatio_working_3-way'!Y60+4*PI())/3)</f>
        <v>-0.11293658868290772</v>
      </c>
      <c r="AI60" s="11">
        <f>'OddsRatio_working_3-way'!U60/(3*'OddsRatio_working_3-way'!X60^(1/3))*SIN(('OddsRatio_working_3-way'!Y60)/3)</f>
        <v>-0.17183088542291616</v>
      </c>
      <c r="AJ60" s="11">
        <f>'OddsRatio_working_3-way'!U60/(3*'OddsRatio_working_3-way'!X60^(1/3))*SIN(('OddsRatio_working_3-way'!Y60+2*PI())/3)</f>
        <v>-0.36744279505522054</v>
      </c>
      <c r="AK60" s="11">
        <f>'OddsRatio_working_3-way'!U60/(3*'OddsRatio_working_3-way'!X60^(1/3))*SIN(('OddsRatio_working_3-way'!Y60+4*PI())/3)</f>
        <v>0.53927368047813673</v>
      </c>
      <c r="AL60" s="11">
        <f>'OddsRatio_working_3-way'!Z60+'OddsRatio_working_3-way'!AF60</f>
        <v>1.0469860024557054</v>
      </c>
      <c r="AM60" s="11">
        <f>'OddsRatio_working_3-way'!AA60+'OddsRatio_working_3-way'!AG60</f>
        <v>-0.82111282508988992</v>
      </c>
      <c r="AN60" s="11">
        <f>'OddsRatio_working_3-way'!AB60+'OddsRatio_working_3-way'!AH60</f>
        <v>-0.22587317736581547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1.0469860024557054</v>
      </c>
      <c r="AS60" s="11">
        <f>IF(('OddsRatio_working_3-way'!X60=0),IF(Q60&gt;0,-Q60^(1/3),(-Q60)^(1/3)),'OddsRatio_working_3-way'!AM60-'OddsRatio_working_3-way'!R60/3)</f>
        <v>-0.82111282508988992</v>
      </c>
      <c r="AT60" s="11">
        <f>IF(('OddsRatio_working_3-way'!X60=0),IF(Q60&gt;0,-Q60^(1/3),(-Q60)^(1/3)),'OddsRatio_working_3-way'!AN60-'OddsRatio_working_3-way'!R60/3)</f>
        <v>-0.22587317736581547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1.71</v>
      </c>
      <c r="B61" s="4">
        <f>IF('True_Odds_Calculator_3-way'!B62="","",'True_Odds_Calculator_3-way'!B62)</f>
        <v>4.05</v>
      </c>
      <c r="C61" s="4">
        <f>IF('True_Odds_Calculator_3-way'!C62="","",'True_Odds_Calculator_3-way'!C62)</f>
        <v>5.16</v>
      </c>
      <c r="D61" s="9">
        <f t="shared" si="13"/>
        <v>0.57411017962771027</v>
      </c>
      <c r="E61" s="9">
        <f t="shared" si="14"/>
        <v>0.23885062928186582</v>
      </c>
      <c r="F61" s="9">
        <f t="shared" si="15"/>
        <v>0.18703919109042422</v>
      </c>
      <c r="G61" s="9">
        <f t="shared" si="16"/>
        <v>1.0448252595255112</v>
      </c>
      <c r="H61" s="9">
        <f t="shared" si="17"/>
        <v>1.7418259342631128</v>
      </c>
      <c r="I61" s="9">
        <f t="shared" si="18"/>
        <v>4.186717041552809</v>
      </c>
      <c r="J61" s="9">
        <f t="shared" si="19"/>
        <v>5.3464730796261266</v>
      </c>
      <c r="K61" s="11">
        <f t="shared" si="20"/>
        <v>0.58479532163742687</v>
      </c>
      <c r="L61" s="11">
        <f t="shared" si="21"/>
        <v>0.24691358024691359</v>
      </c>
      <c r="M61" s="11">
        <f t="shared" si="22"/>
        <v>0.19379844961240308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-0.25208713556629014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0.22162785660677675</v>
      </c>
      <c r="Q61" s="11">
        <f>2*'OddsRatio_working_3-way'!K61*'OddsRatio_working_3-way'!L61*'OddsRatio_working_3-way'!M61</f>
        <v>5.5966630456256751E-2</v>
      </c>
      <c r="R61" s="11">
        <f t="shared" si="23"/>
        <v>0</v>
      </c>
      <c r="S61" s="11">
        <f t="shared" si="24"/>
        <v>-0.87917162495781676</v>
      </c>
      <c r="T61" s="11">
        <f t="shared" si="25"/>
        <v>-0.22201303660550928</v>
      </c>
      <c r="U61" s="11">
        <f>'OddsRatio_working_3-way'!S61-'OddsRatio_working_3-way'!R61^2/3</f>
        <v>-0.87917162495781676</v>
      </c>
      <c r="V61" s="11">
        <f>'OddsRatio_working_3-way'!S61*'OddsRatio_working_3-way'!R61/3-2*'OddsRatio_working_3-way'!R61^3/27-'OddsRatio_working_3-way'!T61</f>
        <v>0.22201303660550928</v>
      </c>
      <c r="W61" s="11">
        <f>'OddsRatio_working_3-way'!V61^2+4*'OddsRatio_working_3-way'!U61^3/27</f>
        <v>-5.1384186409100113E-2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0.15864581213500351</v>
      </c>
      <c r="Y61" s="11">
        <f>IF('OddsRatio_working_3-way'!W61&gt;=0,IF('OddsRatio_working_3-way'!V61+SQRT('OddsRatio_working_3-way'!W61)&gt;0,0,PI()),ACOS('OddsRatio_working_3-way'!V61/(2*'OddsRatio_working_3-way'!X61)))</f>
        <v>0.79580079771283518</v>
      </c>
      <c r="Z61" s="11">
        <f>'OddsRatio_working_3-way'!X61^(1/3)*COS('OddsRatio_working_3-way'!Y61/3)</f>
        <v>0.5224126297627556</v>
      </c>
      <c r="AA61" s="11">
        <f>'OddsRatio_working_3-way'!X61^(1/3)*COS(('OddsRatio_working_3-way'!Y61+2*PI())/3)</f>
        <v>-0.38411558807801538</v>
      </c>
      <c r="AB61" s="11">
        <f>'OddsRatio_working_3-way'!X61^(1/3)*COS(('OddsRatio_working_3-way'!Y61+4*PI())/3)</f>
        <v>-0.13829704168474038</v>
      </c>
      <c r="AC61" s="11">
        <f>'OddsRatio_working_3-way'!X61^(1/3)*SIN('OddsRatio_working_3-way'!Y61/3)</f>
        <v>0.14192340393195982</v>
      </c>
      <c r="AD61" s="11">
        <f>'OddsRatio_working_3-way'!X61^(1/3)*SIN(('OddsRatio_working_3-way'!Y61+2*PI())/3)</f>
        <v>0.38146090666640098</v>
      </c>
      <c r="AE61" s="11">
        <f>'OddsRatio_working_3-way'!X61^(1/3)*SIN(('OddsRatio_working_3-way'!Y61+4*PI())/3)</f>
        <v>-0.52338431059836077</v>
      </c>
      <c r="AF61" s="11">
        <f>-'OddsRatio_working_3-way'!U61/(3*'OddsRatio_working_3-way'!X61^(1/3))*COS(('OddsRatio_working_3-way'!Y61)/3)</f>
        <v>0.5224126297627556</v>
      </c>
      <c r="AG61" s="11">
        <f>-'OddsRatio_working_3-way'!U61/(3*'OddsRatio_working_3-way'!X61^(1/3))*COS(('OddsRatio_working_3-way'!Y61+2*PI())/3)</f>
        <v>-0.38411558807801538</v>
      </c>
      <c r="AH61" s="11">
        <f>-'OddsRatio_working_3-way'!U61/(3*'OddsRatio_working_3-way'!X61^(1/3))*COS(('OddsRatio_working_3-way'!Y61+4*PI())/3)</f>
        <v>-0.13829704168474038</v>
      </c>
      <c r="AI61" s="11">
        <f>'OddsRatio_working_3-way'!U61/(3*'OddsRatio_working_3-way'!X61^(1/3))*SIN(('OddsRatio_working_3-way'!Y61)/3)</f>
        <v>-0.14192340393195982</v>
      </c>
      <c r="AJ61" s="11">
        <f>'OddsRatio_working_3-way'!U61/(3*'OddsRatio_working_3-way'!X61^(1/3))*SIN(('OddsRatio_working_3-way'!Y61+2*PI())/3)</f>
        <v>-0.38146090666640098</v>
      </c>
      <c r="AK61" s="11">
        <f>'OddsRatio_working_3-way'!U61/(3*'OddsRatio_working_3-way'!X61^(1/3))*SIN(('OddsRatio_working_3-way'!Y61+4*PI())/3)</f>
        <v>0.52338431059836077</v>
      </c>
      <c r="AL61" s="11">
        <f>'OddsRatio_working_3-way'!Z61+'OddsRatio_working_3-way'!AF61</f>
        <v>1.0448252595255112</v>
      </c>
      <c r="AM61" s="11">
        <f>'OddsRatio_working_3-way'!AA61+'OddsRatio_working_3-way'!AG61</f>
        <v>-0.76823117615603076</v>
      </c>
      <c r="AN61" s="11">
        <f>'OddsRatio_working_3-way'!AB61+'OddsRatio_working_3-way'!AH61</f>
        <v>-0.27659408336948077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1.0448252595255112</v>
      </c>
      <c r="AS61" s="11">
        <f>IF(('OddsRatio_working_3-way'!X61=0),IF(Q61&gt;0,-Q61^(1/3),(-Q61)^(1/3)),'OddsRatio_working_3-way'!AM61-'OddsRatio_working_3-way'!R61/3)</f>
        <v>-0.76823117615603076</v>
      </c>
      <c r="AT61" s="11">
        <f>IF(('OddsRatio_working_3-way'!X61=0),IF(Q61&gt;0,-Q61^(1/3),(-Q61)^(1/3)),'OddsRatio_working_3-way'!AN61-'OddsRatio_working_3-way'!R61/3)</f>
        <v>-0.27659408336948077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2.0299999999999998</v>
      </c>
      <c r="B62" s="4">
        <f>IF('True_Odds_Calculator_3-way'!B63="","",'True_Odds_Calculator_3-way'!B63)</f>
        <v>3.61</v>
      </c>
      <c r="C62" s="4">
        <f>IF('True_Odds_Calculator_3-way'!C63="","",'True_Odds_Calculator_3-way'!C63)</f>
        <v>3.96</v>
      </c>
      <c r="D62" s="9">
        <f t="shared" si="13"/>
        <v>0.48390706920059046</v>
      </c>
      <c r="E62" s="9">
        <f t="shared" si="14"/>
        <v>0.27008617897764226</v>
      </c>
      <c r="F62" s="9">
        <f t="shared" si="15"/>
        <v>0.24600675182176723</v>
      </c>
      <c r="G62" s="9">
        <f t="shared" si="16"/>
        <v>1.0354490143970252</v>
      </c>
      <c r="H62" s="9">
        <f t="shared" si="17"/>
        <v>2.066512484828936</v>
      </c>
      <c r="I62" s="9">
        <f t="shared" si="18"/>
        <v>3.7025219275762349</v>
      </c>
      <c r="J62" s="9">
        <f t="shared" si="19"/>
        <v>4.064929082615194</v>
      </c>
      <c r="K62" s="11">
        <f t="shared" si="20"/>
        <v>0.49261083743842371</v>
      </c>
      <c r="L62" s="11">
        <f t="shared" si="21"/>
        <v>0.2770083102493075</v>
      </c>
      <c r="M62" s="11">
        <f t="shared" si="22"/>
        <v>0.25252525252525254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-0.2742022520415871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0.22742882614885673</v>
      </c>
      <c r="Q62" s="11">
        <f>2*'OddsRatio_working_3-way'!K62*'OddsRatio_working_3-way'!L62*'OddsRatio_working_3-way'!M62</f>
        <v>6.8917826105714175E-2</v>
      </c>
      <c r="R62" s="11">
        <f t="shared" si="23"/>
        <v>0</v>
      </c>
      <c r="S62" s="11">
        <f t="shared" si="24"/>
        <v>-0.82941997906845621</v>
      </c>
      <c r="T62" s="11">
        <f t="shared" si="25"/>
        <v>-0.25133938759650193</v>
      </c>
      <c r="U62" s="11">
        <f>'OddsRatio_working_3-way'!S62-'OddsRatio_working_3-way'!R62^2/3</f>
        <v>-0.82941997906845621</v>
      </c>
      <c r="V62" s="11">
        <f>'OddsRatio_working_3-way'!S62*'OddsRatio_working_3-way'!R62/3-2*'OddsRatio_working_3-way'!R62^3/27-'OddsRatio_working_3-way'!T62</f>
        <v>0.25133938759650193</v>
      </c>
      <c r="W62" s="11">
        <f>'OddsRatio_working_3-way'!V62^2+4*'OddsRatio_working_3-way'!U62^3/27</f>
        <v>-2.1360231982186492E-2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0.14537169578323278</v>
      </c>
      <c r="Y62" s="11">
        <f>IF('OddsRatio_working_3-way'!W62&gt;=0,IF('OddsRatio_working_3-way'!V62+SQRT('OddsRatio_working_3-way'!W62)&gt;0,0,PI()),ACOS('OddsRatio_working_3-way'!V62/(2*'OddsRatio_working_3-way'!X62)))</f>
        <v>0.52669818779581545</v>
      </c>
      <c r="Z62" s="11">
        <f>'OddsRatio_working_3-way'!X62^(1/3)*COS('OddsRatio_working_3-way'!Y62/3)</f>
        <v>0.5177245071985126</v>
      </c>
      <c r="AA62" s="11">
        <f>'OddsRatio_working_3-way'!X62^(1/3)*COS(('OddsRatio_working_3-way'!Y62+2*PI())/3)</f>
        <v>-0.33839838219285212</v>
      </c>
      <c r="AB62" s="11">
        <f>'OddsRatio_working_3-way'!X62^(1/3)*COS(('OddsRatio_working_3-way'!Y62+4*PI())/3)</f>
        <v>-0.17932612500566059</v>
      </c>
      <c r="AC62" s="11">
        <f>'OddsRatio_working_3-way'!X62^(1/3)*SIN('OddsRatio_working_3-way'!Y62/3)</f>
        <v>9.1840410507626521E-2</v>
      </c>
      <c r="AD62" s="11">
        <f>'OddsRatio_working_3-way'!X62^(1/3)*SIN(('OddsRatio_working_3-way'!Y62+2*PI())/3)</f>
        <v>0.40244237014187811</v>
      </c>
      <c r="AE62" s="11">
        <f>'OddsRatio_working_3-way'!X62^(1/3)*SIN(('OddsRatio_working_3-way'!Y62+4*PI())/3)</f>
        <v>-0.49428278064950459</v>
      </c>
      <c r="AF62" s="11">
        <f>-'OddsRatio_working_3-way'!U62/(3*'OddsRatio_working_3-way'!X62^(1/3))*COS(('OddsRatio_working_3-way'!Y62)/3)</f>
        <v>0.5177245071985126</v>
      </c>
      <c r="AG62" s="11">
        <f>-'OddsRatio_working_3-way'!U62/(3*'OddsRatio_working_3-way'!X62^(1/3))*COS(('OddsRatio_working_3-way'!Y62+2*PI())/3)</f>
        <v>-0.33839838219285212</v>
      </c>
      <c r="AH62" s="11">
        <f>-'OddsRatio_working_3-way'!U62/(3*'OddsRatio_working_3-way'!X62^(1/3))*COS(('OddsRatio_working_3-way'!Y62+4*PI())/3)</f>
        <v>-0.17932612500566059</v>
      </c>
      <c r="AI62" s="11">
        <f>'OddsRatio_working_3-way'!U62/(3*'OddsRatio_working_3-way'!X62^(1/3))*SIN(('OddsRatio_working_3-way'!Y62)/3)</f>
        <v>-9.1840410507626521E-2</v>
      </c>
      <c r="AJ62" s="11">
        <f>'OddsRatio_working_3-way'!U62/(3*'OddsRatio_working_3-way'!X62^(1/3))*SIN(('OddsRatio_working_3-way'!Y62+2*PI())/3)</f>
        <v>-0.40244237014187811</v>
      </c>
      <c r="AK62" s="11">
        <f>'OddsRatio_working_3-way'!U62/(3*'OddsRatio_working_3-way'!X62^(1/3))*SIN(('OddsRatio_working_3-way'!Y62+4*PI())/3)</f>
        <v>0.49428278064950459</v>
      </c>
      <c r="AL62" s="11">
        <f>'OddsRatio_working_3-way'!Z62+'OddsRatio_working_3-way'!AF62</f>
        <v>1.0354490143970252</v>
      </c>
      <c r="AM62" s="11">
        <f>'OddsRatio_working_3-way'!AA62+'OddsRatio_working_3-way'!AG62</f>
        <v>-0.67679676438570424</v>
      </c>
      <c r="AN62" s="11">
        <f>'OddsRatio_working_3-way'!AB62+'OddsRatio_working_3-way'!AH62</f>
        <v>-0.35865225001132117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1.0354490143970252</v>
      </c>
      <c r="AS62" s="11">
        <f>IF(('OddsRatio_working_3-way'!X62=0),IF(Q62&gt;0,-Q62^(1/3),(-Q62)^(1/3)),'OddsRatio_working_3-way'!AM62-'OddsRatio_working_3-way'!R62/3)</f>
        <v>-0.67679676438570424</v>
      </c>
      <c r="AT62" s="11">
        <f>IF(('OddsRatio_working_3-way'!X62=0),IF(Q62&gt;0,-Q62^(1/3),(-Q62)^(1/3)),'OddsRatio_working_3-way'!AN62-'OddsRatio_working_3-way'!R62/3)</f>
        <v>-0.35865225001132117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2.0299999999999998</v>
      </c>
      <c r="B63" s="4">
        <f>IF('True_Odds_Calculator_3-way'!B64="","",'True_Odds_Calculator_3-way'!B64)</f>
        <v>3.86</v>
      </c>
      <c r="C63" s="4">
        <f>IF('True_Odds_Calculator_3-way'!C64="","",'True_Odds_Calculator_3-way'!C64)</f>
        <v>3.7</v>
      </c>
      <c r="D63" s="9">
        <f t="shared" si="13"/>
        <v>0.48398633362149662</v>
      </c>
      <c r="E63" s="9">
        <f t="shared" si="14"/>
        <v>0.25249691473117059</v>
      </c>
      <c r="F63" s="9">
        <f t="shared" si="15"/>
        <v>0.26351675164733285</v>
      </c>
      <c r="G63" s="9">
        <f t="shared" si="16"/>
        <v>1.035120430707964</v>
      </c>
      <c r="H63" s="9">
        <f t="shared" si="17"/>
        <v>2.0661740436292027</v>
      </c>
      <c r="I63" s="9">
        <f t="shared" si="18"/>
        <v>3.9604444318247767</v>
      </c>
      <c r="J63" s="9">
        <f t="shared" si="19"/>
        <v>3.7948251629115033</v>
      </c>
      <c r="K63" s="11">
        <f t="shared" si="20"/>
        <v>0.49261083743842371</v>
      </c>
      <c r="L63" s="11">
        <f t="shared" si="21"/>
        <v>0.2590673575129534</v>
      </c>
      <c r="M63" s="11">
        <f t="shared" si="22"/>
        <v>0.27027027027027023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-0.27433546515197393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0.22730047743447773</v>
      </c>
      <c r="Q63" s="11">
        <f>2*'OddsRatio_working_3-way'!K63*'OddsRatio_working_3-way'!L63*'OddsRatio_working_3-way'!M63</f>
        <v>6.8983452939143486E-2</v>
      </c>
      <c r="R63" s="11">
        <f t="shared" si="23"/>
        <v>0</v>
      </c>
      <c r="S63" s="11">
        <f t="shared" si="24"/>
        <v>-0.82854937223869263</v>
      </c>
      <c r="T63" s="11">
        <f t="shared" si="25"/>
        <v>-0.25145656213617384</v>
      </c>
      <c r="U63" s="11">
        <f>'OddsRatio_working_3-way'!S63-'OddsRatio_working_3-way'!R63^2/3</f>
        <v>-0.82854937223869263</v>
      </c>
      <c r="V63" s="11">
        <f>'OddsRatio_working_3-way'!S63*'OddsRatio_working_3-way'!R63/3-2*'OddsRatio_working_3-way'!R63^3/27-'OddsRatio_working_3-way'!T63</f>
        <v>0.25145656213617384</v>
      </c>
      <c r="W63" s="11">
        <f>'OddsRatio_working_3-way'!V63^2+4*'OddsRatio_working_3-way'!U63^3/27</f>
        <v>-2.1035408367866243E-2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0.14514287013939894</v>
      </c>
      <c r="Y63" s="11">
        <f>IF('OddsRatio_working_3-way'!W63&gt;=0,IF('OddsRatio_working_3-way'!V63+SQRT('OddsRatio_working_3-way'!W63)&gt;0,0,PI()),ACOS('OddsRatio_working_3-way'!V63/(2*'OddsRatio_working_3-way'!X63)))</f>
        <v>0.52317326755525428</v>
      </c>
      <c r="Z63" s="11">
        <f>'OddsRatio_working_3-way'!X63^(1/3)*COS('OddsRatio_working_3-way'!Y63/3)</f>
        <v>0.51756021535398211</v>
      </c>
      <c r="AA63" s="11">
        <f>'OddsRatio_working_3-way'!X63^(1/3)*COS(('OddsRatio_working_3-way'!Y63+2*PI())/3)</f>
        <v>-0.33774789016914403</v>
      </c>
      <c r="AB63" s="11">
        <f>'OddsRatio_working_3-way'!X63^(1/3)*COS(('OddsRatio_working_3-way'!Y63+4*PI())/3)</f>
        <v>-0.17981232518483817</v>
      </c>
      <c r="AC63" s="11">
        <f>'OddsRatio_working_3-way'!X63^(1/3)*SIN('OddsRatio_working_3-way'!Y63/3)</f>
        <v>9.1184140958304655E-2</v>
      </c>
      <c r="AD63" s="11">
        <f>'OddsRatio_working_3-way'!X63^(1/3)*SIN(('OddsRatio_working_3-way'!Y63+2*PI())/3)</f>
        <v>0.40262822400554099</v>
      </c>
      <c r="AE63" s="11">
        <f>'OddsRatio_working_3-way'!X63^(1/3)*SIN(('OddsRatio_working_3-way'!Y63+4*PI())/3)</f>
        <v>-0.49381236496384567</v>
      </c>
      <c r="AF63" s="11">
        <f>-'OddsRatio_working_3-way'!U63/(3*'OddsRatio_working_3-way'!X63^(1/3))*COS(('OddsRatio_working_3-way'!Y63)/3)</f>
        <v>0.51756021535398189</v>
      </c>
      <c r="AG63" s="11">
        <f>-'OddsRatio_working_3-way'!U63/(3*'OddsRatio_working_3-way'!X63^(1/3))*COS(('OddsRatio_working_3-way'!Y63+2*PI())/3)</f>
        <v>-0.33774789016914392</v>
      </c>
      <c r="AH63" s="11">
        <f>-'OddsRatio_working_3-way'!U63/(3*'OddsRatio_working_3-way'!X63^(1/3))*COS(('OddsRatio_working_3-way'!Y63+4*PI())/3)</f>
        <v>-0.17981232518483808</v>
      </c>
      <c r="AI63" s="11">
        <f>'OddsRatio_working_3-way'!U63/(3*'OddsRatio_working_3-way'!X63^(1/3))*SIN(('OddsRatio_working_3-way'!Y63)/3)</f>
        <v>-9.1184140958304613E-2</v>
      </c>
      <c r="AJ63" s="11">
        <f>'OddsRatio_working_3-way'!U63/(3*'OddsRatio_working_3-way'!X63^(1/3))*SIN(('OddsRatio_working_3-way'!Y63+2*PI())/3)</f>
        <v>-0.40262822400554082</v>
      </c>
      <c r="AK63" s="11">
        <f>'OddsRatio_working_3-way'!U63/(3*'OddsRatio_working_3-way'!X63^(1/3))*SIN(('OddsRatio_working_3-way'!Y63+4*PI())/3)</f>
        <v>0.49381236496384545</v>
      </c>
      <c r="AL63" s="11">
        <f>'OddsRatio_working_3-way'!Z63+'OddsRatio_working_3-way'!AF63</f>
        <v>1.035120430707964</v>
      </c>
      <c r="AM63" s="11">
        <f>'OddsRatio_working_3-way'!AA63+'OddsRatio_working_3-way'!AG63</f>
        <v>-0.67549578033828794</v>
      </c>
      <c r="AN63" s="11">
        <f>'OddsRatio_working_3-way'!AB63+'OddsRatio_working_3-way'!AH63</f>
        <v>-0.35962465036967628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1.035120430707964</v>
      </c>
      <c r="AS63" s="11">
        <f>IF(('OddsRatio_working_3-way'!X63=0),IF(Q63&gt;0,-Q63^(1/3),(-Q63)^(1/3)),'OddsRatio_working_3-way'!AM63-'OddsRatio_working_3-way'!R63/3)</f>
        <v>-0.67549578033828794</v>
      </c>
      <c r="AT63" s="11">
        <f>IF(('OddsRatio_working_3-way'!X63=0),IF(Q63&gt;0,-Q63^(1/3),(-Q63)^(1/3)),'OddsRatio_working_3-way'!AN63-'OddsRatio_working_3-way'!R63/3)</f>
        <v>-0.35962465036967628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2.4700000000000002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</v>
      </c>
      <c r="D64" s="9">
        <f t="shared" si="13"/>
        <v>0.39492064137300009</v>
      </c>
      <c r="E64" s="9">
        <f t="shared" si="14"/>
        <v>0.26954666317846665</v>
      </c>
      <c r="F64" s="9">
        <f t="shared" si="15"/>
        <v>0.3355326954485332</v>
      </c>
      <c r="G64" s="9">
        <f t="shared" si="16"/>
        <v>1.0422818363705457</v>
      </c>
      <c r="H64" s="9">
        <f t="shared" si="17"/>
        <v>2.5321542994647022</v>
      </c>
      <c r="I64" s="9">
        <f t="shared" si="18"/>
        <v>3.7099327745634185</v>
      </c>
      <c r="J64" s="9">
        <f t="shared" si="19"/>
        <v>2.9803354891040366</v>
      </c>
      <c r="K64" s="11">
        <f t="shared" si="20"/>
        <v>0.40485829959514169</v>
      </c>
      <c r="L64" s="11">
        <f t="shared" si="21"/>
        <v>0.27777777777777779</v>
      </c>
      <c r="M64" s="11">
        <f t="shared" si="22"/>
        <v>0.34482758620689657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-0.2816091954022989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0.23151379775699202</v>
      </c>
      <c r="Q64" s="11">
        <f>2*'OddsRatio_working_3-way'!K64*'OddsRatio_working_3-way'!L64*'OddsRatio_working_3-way'!M64</f>
        <v>7.7559061225122947E-2</v>
      </c>
      <c r="R64" s="11">
        <f t="shared" si="23"/>
        <v>0</v>
      </c>
      <c r="S64" s="11">
        <f t="shared" si="24"/>
        <v>-0.82211022060646133</v>
      </c>
      <c r="T64" s="11">
        <f t="shared" si="25"/>
        <v>-0.2754138092483957</v>
      </c>
      <c r="U64" s="11">
        <f>'OddsRatio_working_3-way'!S64-'OddsRatio_working_3-way'!R64^2/3</f>
        <v>-0.82211022060646133</v>
      </c>
      <c r="V64" s="11">
        <f>'OddsRatio_working_3-way'!S64*'OddsRatio_working_3-way'!R64/3-2*'OddsRatio_working_3-way'!R64^3/27-'OddsRatio_working_3-way'!T64</f>
        <v>0.2754138092483957</v>
      </c>
      <c r="W64" s="11">
        <f>'OddsRatio_working_3-way'!V64^2+4*'OddsRatio_working_3-way'!U64^3/27</f>
        <v>-6.4636338027714291E-3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0.14345417397855936</v>
      </c>
      <c r="Y64" s="11">
        <f>IF('OddsRatio_working_3-way'!W64&gt;=0,IF('OddsRatio_working_3-way'!V64+SQRT('OddsRatio_working_3-way'!W64)&gt;0,0,PI()),ACOS('OddsRatio_working_3-way'!V64/(2*'OddsRatio_working_3-way'!X64)))</f>
        <v>0.28402063406040301</v>
      </c>
      <c r="Z64" s="11">
        <f>'OddsRatio_working_3-way'!X64^(1/3)*COS('OddsRatio_working_3-way'!Y64/3)</f>
        <v>0.52114091818527286</v>
      </c>
      <c r="AA64" s="11">
        <f>'OddsRatio_working_3-way'!X64^(1/3)*COS(('OddsRatio_working_3-way'!Y64+2*PI())/3)</f>
        <v>-0.30342676197066609</v>
      </c>
      <c r="AB64" s="11">
        <f>'OddsRatio_working_3-way'!X64^(1/3)*COS(('OddsRatio_working_3-way'!Y64+4*PI())/3)</f>
        <v>-0.21771415621460707</v>
      </c>
      <c r="AC64" s="11">
        <f>'OddsRatio_working_3-way'!X64^(1/3)*SIN('OddsRatio_working_3-way'!Y64/3)</f>
        <v>4.948619600620513E-2</v>
      </c>
      <c r="AD64" s="11">
        <f>'OddsRatio_working_3-way'!X64^(1/3)*SIN(('OddsRatio_working_3-way'!Y64+2*PI())/3)</f>
        <v>0.42657817609689147</v>
      </c>
      <c r="AE64" s="11">
        <f>'OddsRatio_working_3-way'!X64^(1/3)*SIN(('OddsRatio_working_3-way'!Y64+4*PI())/3)</f>
        <v>-0.47606437210309643</v>
      </c>
      <c r="AF64" s="11">
        <f>-'OddsRatio_working_3-way'!U64/(3*'OddsRatio_working_3-way'!X64^(1/3))*COS(('OddsRatio_working_3-way'!Y64)/3)</f>
        <v>0.52114091818527286</v>
      </c>
      <c r="AG64" s="11">
        <f>-'OddsRatio_working_3-way'!U64/(3*'OddsRatio_working_3-way'!X64^(1/3))*COS(('OddsRatio_working_3-way'!Y64+2*PI())/3)</f>
        <v>-0.30342676197066609</v>
      </c>
      <c r="AH64" s="11">
        <f>-'OddsRatio_working_3-way'!U64/(3*'OddsRatio_working_3-way'!X64^(1/3))*COS(('OddsRatio_working_3-way'!Y64+4*PI())/3)</f>
        <v>-0.21771415621460707</v>
      </c>
      <c r="AI64" s="11">
        <f>'OddsRatio_working_3-way'!U64/(3*'OddsRatio_working_3-way'!X64^(1/3))*SIN(('OddsRatio_working_3-way'!Y64)/3)</f>
        <v>-4.948619600620513E-2</v>
      </c>
      <c r="AJ64" s="11">
        <f>'OddsRatio_working_3-way'!U64/(3*'OddsRatio_working_3-way'!X64^(1/3))*SIN(('OddsRatio_working_3-way'!Y64+2*PI())/3)</f>
        <v>-0.42657817609689147</v>
      </c>
      <c r="AK64" s="11">
        <f>'OddsRatio_working_3-way'!U64/(3*'OddsRatio_working_3-way'!X64^(1/3))*SIN(('OddsRatio_working_3-way'!Y64+4*PI())/3)</f>
        <v>0.47606437210309643</v>
      </c>
      <c r="AL64" s="11">
        <f>'OddsRatio_working_3-way'!Z64+'OddsRatio_working_3-way'!AF64</f>
        <v>1.0422818363705457</v>
      </c>
      <c r="AM64" s="11">
        <f>'OddsRatio_working_3-way'!AA64+'OddsRatio_working_3-way'!AG64</f>
        <v>-0.60685352394133218</v>
      </c>
      <c r="AN64" s="11">
        <f>'OddsRatio_working_3-way'!AB64+'OddsRatio_working_3-way'!AH64</f>
        <v>-0.43542831242921415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1.0422818363705457</v>
      </c>
      <c r="AS64" s="11">
        <f>IF(('OddsRatio_working_3-way'!X64=0),IF(Q64&gt;0,-Q64^(1/3),(-Q64)^(1/3)),'OddsRatio_working_3-way'!AM64-'OddsRatio_working_3-way'!R64/3)</f>
        <v>-0.60685352394133218</v>
      </c>
      <c r="AT64" s="11">
        <f>IF(('OddsRatio_working_3-way'!X64=0),IF(Q64&gt;0,-Q64^(1/3),(-Q64)^(1/3)),'OddsRatio_working_3-way'!AN64-'OddsRatio_working_3-way'!R64/3)</f>
        <v>-0.43542831242921415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3.03</v>
      </c>
      <c r="B65" s="4">
        <f>IF('True_Odds_Calculator_3-way'!B66="","",'True_Odds_Calculator_3-way'!B66)</f>
        <v>3.59</v>
      </c>
      <c r="C65" s="4">
        <f>IF('True_Odds_Calculator_3-way'!C66="","",'True_Odds_Calculator_3-way'!C66)</f>
        <v>2.39</v>
      </c>
      <c r="D65" s="9">
        <f t="shared" si="13"/>
        <v>0.32106910335013283</v>
      </c>
      <c r="E65" s="9">
        <f t="shared" si="14"/>
        <v>0.27042151177431301</v>
      </c>
      <c r="F65" s="9">
        <f t="shared" si="15"/>
        <v>0.40850938487555416</v>
      </c>
      <c r="G65" s="9">
        <f t="shared" si="16"/>
        <v>1.0416720701922766</v>
      </c>
      <c r="H65" s="9">
        <f t="shared" si="17"/>
        <v>3.1145943024903215</v>
      </c>
      <c r="I65" s="9">
        <f t="shared" si="18"/>
        <v>3.6979306617979963</v>
      </c>
      <c r="J65" s="9">
        <f t="shared" si="19"/>
        <v>2.4479241775672644</v>
      </c>
      <c r="K65" s="11">
        <f t="shared" si="20"/>
        <v>0.33003300330033003</v>
      </c>
      <c r="L65" s="11">
        <f t="shared" si="21"/>
        <v>0.2785515320334262</v>
      </c>
      <c r="M65" s="11">
        <f t="shared" si="22"/>
        <v>0.41841004184100417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-0.28110956571817136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0.2311742695114257</v>
      </c>
      <c r="Q65" s="11">
        <f>2*'OddsRatio_working_3-way'!K65*'OddsRatio_working_3-way'!L65*'OddsRatio_working_3-way'!M65</f>
        <v>7.6929873381506045E-2</v>
      </c>
      <c r="R65" s="11">
        <f t="shared" si="23"/>
        <v>0</v>
      </c>
      <c r="S65" s="11">
        <f t="shared" si="24"/>
        <v>-0.82236358240185714</v>
      </c>
      <c r="T65" s="11">
        <f t="shared" si="25"/>
        <v>-0.27366508565785591</v>
      </c>
      <c r="U65" s="11">
        <f>'OddsRatio_working_3-way'!S65-'OddsRatio_working_3-way'!R65^2/3</f>
        <v>-0.82236358240185714</v>
      </c>
      <c r="V65" s="11">
        <f>'OddsRatio_working_3-way'!S65*'OddsRatio_working_3-way'!R65/3-2*'OddsRatio_working_3-way'!R65^3/27-'OddsRatio_working_3-way'!T65</f>
        <v>0.27366508565785591</v>
      </c>
      <c r="W65" s="11">
        <f>'OddsRatio_working_3-way'!V65^2+4*'OddsRatio_working_3-way'!U65^3/27</f>
        <v>-7.4999504428096275E-3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0.14352049466098146</v>
      </c>
      <c r="Y65" s="11">
        <f>IF('OddsRatio_working_3-way'!W65&gt;=0,IF('OddsRatio_working_3-way'!V65+SQRT('OddsRatio_working_3-way'!W65)&gt;0,0,PI()),ACOS('OddsRatio_working_3-way'!V65/(2*'OddsRatio_working_3-way'!X65)))</f>
        <v>0.30648250238264674</v>
      </c>
      <c r="Z65" s="11">
        <f>'OddsRatio_working_3-way'!X65^(1/3)*COS('OddsRatio_working_3-way'!Y65/3)</f>
        <v>0.52083603509613841</v>
      </c>
      <c r="AA65" s="11">
        <f>'OddsRatio_working_3-way'!X65^(1/3)*COS(('OddsRatio_working_3-way'!Y65+2*PI())/3)</f>
        <v>-0.30665938441221929</v>
      </c>
      <c r="AB65" s="11">
        <f>'OddsRatio_working_3-way'!X65^(1/3)*COS(('OddsRatio_working_3-way'!Y65+4*PI())/3)</f>
        <v>-0.2141766506839192</v>
      </c>
      <c r="AC65" s="11">
        <f>'OddsRatio_working_3-way'!X65^(1/3)*SIN('OddsRatio_working_3-way'!Y65/3)</f>
        <v>5.3394931213426783E-2</v>
      </c>
      <c r="AD65" s="11">
        <f>'OddsRatio_working_3-way'!X65^(1/3)*SIN(('OddsRatio_working_3-way'!Y65+2*PI())/3)</f>
        <v>0.42435977199290598</v>
      </c>
      <c r="AE65" s="11">
        <f>'OddsRatio_working_3-way'!X65^(1/3)*SIN(('OddsRatio_working_3-way'!Y65+4*PI())/3)</f>
        <v>-0.47775470320633256</v>
      </c>
      <c r="AF65" s="11">
        <f>-'OddsRatio_working_3-way'!U65/(3*'OddsRatio_working_3-way'!X65^(1/3))*COS(('OddsRatio_working_3-way'!Y65)/3)</f>
        <v>0.52083603509613829</v>
      </c>
      <c r="AG65" s="11">
        <f>-'OddsRatio_working_3-way'!U65/(3*'OddsRatio_working_3-way'!X65^(1/3))*COS(('OddsRatio_working_3-way'!Y65+2*PI())/3)</f>
        <v>-0.30665938441221924</v>
      </c>
      <c r="AH65" s="11">
        <f>-'OddsRatio_working_3-way'!U65/(3*'OddsRatio_working_3-way'!X65^(1/3))*COS(('OddsRatio_working_3-way'!Y65+4*PI())/3)</f>
        <v>-0.21417665068391914</v>
      </c>
      <c r="AI65" s="11">
        <f>'OddsRatio_working_3-way'!U65/(3*'OddsRatio_working_3-way'!X65^(1/3))*SIN(('OddsRatio_working_3-way'!Y65)/3)</f>
        <v>-5.3394931213426769E-2</v>
      </c>
      <c r="AJ65" s="11">
        <f>'OddsRatio_working_3-way'!U65/(3*'OddsRatio_working_3-way'!X65^(1/3))*SIN(('OddsRatio_working_3-way'!Y65+2*PI())/3)</f>
        <v>-0.42435977199290592</v>
      </c>
      <c r="AK65" s="11">
        <f>'OddsRatio_working_3-way'!U65/(3*'OddsRatio_working_3-way'!X65^(1/3))*SIN(('OddsRatio_working_3-way'!Y65+4*PI())/3)</f>
        <v>0.47775470320633251</v>
      </c>
      <c r="AL65" s="11">
        <f>'OddsRatio_working_3-way'!Z65+'OddsRatio_working_3-way'!AF65</f>
        <v>1.0416720701922766</v>
      </c>
      <c r="AM65" s="11">
        <f>'OddsRatio_working_3-way'!AA65+'OddsRatio_working_3-way'!AG65</f>
        <v>-0.61331876882443859</v>
      </c>
      <c r="AN65" s="11">
        <f>'OddsRatio_working_3-way'!AB65+'OddsRatio_working_3-way'!AH65</f>
        <v>-0.42835330136783833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1.0416720701922766</v>
      </c>
      <c r="AS65" s="11">
        <f>IF(('OddsRatio_working_3-way'!X65=0),IF(Q65&gt;0,-Q65^(1/3),(-Q65)^(1/3)),'OddsRatio_working_3-way'!AM65-'OddsRatio_working_3-way'!R65/3)</f>
        <v>-0.61331876882443859</v>
      </c>
      <c r="AT65" s="11">
        <f>IF(('OddsRatio_working_3-way'!X65=0),IF(Q65&gt;0,-Q65^(1/3),(-Q65)^(1/3)),'OddsRatio_working_3-way'!AN65-'OddsRatio_working_3-way'!R65/3)</f>
        <v>-0.42835330136783833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3.27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2.2999999999999998</v>
      </c>
      <c r="D66" s="9">
        <f t="shared" si="13"/>
        <v>0.29713274479143548</v>
      </c>
      <c r="E66" s="9">
        <f t="shared" si="14"/>
        <v>0.27818310802152169</v>
      </c>
      <c r="F66" s="9">
        <f t="shared" si="15"/>
        <v>0.42468414718704273</v>
      </c>
      <c r="G66" s="9">
        <f t="shared" si="16"/>
        <v>1.0420701100836136</v>
      </c>
      <c r="H66" s="9">
        <f t="shared" si="17"/>
        <v>3.3654991498898035</v>
      </c>
      <c r="I66" s="9">
        <f t="shared" si="18"/>
        <v>3.5947545741081979</v>
      </c>
      <c r="J66" s="9">
        <f t="shared" si="19"/>
        <v>2.3546911431086976</v>
      </c>
      <c r="K66" s="11">
        <f t="shared" si="20"/>
        <v>0.3058103975535168</v>
      </c>
      <c r="L66" s="11">
        <f t="shared" si="21"/>
        <v>0.28653295128939826</v>
      </c>
      <c r="M66" s="11">
        <f t="shared" si="22"/>
        <v>0.43478260869565222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-0.279941664771305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0.23087218253074776</v>
      </c>
      <c r="Q66" s="11">
        <f>2*'OddsRatio_working_3-way'!K66*'OddsRatio_working_3-way'!L66*'OddsRatio_working_3-way'!M66</f>
        <v>7.6195439779124657E-2</v>
      </c>
      <c r="R66" s="11">
        <f t="shared" si="23"/>
        <v>0</v>
      </c>
      <c r="S66" s="11">
        <f t="shared" si="24"/>
        <v>-0.82471533031482125</v>
      </c>
      <c r="T66" s="11">
        <f t="shared" si="25"/>
        <v>-0.27218327733162412</v>
      </c>
      <c r="U66" s="11">
        <f>'OddsRatio_working_3-way'!S66-'OddsRatio_working_3-way'!R66^2/3</f>
        <v>-0.82471533031482125</v>
      </c>
      <c r="V66" s="11">
        <f>'OddsRatio_working_3-way'!S66*'OddsRatio_working_3-way'!R66/3-2*'OddsRatio_working_3-way'!R66^3/27-'OddsRatio_working_3-way'!T66</f>
        <v>0.27218327733162412</v>
      </c>
      <c r="W66" s="11">
        <f>'OddsRatio_working_3-way'!V66^2+4*'OddsRatio_working_3-way'!U66^3/27</f>
        <v>-9.0176806713362506E-3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0.14413658204140964</v>
      </c>
      <c r="Y66" s="11">
        <f>IF('OddsRatio_working_3-way'!W66&gt;=0,IF('OddsRatio_working_3-way'!V66+SQRT('OddsRatio_working_3-way'!W66)&gt;0,0,PI()),ACOS('OddsRatio_working_3-way'!V66/(2*'OddsRatio_working_3-way'!X66)))</f>
        <v>0.3356837979420062</v>
      </c>
      <c r="Z66" s="11">
        <f>'OddsRatio_working_3-way'!X66^(1/3)*COS('OddsRatio_working_3-way'!Y66/3)</f>
        <v>0.5210350550418068</v>
      </c>
      <c r="AA66" s="11">
        <f>'OddsRatio_working_3-way'!X66^(1/3)*COS(('OddsRatio_working_3-way'!Y66+2*PI())/3)</f>
        <v>-0.31121946182218319</v>
      </c>
      <c r="AB66" s="11">
        <f>'OddsRatio_working_3-way'!X66^(1/3)*COS(('OddsRatio_working_3-way'!Y66+4*PI())/3)</f>
        <v>-0.2098155932196237</v>
      </c>
      <c r="AC66" s="11">
        <f>'OddsRatio_working_3-way'!X66^(1/3)*SIN('OddsRatio_working_3-way'!Y66/3)</f>
        <v>5.8545550834557189E-2</v>
      </c>
      <c r="AD66" s="11">
        <f>'OddsRatio_working_3-way'!X66^(1/3)*SIN(('OddsRatio_working_3-way'!Y66+2*PI())/3)</f>
        <v>0.42195681851114936</v>
      </c>
      <c r="AE66" s="11">
        <f>'OddsRatio_working_3-way'!X66^(1/3)*SIN(('OddsRatio_working_3-way'!Y66+4*PI())/3)</f>
        <v>-0.4805023693457065</v>
      </c>
      <c r="AF66" s="11">
        <f>-'OddsRatio_working_3-way'!U66/(3*'OddsRatio_working_3-way'!X66^(1/3))*COS(('OddsRatio_working_3-way'!Y66)/3)</f>
        <v>0.52103505504180692</v>
      </c>
      <c r="AG66" s="11">
        <f>-'OddsRatio_working_3-way'!U66/(3*'OddsRatio_working_3-way'!X66^(1/3))*COS(('OddsRatio_working_3-way'!Y66+2*PI())/3)</f>
        <v>-0.31121946182218324</v>
      </c>
      <c r="AH66" s="11">
        <f>-'OddsRatio_working_3-way'!U66/(3*'OddsRatio_working_3-way'!X66^(1/3))*COS(('OddsRatio_working_3-way'!Y66+4*PI())/3)</f>
        <v>-0.20981559321962376</v>
      </c>
      <c r="AI66" s="11">
        <f>'OddsRatio_working_3-way'!U66/(3*'OddsRatio_working_3-way'!X66^(1/3))*SIN(('OddsRatio_working_3-way'!Y66)/3)</f>
        <v>-5.8545550834557203E-2</v>
      </c>
      <c r="AJ66" s="11">
        <f>'OddsRatio_working_3-way'!U66/(3*'OddsRatio_working_3-way'!X66^(1/3))*SIN(('OddsRatio_working_3-way'!Y66+2*PI())/3)</f>
        <v>-0.42195681851114941</v>
      </c>
      <c r="AK66" s="11">
        <f>'OddsRatio_working_3-way'!U66/(3*'OddsRatio_working_3-way'!X66^(1/3))*SIN(('OddsRatio_working_3-way'!Y66+4*PI())/3)</f>
        <v>0.48050236934570661</v>
      </c>
      <c r="AL66" s="11">
        <f>'OddsRatio_working_3-way'!Z66+'OddsRatio_working_3-way'!AF66</f>
        <v>1.0420701100836136</v>
      </c>
      <c r="AM66" s="11">
        <f>'OddsRatio_working_3-way'!AA66+'OddsRatio_working_3-way'!AG66</f>
        <v>-0.62243892364436637</v>
      </c>
      <c r="AN66" s="11">
        <f>'OddsRatio_working_3-way'!AB66+'OddsRatio_working_3-way'!AH66</f>
        <v>-0.41963118643924746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1.0420701100836136</v>
      </c>
      <c r="AS66" s="11">
        <f>IF(('OddsRatio_working_3-way'!X66=0),IF(Q66&gt;0,-Q66^(1/3),(-Q66)^(1/3)),'OddsRatio_working_3-way'!AM66-'OddsRatio_working_3-way'!R66/3)</f>
        <v>-0.62243892364436637</v>
      </c>
      <c r="AT66" s="11">
        <f>IF(('OddsRatio_working_3-way'!X66=0),IF(Q66&gt;0,-Q66^(1/3),(-Q66)^(1/3)),'OddsRatio_working_3-way'!AN66-'OddsRatio_working_3-way'!R66/3)</f>
        <v>-0.41963118643924746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1.55</v>
      </c>
      <c r="B67" s="4">
        <f>IF('True_Odds_Calculator_3-way'!B68="","",'True_Odds_Calculator_3-way'!B68)</f>
        <v>4.59</v>
      </c>
      <c r="C67" s="4">
        <f>IF('True_Odds_Calculator_3-way'!C68="","",'True_Odds_Calculator_3-way'!C68)</f>
        <v>5.98</v>
      </c>
      <c r="D67" s="9">
        <f t="shared" si="13"/>
        <v>0.63211578755394915</v>
      </c>
      <c r="E67" s="9">
        <f t="shared" si="14"/>
        <v>0.20838548925568914</v>
      </c>
      <c r="F67" s="9">
        <f t="shared" si="15"/>
        <v>0.15949872319036162</v>
      </c>
      <c r="G67" s="9">
        <f t="shared" si="16"/>
        <v>1.0581611778023496</v>
      </c>
      <c r="H67" s="9">
        <f t="shared" si="17"/>
        <v>1.5819886477912926</v>
      </c>
      <c r="I67" s="9">
        <f t="shared" si="18"/>
        <v>4.7987986283104354</v>
      </c>
      <c r="J67" s="9">
        <f t="shared" si="19"/>
        <v>6.2696426654557014</v>
      </c>
      <c r="K67" s="11">
        <f t="shared" si="20"/>
        <v>0.64516129032258063</v>
      </c>
      <c r="L67" s="11">
        <f t="shared" si="21"/>
        <v>0.2178649237472767</v>
      </c>
      <c r="M67" s="11">
        <f t="shared" si="22"/>
        <v>0.16722408026755853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-0.23112180104177471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0.21436272570667425</v>
      </c>
      <c r="Q67" s="11">
        <f>2*'OddsRatio_working_3-way'!K67*'OddsRatio_working_3-way'!L67*'OddsRatio_working_3-way'!M67</f>
        <v>4.7009369672516281E-2</v>
      </c>
      <c r="R67" s="11">
        <f t="shared" si="23"/>
        <v>0</v>
      </c>
      <c r="S67" s="11">
        <f t="shared" si="24"/>
        <v>-0.9274881241857782</v>
      </c>
      <c r="T67" s="11">
        <f t="shared" si="25"/>
        <v>-0.20339651846179344</v>
      </c>
      <c r="U67" s="11">
        <f>'OddsRatio_working_3-way'!S67-'OddsRatio_working_3-way'!R67^2/3</f>
        <v>-0.9274881241857782</v>
      </c>
      <c r="V67" s="11">
        <f>'OddsRatio_working_3-way'!S67*'OddsRatio_working_3-way'!R67/3-2*'OddsRatio_working_3-way'!R67^3/27-'OddsRatio_working_3-way'!T67</f>
        <v>0.20339651846179344</v>
      </c>
      <c r="W67" s="11">
        <f>'OddsRatio_working_3-way'!V67^2+4*'OddsRatio_working_3-way'!U67^3/27</f>
        <v>-7.6830896801651505E-2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0.1719018910047459</v>
      </c>
      <c r="Y67" s="11">
        <f>IF('OddsRatio_working_3-way'!W67&gt;=0,IF('OddsRatio_working_3-way'!V67+SQRT('OddsRatio_working_3-way'!W67)&gt;0,0,PI()),ACOS('OddsRatio_working_3-way'!V67/(2*'OddsRatio_working_3-way'!X67)))</f>
        <v>0.93774644560027798</v>
      </c>
      <c r="Z67" s="11">
        <f>'OddsRatio_working_3-way'!X67^(1/3)*COS('OddsRatio_working_3-way'!Y67/3)</f>
        <v>0.52908058890117482</v>
      </c>
      <c r="AA67" s="11">
        <f>'OddsRatio_working_3-way'!X67^(1/3)*COS(('OddsRatio_working_3-way'!Y67+2*PI())/3)</f>
        <v>-0.41261908726858038</v>
      </c>
      <c r="AB67" s="11">
        <f>'OddsRatio_working_3-way'!X67^(1/3)*COS(('OddsRatio_working_3-way'!Y67+4*PI())/3)</f>
        <v>-0.11646150163259456</v>
      </c>
      <c r="AC67" s="11">
        <f>'OddsRatio_working_3-way'!X67^(1/3)*SIN('OddsRatio_working_3-way'!Y67/3)</f>
        <v>0.17098666178948604</v>
      </c>
      <c r="AD67" s="11">
        <f>'OddsRatio_working_3-way'!X67^(1/3)*SIN(('OddsRatio_working_3-way'!Y67+2*PI())/3)</f>
        <v>0.37270389974290546</v>
      </c>
      <c r="AE67" s="11">
        <f>'OddsRatio_working_3-way'!X67^(1/3)*SIN(('OddsRatio_working_3-way'!Y67+4*PI())/3)</f>
        <v>-0.54369056153239159</v>
      </c>
      <c r="AF67" s="11">
        <f>-'OddsRatio_working_3-way'!U67/(3*'OddsRatio_working_3-way'!X67^(1/3))*COS(('OddsRatio_working_3-way'!Y67)/3)</f>
        <v>0.52908058890117482</v>
      </c>
      <c r="AG67" s="11">
        <f>-'OddsRatio_working_3-way'!U67/(3*'OddsRatio_working_3-way'!X67^(1/3))*COS(('OddsRatio_working_3-way'!Y67+2*PI())/3)</f>
        <v>-0.41261908726858038</v>
      </c>
      <c r="AH67" s="11">
        <f>-'OddsRatio_working_3-way'!U67/(3*'OddsRatio_working_3-way'!X67^(1/3))*COS(('OddsRatio_working_3-way'!Y67+4*PI())/3)</f>
        <v>-0.11646150163259456</v>
      </c>
      <c r="AI67" s="11">
        <f>'OddsRatio_working_3-way'!U67/(3*'OddsRatio_working_3-way'!X67^(1/3))*SIN(('OddsRatio_working_3-way'!Y67)/3)</f>
        <v>-0.17098666178948604</v>
      </c>
      <c r="AJ67" s="11">
        <f>'OddsRatio_working_3-way'!U67/(3*'OddsRatio_working_3-way'!X67^(1/3))*SIN(('OddsRatio_working_3-way'!Y67+2*PI())/3)</f>
        <v>-0.37270389974290546</v>
      </c>
      <c r="AK67" s="11">
        <f>'OddsRatio_working_3-way'!U67/(3*'OddsRatio_working_3-way'!X67^(1/3))*SIN(('OddsRatio_working_3-way'!Y67+4*PI())/3)</f>
        <v>0.54369056153239159</v>
      </c>
      <c r="AL67" s="11">
        <f>'OddsRatio_working_3-way'!Z67+'OddsRatio_working_3-way'!AF67</f>
        <v>1.0581611778023496</v>
      </c>
      <c r="AM67" s="11">
        <f>'OddsRatio_working_3-way'!AA67+'OddsRatio_working_3-way'!AG67</f>
        <v>-0.82523817453716075</v>
      </c>
      <c r="AN67" s="11">
        <f>'OddsRatio_working_3-way'!AB67+'OddsRatio_working_3-way'!AH67</f>
        <v>-0.23292300326518911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1.0581611778023496</v>
      </c>
      <c r="AS67" s="11">
        <f>IF(('OddsRatio_working_3-way'!X67=0),IF(Q67&gt;0,-Q67^(1/3),(-Q67)^(1/3)),'OddsRatio_working_3-way'!AM67-'OddsRatio_working_3-way'!R67/3)</f>
        <v>-0.82523817453716075</v>
      </c>
      <c r="AT67" s="11">
        <f>IF(('OddsRatio_working_3-way'!X67=0),IF(Q67&gt;0,-Q67^(1/3),(-Q67)^(1/3)),'OddsRatio_working_3-way'!AN67-'OddsRatio_working_3-way'!R67/3)</f>
        <v>-0.23292300326518911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1.56</v>
      </c>
      <c r="B68" s="4">
        <f>IF('True_Odds_Calculator_3-way'!B69="","",'True_Odds_Calculator_3-way'!B69)</f>
        <v>4.3499999999999996</v>
      </c>
      <c r="C68" s="4">
        <f>IF('True_Odds_Calculator_3-way'!C69="","",'True_Odds_Calculator_3-way'!C69)</f>
        <v>6.52</v>
      </c>
      <c r="D68" s="9">
        <f t="shared" ref="D68:D131" si="26">(K68/(AR68+K68-(AR68*K68)))</f>
        <v>0.63049962781741742</v>
      </c>
      <c r="E68" s="9">
        <f t="shared" ref="E68:E131" si="27">(L68/(AR68+L68-(AR68*L68)))</f>
        <v>0.22193629482681659</v>
      </c>
      <c r="F68" s="9">
        <f t="shared" ref="F68:F131" si="28">(M68/(AR68+M68-(AR68*M68)))</f>
        <v>0.14756407735576582</v>
      </c>
      <c r="G68" s="9">
        <f t="shared" ref="G68:G131" si="29">AR68</f>
        <v>1.0465067132034167</v>
      </c>
      <c r="H68" s="9">
        <f t="shared" ref="H68:H131" si="30">IF(A68="","",1/D68)</f>
        <v>1.5860437593939134</v>
      </c>
      <c r="I68" s="9">
        <f t="shared" ref="I68:I131" si="31">IF(B68="","",1/E68)</f>
        <v>4.505797489231445</v>
      </c>
      <c r="J68" s="9">
        <f t="shared" ref="J68:J131" si="32">IF(C68="","",1/F68)</f>
        <v>6.7767170568828599</v>
      </c>
      <c r="K68" s="11">
        <f t="shared" ref="K68:K131" si="33">1/A68</f>
        <v>0.64102564102564097</v>
      </c>
      <c r="L68" s="11">
        <f t="shared" ref="L68:L131" si="34">1/B68</f>
        <v>0.22988505747126439</v>
      </c>
      <c r="M68" s="11">
        <f t="shared" ref="M68:M131" si="35">1/C68</f>
        <v>0.15337423312883436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-0.23405097828622257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0.21313277606909933</v>
      </c>
      <c r="Q68" s="11">
        <f>2*'OddsRatio_working_3-way'!K68*'OddsRatio_working_3-way'!L68*'OddsRatio_working_3-way'!M68</f>
        <v>4.5203133842863064E-2</v>
      </c>
      <c r="R68" s="11">
        <f t="shared" ref="R68:R131" si="36">O68/N68</f>
        <v>0</v>
      </c>
      <c r="S68" s="11">
        <f t="shared" ref="S68:S131" si="37">P68/N68</f>
        <v>-0.91062544420753411</v>
      </c>
      <c r="T68" s="11">
        <f t="shared" ref="T68:T131" si="38">Q68/N68</f>
        <v>-0.19313371033033597</v>
      </c>
      <c r="U68" s="11">
        <f>'OddsRatio_working_3-way'!S68-'OddsRatio_working_3-way'!R68^2/3</f>
        <v>-0.91062544420753411</v>
      </c>
      <c r="V68" s="11">
        <f>'OddsRatio_working_3-way'!S68*'OddsRatio_working_3-way'!R68/3-2*'OddsRatio_working_3-way'!R68^3/27-'OddsRatio_working_3-way'!T68</f>
        <v>0.19313371033033597</v>
      </c>
      <c r="W68" s="11">
        <f>'OddsRatio_working_3-way'!V68^2+4*'OddsRatio_working_3-way'!U68^3/27</f>
        <v>-7.4569867595087574E-2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0.16723523676325638</v>
      </c>
      <c r="Y68" s="11">
        <f>IF('OddsRatio_working_3-way'!W68&gt;=0,IF('OddsRatio_working_3-way'!V68+SQRT('OddsRatio_working_3-way'!W68)&gt;0,0,PI()),ACOS('OddsRatio_working_3-way'!V68/(2*'OddsRatio_working_3-way'!X68)))</f>
        <v>0.95521740922802545</v>
      </c>
      <c r="Z68" s="11">
        <f>'OddsRatio_working_3-way'!X68^(1/3)*COS('OddsRatio_working_3-way'!Y68/3)</f>
        <v>0.52325335660170824</v>
      </c>
      <c r="AA68" s="11">
        <f>'OddsRatio_working_3-way'!X68^(1/3)*COS(('OddsRatio_working_3-way'!Y68+2*PI())/3)</f>
        <v>-0.41099469581353198</v>
      </c>
      <c r="AB68" s="11">
        <f>'OddsRatio_working_3-way'!X68^(1/3)*COS(('OddsRatio_working_3-way'!Y68+4*PI())/3)</f>
        <v>-0.11225866078817642</v>
      </c>
      <c r="AC68" s="11">
        <f>'OddsRatio_working_3-way'!X68^(1/3)*SIN('OddsRatio_working_3-way'!Y68/3)</f>
        <v>0.17247533023853059</v>
      </c>
      <c r="AD68" s="11">
        <f>'OddsRatio_working_3-way'!X68^(1/3)*SIN(('OddsRatio_working_3-way'!Y68+2*PI())/3)</f>
        <v>0.36691303431329203</v>
      </c>
      <c r="AE68" s="11">
        <f>'OddsRatio_working_3-way'!X68^(1/3)*SIN(('OddsRatio_working_3-way'!Y68+4*PI())/3)</f>
        <v>-0.53938836455182249</v>
      </c>
      <c r="AF68" s="11">
        <f>-'OddsRatio_working_3-way'!U68/(3*'OddsRatio_working_3-way'!X68^(1/3))*COS(('OddsRatio_working_3-way'!Y68)/3)</f>
        <v>0.52325335660170835</v>
      </c>
      <c r="AG68" s="11">
        <f>-'OddsRatio_working_3-way'!U68/(3*'OddsRatio_working_3-way'!X68^(1/3))*COS(('OddsRatio_working_3-way'!Y68+2*PI())/3)</f>
        <v>-0.41099469581353204</v>
      </c>
      <c r="AH68" s="11">
        <f>-'OddsRatio_working_3-way'!U68/(3*'OddsRatio_working_3-way'!X68^(1/3))*COS(('OddsRatio_working_3-way'!Y68+4*PI())/3)</f>
        <v>-0.11225866078817645</v>
      </c>
      <c r="AI68" s="11">
        <f>'OddsRatio_working_3-way'!U68/(3*'OddsRatio_working_3-way'!X68^(1/3))*SIN(('OddsRatio_working_3-way'!Y68)/3)</f>
        <v>-0.17247533023853062</v>
      </c>
      <c r="AJ68" s="11">
        <f>'OddsRatio_working_3-way'!U68/(3*'OddsRatio_working_3-way'!X68^(1/3))*SIN(('OddsRatio_working_3-way'!Y68+2*PI())/3)</f>
        <v>-0.36691303431329209</v>
      </c>
      <c r="AK68" s="11">
        <f>'OddsRatio_working_3-way'!U68/(3*'OddsRatio_working_3-way'!X68^(1/3))*SIN(('OddsRatio_working_3-way'!Y68+4*PI())/3)</f>
        <v>0.5393883645518226</v>
      </c>
      <c r="AL68" s="11">
        <f>'OddsRatio_working_3-way'!Z68+'OddsRatio_working_3-way'!AF68</f>
        <v>1.0465067132034167</v>
      </c>
      <c r="AM68" s="11">
        <f>'OddsRatio_working_3-way'!AA68+'OddsRatio_working_3-way'!AG68</f>
        <v>-0.82198939162706397</v>
      </c>
      <c r="AN68" s="11">
        <f>'OddsRatio_working_3-way'!AB68+'OddsRatio_working_3-way'!AH68</f>
        <v>-0.22451732157635287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1.0465067132034167</v>
      </c>
      <c r="AS68" s="11">
        <f>IF(('OddsRatio_working_3-way'!X68=0),IF(Q68&gt;0,-Q68^(1/3),(-Q68)^(1/3)),'OddsRatio_working_3-way'!AM68-'OddsRatio_working_3-way'!R68/3)</f>
        <v>-0.82198939162706397</v>
      </c>
      <c r="AT68" s="11">
        <f>IF(('OddsRatio_working_3-way'!X68=0),IF(Q68&gt;0,-Q68^(1/3),(-Q68)^(1/3)),'OddsRatio_working_3-way'!AN68-'OddsRatio_working_3-way'!R68/3)</f>
        <v>-0.22451732157635287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1.23</v>
      </c>
      <c r="B69" s="4">
        <f>IF('True_Odds_Calculator_3-way'!B70="","",'True_Odds_Calculator_3-way'!B70)</f>
        <v>6.6</v>
      </c>
      <c r="C69" s="4">
        <f>IF('True_Odds_Calculator_3-way'!C70="","",'True_Odds_Calculator_3-way'!C70)</f>
        <v>14.96</v>
      </c>
      <c r="D69" s="9">
        <f t="shared" si="26"/>
        <v>0.79861253346654815</v>
      </c>
      <c r="E69" s="9">
        <f t="shared" si="27"/>
        <v>0.14005931245279499</v>
      </c>
      <c r="F69" s="9">
        <f t="shared" si="28"/>
        <v>6.1328154080657005E-2</v>
      </c>
      <c r="G69" s="9">
        <f t="shared" si="29"/>
        <v>1.09639862121811</v>
      </c>
      <c r="H69" s="9">
        <f t="shared" si="30"/>
        <v>1.2521716828801654</v>
      </c>
      <c r="I69" s="9">
        <f t="shared" si="31"/>
        <v>7.1398322788214159</v>
      </c>
      <c r="J69" s="9">
        <f t="shared" si="32"/>
        <v>16.305724752204821</v>
      </c>
      <c r="K69" s="11">
        <f t="shared" si="33"/>
        <v>0.81300813008130079</v>
      </c>
      <c r="L69" s="11">
        <f t="shared" si="34"/>
        <v>0.15151515151515152</v>
      </c>
      <c r="M69" s="11">
        <f t="shared" si="35"/>
        <v>6.6844919786096246E-2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-0.14805416892282697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0.16295404811121519</v>
      </c>
      <c r="Q69" s="11">
        <f>2*'OddsRatio_working_3-way'!K69*'OddsRatio_working_3-way'!L69*'OddsRatio_working_3-way'!M69</f>
        <v>1.6468322194160199E-2</v>
      </c>
      <c r="R69" s="11">
        <f t="shared" si="36"/>
        <v>0</v>
      </c>
      <c r="S69" s="11">
        <f t="shared" si="37"/>
        <v>-1.1006380252362551</v>
      </c>
      <c r="T69" s="11">
        <f t="shared" si="38"/>
        <v>-0.11123173574898988</v>
      </c>
      <c r="U69" s="11">
        <f>'OddsRatio_working_3-way'!S69-'OddsRatio_working_3-way'!R69^2/3</f>
        <v>-1.1006380252362551</v>
      </c>
      <c r="V69" s="11">
        <f>'OddsRatio_working_3-way'!S69*'OddsRatio_working_3-way'!R69/3-2*'OddsRatio_working_3-way'!R69^3/27-'OddsRatio_working_3-way'!T69</f>
        <v>0.11123173574898988</v>
      </c>
      <c r="W69" s="11">
        <f>'OddsRatio_working_3-way'!V69^2+4*'OddsRatio_working_3-way'!U69^3/27</f>
        <v>-0.18515600099468138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0.22222089237536516</v>
      </c>
      <c r="Y69" s="11">
        <f>IF('OddsRatio_working_3-way'!W69&gt;=0,IF('OddsRatio_working_3-way'!V69+SQRT('OddsRatio_working_3-way'!W69)&gt;0,0,PI()),ACOS('OddsRatio_working_3-way'!V69/(2*'OddsRatio_working_3-way'!X69)))</f>
        <v>1.3178342082352199</v>
      </c>
      <c r="Z69" s="11">
        <f>'OddsRatio_working_3-way'!X69^(1/3)*COS('OddsRatio_working_3-way'!Y69/3)</f>
        <v>0.54819931060905513</v>
      </c>
      <c r="AA69" s="11">
        <f>'OddsRatio_working_3-way'!X69^(1/3)*COS(('OddsRatio_working_3-way'!Y69+2*PI())/3)</f>
        <v>-0.49718628241355295</v>
      </c>
      <c r="AB69" s="11">
        <f>'OddsRatio_working_3-way'!X69^(1/3)*COS(('OddsRatio_working_3-way'!Y69+4*PI())/3)</f>
        <v>-5.1013028195502345E-2</v>
      </c>
      <c r="AC69" s="11">
        <f>'OddsRatio_working_3-way'!X69^(1/3)*SIN('OddsRatio_working_3-way'!Y69/3)</f>
        <v>0.25759824842800294</v>
      </c>
      <c r="AD69" s="11">
        <f>'OddsRatio_working_3-way'!X69^(1/3)*SIN(('OddsRatio_working_3-way'!Y69+2*PI())/3)</f>
        <v>0.34595540511055645</v>
      </c>
      <c r="AE69" s="11">
        <f>'OddsRatio_working_3-way'!X69^(1/3)*SIN(('OddsRatio_working_3-way'!Y69+4*PI())/3)</f>
        <v>-0.60355365353855939</v>
      </c>
      <c r="AF69" s="11">
        <f>-'OddsRatio_working_3-way'!U69/(3*'OddsRatio_working_3-way'!X69^(1/3))*COS(('OddsRatio_working_3-way'!Y69)/3)</f>
        <v>0.54819931060905502</v>
      </c>
      <c r="AG69" s="11">
        <f>-'OddsRatio_working_3-way'!U69/(3*'OddsRatio_working_3-way'!X69^(1/3))*COS(('OddsRatio_working_3-way'!Y69+2*PI())/3)</f>
        <v>-0.49718628241355284</v>
      </c>
      <c r="AH69" s="11">
        <f>-'OddsRatio_working_3-way'!U69/(3*'OddsRatio_working_3-way'!X69^(1/3))*COS(('OddsRatio_working_3-way'!Y69+4*PI())/3)</f>
        <v>-5.1013028195502338E-2</v>
      </c>
      <c r="AI69" s="11">
        <f>'OddsRatio_working_3-way'!U69/(3*'OddsRatio_working_3-way'!X69^(1/3))*SIN(('OddsRatio_working_3-way'!Y69)/3)</f>
        <v>-0.25759824842800289</v>
      </c>
      <c r="AJ69" s="11">
        <f>'OddsRatio_working_3-way'!U69/(3*'OddsRatio_working_3-way'!X69^(1/3))*SIN(('OddsRatio_working_3-way'!Y69+2*PI())/3)</f>
        <v>-0.34595540511055639</v>
      </c>
      <c r="AK69" s="11">
        <f>'OddsRatio_working_3-way'!U69/(3*'OddsRatio_working_3-way'!X69^(1/3))*SIN(('OddsRatio_working_3-way'!Y69+4*PI())/3)</f>
        <v>0.60355365353855928</v>
      </c>
      <c r="AL69" s="11">
        <f>'OddsRatio_working_3-way'!Z69+'OddsRatio_working_3-way'!AF69</f>
        <v>1.09639862121811</v>
      </c>
      <c r="AM69" s="11">
        <f>'OddsRatio_working_3-way'!AA69+'OddsRatio_working_3-way'!AG69</f>
        <v>-0.99437256482710579</v>
      </c>
      <c r="AN69" s="11">
        <f>'OddsRatio_working_3-way'!AB69+'OddsRatio_working_3-way'!AH69</f>
        <v>-0.10202605639100468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1.09639862121811</v>
      </c>
      <c r="AS69" s="11">
        <f>IF(('OddsRatio_working_3-way'!X69=0),IF(Q69&gt;0,-Q69^(1/3),(-Q69)^(1/3)),'OddsRatio_working_3-way'!AM69-'OddsRatio_working_3-way'!R69/3)</f>
        <v>-0.99437256482710579</v>
      </c>
      <c r="AT69" s="11">
        <f>IF(('OddsRatio_working_3-way'!X69=0),IF(Q69&gt;0,-Q69^(1/3),(-Q69)^(1/3)),'OddsRatio_working_3-way'!AN69-'OddsRatio_working_3-way'!R69/3)</f>
        <v>-0.10202605639100468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3.97</v>
      </c>
      <c r="B70" s="4">
        <f>IF('True_Odds_Calculator_3-way'!B71="","",'True_Odds_Calculator_3-way'!B71)</f>
        <v>3.79</v>
      </c>
      <c r="C70" s="4">
        <f>IF('True_Odds_Calculator_3-way'!C71="","",'True_Odds_Calculator_3-way'!C71)</f>
        <v>1.97</v>
      </c>
      <c r="D70" s="9">
        <f t="shared" si="26"/>
        <v>0.24495903783496747</v>
      </c>
      <c r="E70" s="9">
        <f t="shared" si="27"/>
        <v>0.25670591549743021</v>
      </c>
      <c r="F70" s="9">
        <f t="shared" si="28"/>
        <v>0.49833504666760242</v>
      </c>
      <c r="G70" s="9">
        <f t="shared" si="29"/>
        <v>1.0378165608030603</v>
      </c>
      <c r="H70" s="9">
        <f t="shared" si="30"/>
        <v>4.082315185585089</v>
      </c>
      <c r="I70" s="9">
        <f t="shared" si="31"/>
        <v>3.8955082046405378</v>
      </c>
      <c r="J70" s="9">
        <f t="shared" si="32"/>
        <v>2.0066820639789684</v>
      </c>
      <c r="K70" s="11">
        <f t="shared" si="33"/>
        <v>0.25188916876574308</v>
      </c>
      <c r="L70" s="11">
        <f t="shared" si="34"/>
        <v>0.26385224274406333</v>
      </c>
      <c r="M70" s="11">
        <f t="shared" si="35"/>
        <v>0.50761421319796951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-0.27116675496152975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0.2270487531700375</v>
      </c>
      <c r="Q70" s="11">
        <f>2*'OddsRatio_working_3-way'!K70*'OddsRatio_working_3-way'!L70*'OddsRatio_working_3-way'!M70</f>
        <v>6.7473626499268191E-2</v>
      </c>
      <c r="R70" s="11">
        <f t="shared" si="36"/>
        <v>0</v>
      </c>
      <c r="S70" s="11">
        <f t="shared" si="37"/>
        <v>-0.83730305804724758</v>
      </c>
      <c r="T70" s="11">
        <f t="shared" si="38"/>
        <v>-0.24882706034093532</v>
      </c>
      <c r="U70" s="11">
        <f>'OddsRatio_working_3-way'!S70-'OddsRatio_working_3-way'!R70^2/3</f>
        <v>-0.83730305804724758</v>
      </c>
      <c r="V70" s="11">
        <f>'OddsRatio_working_3-way'!S70*'OddsRatio_working_3-way'!R70/3-2*'OddsRatio_working_3-way'!R70^3/27-'OddsRatio_working_3-way'!T70</f>
        <v>0.24882706034093532</v>
      </c>
      <c r="W70" s="11">
        <f>'OddsRatio_working_3-way'!V70^2+4*'OddsRatio_working_3-way'!U70^3/27</f>
        <v>-2.5050045578070244E-2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0.1474491026896923</v>
      </c>
      <c r="Y70" s="11">
        <f>IF('OddsRatio_working_3-way'!W70&gt;=0,IF('OddsRatio_working_3-way'!V70+SQRT('OddsRatio_working_3-way'!W70)&gt;0,0,PI()),ACOS('OddsRatio_working_3-way'!V70/(2*'OddsRatio_working_3-way'!X70)))</f>
        <v>0.56652200268843367</v>
      </c>
      <c r="Z70" s="11">
        <f>'OddsRatio_working_3-way'!X70^(1/3)*COS('OddsRatio_working_3-way'!Y70/3)</f>
        <v>0.51890828040153014</v>
      </c>
      <c r="AA70" s="11">
        <f>'OddsRatio_working_3-way'!X70^(1/3)*COS(('OddsRatio_working_3-way'!Y70+2*PI())/3)</f>
        <v>-0.34534018045095388</v>
      </c>
      <c r="AB70" s="11">
        <f>'OddsRatio_working_3-way'!X70^(1/3)*COS(('OddsRatio_working_3-way'!Y70+4*PI())/3)</f>
        <v>-0.17356809995057643</v>
      </c>
      <c r="AC70" s="11">
        <f>'OddsRatio_working_3-way'!X70^(1/3)*SIN('OddsRatio_working_3-way'!Y70/3)</f>
        <v>9.9172656916155205E-2</v>
      </c>
      <c r="AD70" s="11">
        <f>'OddsRatio_working_3-way'!X70^(1/3)*SIN(('OddsRatio_working_3-way'!Y70+2*PI())/3)</f>
        <v>0.3998014246037464</v>
      </c>
      <c r="AE70" s="11">
        <f>'OddsRatio_working_3-way'!X70^(1/3)*SIN(('OddsRatio_working_3-way'!Y70+4*PI())/3)</f>
        <v>-0.49897408151990141</v>
      </c>
      <c r="AF70" s="11">
        <f>-'OddsRatio_working_3-way'!U70/(3*'OddsRatio_working_3-way'!X70^(1/3))*COS(('OddsRatio_working_3-way'!Y70)/3)</f>
        <v>0.51890828040153014</v>
      </c>
      <c r="AG70" s="11">
        <f>-'OddsRatio_working_3-way'!U70/(3*'OddsRatio_working_3-way'!X70^(1/3))*COS(('OddsRatio_working_3-way'!Y70+2*PI())/3)</f>
        <v>-0.34534018045095388</v>
      </c>
      <c r="AH70" s="11">
        <f>-'OddsRatio_working_3-way'!U70/(3*'OddsRatio_working_3-way'!X70^(1/3))*COS(('OddsRatio_working_3-way'!Y70+4*PI())/3)</f>
        <v>-0.17356809995057643</v>
      </c>
      <c r="AI70" s="11">
        <f>'OddsRatio_working_3-way'!U70/(3*'OddsRatio_working_3-way'!X70^(1/3))*SIN(('OddsRatio_working_3-way'!Y70)/3)</f>
        <v>-9.9172656916155205E-2</v>
      </c>
      <c r="AJ70" s="11">
        <f>'OddsRatio_working_3-way'!U70/(3*'OddsRatio_working_3-way'!X70^(1/3))*SIN(('OddsRatio_working_3-way'!Y70+2*PI())/3)</f>
        <v>-0.3998014246037464</v>
      </c>
      <c r="AK70" s="11">
        <f>'OddsRatio_working_3-way'!U70/(3*'OddsRatio_working_3-way'!X70^(1/3))*SIN(('OddsRatio_working_3-way'!Y70+4*PI())/3)</f>
        <v>0.49897408151990141</v>
      </c>
      <c r="AL70" s="11">
        <f>'OddsRatio_working_3-way'!Z70+'OddsRatio_working_3-way'!AF70</f>
        <v>1.0378165608030603</v>
      </c>
      <c r="AM70" s="11">
        <f>'OddsRatio_working_3-way'!AA70+'OddsRatio_working_3-way'!AG70</f>
        <v>-0.69068036090190776</v>
      </c>
      <c r="AN70" s="11">
        <f>'OddsRatio_working_3-way'!AB70+'OddsRatio_working_3-way'!AH70</f>
        <v>-0.34713619990115285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1.0378165608030603</v>
      </c>
      <c r="AS70" s="11">
        <f>IF(('OddsRatio_working_3-way'!X70=0),IF(Q70&gt;0,-Q70^(1/3),(-Q70)^(1/3)),'OddsRatio_working_3-way'!AM70-'OddsRatio_working_3-way'!R70/3)</f>
        <v>-0.69068036090190776</v>
      </c>
      <c r="AT70" s="11">
        <f>IF(('OddsRatio_working_3-way'!X70=0),IF(Q70&gt;0,-Q70^(1/3),(-Q70)^(1/3)),'OddsRatio_working_3-way'!AN70-'OddsRatio_working_3-way'!R70/3)</f>
        <v>-0.34713619990115285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2.95</v>
      </c>
      <c r="B71" s="4">
        <f>IF('True_Odds_Calculator_3-way'!B72="","",'True_Odds_Calculator_3-way'!B72)</f>
        <v>3.33</v>
      </c>
      <c r="C71" s="4">
        <f>IF('True_Odds_Calculator_3-way'!C72="","",'True_Odds_Calculator_3-way'!C72)</f>
        <v>2.62</v>
      </c>
      <c r="D71" s="9">
        <f t="shared" si="26"/>
        <v>0.33197498344027504</v>
      </c>
      <c r="E71" s="9">
        <f t="shared" si="27"/>
        <v>0.29373658040630335</v>
      </c>
      <c r="F71" s="9">
        <f t="shared" si="28"/>
        <v>0.37428843615342167</v>
      </c>
      <c r="G71" s="9">
        <f t="shared" si="29"/>
        <v>1.0319359851123302</v>
      </c>
      <c r="H71" s="9">
        <f t="shared" si="30"/>
        <v>3.0122751709690441</v>
      </c>
      <c r="I71" s="9">
        <f t="shared" si="31"/>
        <v>3.4044108453117294</v>
      </c>
      <c r="J71" s="9">
        <f t="shared" si="32"/>
        <v>2.6717362958819755</v>
      </c>
      <c r="K71" s="11">
        <f t="shared" si="33"/>
        <v>0.33898305084745761</v>
      </c>
      <c r="L71" s="11">
        <f t="shared" si="34"/>
        <v>0.3003003003003003</v>
      </c>
      <c r="M71" s="11">
        <f t="shared" si="35"/>
        <v>0.38167938931297707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-0.28598154371216888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0.22923687045824451</v>
      </c>
      <c r="Q71" s="11">
        <f>2*'OddsRatio_working_3-way'!K71*'OddsRatio_working_3-way'!L71*'OddsRatio_working_3-way'!M71</f>
        <v>7.770741371465914E-2</v>
      </c>
      <c r="R71" s="11">
        <f t="shared" si="36"/>
        <v>0</v>
      </c>
      <c r="S71" s="11">
        <f t="shared" si="37"/>
        <v>-0.80157924697743421</v>
      </c>
      <c r="T71" s="11">
        <f t="shared" si="38"/>
        <v>-0.27172177863641833</v>
      </c>
      <c r="U71" s="11">
        <f>'OddsRatio_working_3-way'!S71-'OddsRatio_working_3-way'!R71^2/3</f>
        <v>-0.80157924697743421</v>
      </c>
      <c r="V71" s="11">
        <f>'OddsRatio_working_3-way'!S71*'OddsRatio_working_3-way'!R71/3-2*'OddsRatio_working_3-way'!R71^3/27-'OddsRatio_working_3-way'!T71</f>
        <v>0.27172177863641833</v>
      </c>
      <c r="W71" s="11">
        <f>'OddsRatio_working_3-way'!V71^2+4*'OddsRatio_working_3-way'!U71^3/27</f>
        <v>-2.4692222421852095E-3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0.13811403551732526</v>
      </c>
      <c r="Y71" s="11">
        <f>IF('OddsRatio_working_3-way'!W71&gt;=0,IF('OddsRatio_working_3-way'!V71+SQRT('OddsRatio_working_3-way'!W71)&gt;0,0,PI()),ACOS('OddsRatio_working_3-way'!V71/(2*'OddsRatio_working_3-way'!X71)))</f>
        <v>0.18087683982816904</v>
      </c>
      <c r="Z71" s="11">
        <f>'OddsRatio_working_3-way'!X71^(1/3)*COS('OddsRatio_working_3-way'!Y71/3)</f>
        <v>0.51596799255616499</v>
      </c>
      <c r="AA71" s="11">
        <f>'OddsRatio_working_3-way'!X71^(1/3)*COS(('OddsRatio_working_3-way'!Y71+2*PI())/3)</f>
        <v>-0.28495777498128794</v>
      </c>
      <c r="AB71" s="11">
        <f>'OddsRatio_working_3-way'!X71^(1/3)*COS(('OddsRatio_working_3-way'!Y71+4*PI())/3)</f>
        <v>-0.231010217574877</v>
      </c>
      <c r="AC71" s="11">
        <f>'OddsRatio_working_3-way'!X71^(1/3)*SIN('OddsRatio_working_3-way'!Y71/3)</f>
        <v>3.1146636790714069E-2</v>
      </c>
      <c r="AD71" s="11">
        <f>'OddsRatio_working_3-way'!X71^(1/3)*SIN(('OddsRatio_working_3-way'!Y71+2*PI())/3)</f>
        <v>0.43126807069794193</v>
      </c>
      <c r="AE71" s="11">
        <f>'OddsRatio_working_3-way'!X71^(1/3)*SIN(('OddsRatio_working_3-way'!Y71+4*PI())/3)</f>
        <v>-0.46241470748865604</v>
      </c>
      <c r="AF71" s="11">
        <f>-'OddsRatio_working_3-way'!U71/(3*'OddsRatio_working_3-way'!X71^(1/3))*COS(('OddsRatio_working_3-way'!Y71)/3)</f>
        <v>0.5159679925561651</v>
      </c>
      <c r="AG71" s="11">
        <f>-'OddsRatio_working_3-way'!U71/(3*'OddsRatio_working_3-way'!X71^(1/3))*COS(('OddsRatio_working_3-way'!Y71+2*PI())/3)</f>
        <v>-0.28495777498128799</v>
      </c>
      <c r="AH71" s="11">
        <f>-'OddsRatio_working_3-way'!U71/(3*'OddsRatio_working_3-way'!X71^(1/3))*COS(('OddsRatio_working_3-way'!Y71+4*PI())/3)</f>
        <v>-0.23101021757487705</v>
      </c>
      <c r="AI71" s="11">
        <f>'OddsRatio_working_3-way'!U71/(3*'OddsRatio_working_3-way'!X71^(1/3))*SIN(('OddsRatio_working_3-way'!Y71)/3)</f>
        <v>-3.1146636790714076E-2</v>
      </c>
      <c r="AJ71" s="11">
        <f>'OddsRatio_working_3-way'!U71/(3*'OddsRatio_working_3-way'!X71^(1/3))*SIN(('OddsRatio_working_3-way'!Y71+2*PI())/3)</f>
        <v>-0.43126807069794204</v>
      </c>
      <c r="AK71" s="11">
        <f>'OddsRatio_working_3-way'!U71/(3*'OddsRatio_working_3-way'!X71^(1/3))*SIN(('OddsRatio_working_3-way'!Y71+4*PI())/3)</f>
        <v>0.46241470748865615</v>
      </c>
      <c r="AL71" s="11">
        <f>'OddsRatio_working_3-way'!Z71+'OddsRatio_working_3-way'!AF71</f>
        <v>1.0319359851123302</v>
      </c>
      <c r="AM71" s="11">
        <f>'OddsRatio_working_3-way'!AA71+'OddsRatio_working_3-way'!AG71</f>
        <v>-0.56991554996257587</v>
      </c>
      <c r="AN71" s="11">
        <f>'OddsRatio_working_3-way'!AB71+'OddsRatio_working_3-way'!AH71</f>
        <v>-0.46202043514975405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1.0319359851123302</v>
      </c>
      <c r="AS71" s="11">
        <f>IF(('OddsRatio_working_3-way'!X71=0),IF(Q71&gt;0,-Q71^(1/3),(-Q71)^(1/3)),'OddsRatio_working_3-way'!AM71-'OddsRatio_working_3-way'!R71/3)</f>
        <v>-0.56991554996257587</v>
      </c>
      <c r="AT71" s="11">
        <f>IF(('OddsRatio_working_3-way'!X71=0),IF(Q71&gt;0,-Q71^(1/3),(-Q71)^(1/3)),'OddsRatio_working_3-way'!AN71-'OddsRatio_working_3-way'!R71/3)</f>
        <v>-0.46202043514975405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2.2799999999999998</v>
      </c>
      <c r="B72" s="4">
        <f>IF('True_Odds_Calculator_3-way'!B73="","",'True_Odds_Calculator_3-way'!B73)</f>
        <v>3.37</v>
      </c>
      <c r="C72" s="4">
        <f>IF('True_Odds_Calculator_3-way'!C73="","",'True_Odds_Calculator_3-way'!C73)</f>
        <v>3.23</v>
      </c>
      <c r="D72" s="9">
        <f t="shared" si="26"/>
        <v>0.4219560628540267</v>
      </c>
      <c r="E72" s="9">
        <f t="shared" si="27"/>
        <v>0.2827667869083349</v>
      </c>
      <c r="F72" s="9">
        <f t="shared" si="28"/>
        <v>0.29527715023763829</v>
      </c>
      <c r="G72" s="9">
        <f t="shared" si="29"/>
        <v>1.0702460887533665</v>
      </c>
      <c r="H72" s="9">
        <f t="shared" si="30"/>
        <v>2.3699149936043087</v>
      </c>
      <c r="I72" s="9">
        <f t="shared" si="31"/>
        <v>3.5364832303454792</v>
      </c>
      <c r="J72" s="9">
        <f t="shared" si="32"/>
        <v>3.3866487779200072</v>
      </c>
      <c r="K72" s="11">
        <f t="shared" si="33"/>
        <v>0.43859649122807021</v>
      </c>
      <c r="L72" s="11">
        <f t="shared" si="34"/>
        <v>0.29673590504451036</v>
      </c>
      <c r="M72" s="11">
        <f t="shared" si="35"/>
        <v>0.30959752321981426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-0.27258120588791335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0.23692454533454471</v>
      </c>
      <c r="Q72" s="11">
        <f>2*'OddsRatio_working_3-way'!K72*'OddsRatio_working_3-way'!L72*'OddsRatio_working_3-way'!M72</f>
        <v>8.0586580045763509E-2</v>
      </c>
      <c r="R72" s="11">
        <f t="shared" si="36"/>
        <v>0</v>
      </c>
      <c r="S72" s="11">
        <f t="shared" si="37"/>
        <v>-0.86918885167735727</v>
      </c>
      <c r="T72" s="11">
        <f t="shared" si="38"/>
        <v>-0.29564246655692428</v>
      </c>
      <c r="U72" s="11">
        <f>'OddsRatio_working_3-way'!S72-'OddsRatio_working_3-way'!R72^2/3</f>
        <v>-0.86918885167735727</v>
      </c>
      <c r="V72" s="11">
        <f>'OddsRatio_working_3-way'!S72*'OddsRatio_working_3-way'!R72/3-2*'OddsRatio_working_3-way'!R72^3/27-'OddsRatio_working_3-way'!T72</f>
        <v>0.29564246655692428</v>
      </c>
      <c r="W72" s="11">
        <f>'OddsRatio_working_3-way'!V72^2+4*'OddsRatio_working_3-way'!U72^3/27</f>
        <v>-9.8789160051527408E-3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0.15595142195329195</v>
      </c>
      <c r="Y72" s="11">
        <f>IF('OddsRatio_working_3-way'!W72&gt;=0,IF('OddsRatio_working_3-way'!V72+SQRT('OddsRatio_working_3-way'!W72)&gt;0,0,PI()),ACOS('OddsRatio_working_3-way'!V72/(2*'OddsRatio_working_3-way'!X72)))</f>
        <v>0.32432146043542498</v>
      </c>
      <c r="Z72" s="11">
        <f>'OddsRatio_working_3-way'!X72^(1/3)*COS('OddsRatio_working_3-way'!Y72/3)</f>
        <v>0.53512304437668323</v>
      </c>
      <c r="AA72" s="11">
        <f>'OddsRatio_working_3-way'!X72^(1/3)*COS(('OddsRatio_working_3-way'!Y72+2*PI())/3)</f>
        <v>-0.31785772932279743</v>
      </c>
      <c r="AB72" s="11">
        <f>'OddsRatio_working_3-way'!X72^(1/3)*COS(('OddsRatio_working_3-way'!Y72+4*PI())/3)</f>
        <v>-0.21726531505388613</v>
      </c>
      <c r="AC72" s="11">
        <f>'OddsRatio_working_3-way'!X72^(1/3)*SIN('OddsRatio_working_3-way'!Y72/3)</f>
        <v>5.8077057456590496E-2</v>
      </c>
      <c r="AD72" s="11">
        <f>'OddsRatio_working_3-way'!X72^(1/3)*SIN(('OddsRatio_working_3-way'!Y72+2*PI())/3)</f>
        <v>0.43439162185237995</v>
      </c>
      <c r="AE72" s="11">
        <f>'OddsRatio_working_3-way'!X72^(1/3)*SIN(('OddsRatio_working_3-way'!Y72+4*PI())/3)</f>
        <v>-0.49246867930897026</v>
      </c>
      <c r="AF72" s="11">
        <f>-'OddsRatio_working_3-way'!U72/(3*'OddsRatio_working_3-way'!X72^(1/3))*COS(('OddsRatio_working_3-way'!Y72)/3)</f>
        <v>0.53512304437668312</v>
      </c>
      <c r="AG72" s="11">
        <f>-'OddsRatio_working_3-way'!U72/(3*'OddsRatio_working_3-way'!X72^(1/3))*COS(('OddsRatio_working_3-way'!Y72+2*PI())/3)</f>
        <v>-0.31785772932279738</v>
      </c>
      <c r="AH72" s="11">
        <f>-'OddsRatio_working_3-way'!U72/(3*'OddsRatio_working_3-way'!X72^(1/3))*COS(('OddsRatio_working_3-way'!Y72+4*PI())/3)</f>
        <v>-0.21726531505388608</v>
      </c>
      <c r="AI72" s="11">
        <f>'OddsRatio_working_3-way'!U72/(3*'OddsRatio_working_3-way'!X72^(1/3))*SIN(('OddsRatio_working_3-way'!Y72)/3)</f>
        <v>-5.8077057456590482E-2</v>
      </c>
      <c r="AJ72" s="11">
        <f>'OddsRatio_working_3-way'!U72/(3*'OddsRatio_working_3-way'!X72^(1/3))*SIN(('OddsRatio_working_3-way'!Y72+2*PI())/3)</f>
        <v>-0.43439162185237984</v>
      </c>
      <c r="AK72" s="11">
        <f>'OddsRatio_working_3-way'!U72/(3*'OddsRatio_working_3-way'!X72^(1/3))*SIN(('OddsRatio_working_3-way'!Y72+4*PI())/3)</f>
        <v>0.4924686793089702</v>
      </c>
      <c r="AL72" s="11">
        <f>'OddsRatio_working_3-way'!Z72+'OddsRatio_working_3-way'!AF72</f>
        <v>1.0702460887533665</v>
      </c>
      <c r="AM72" s="11">
        <f>'OddsRatio_working_3-way'!AA72+'OddsRatio_working_3-way'!AG72</f>
        <v>-0.63571545864559487</v>
      </c>
      <c r="AN72" s="11">
        <f>'OddsRatio_working_3-way'!AB72+'OddsRatio_working_3-way'!AH72</f>
        <v>-0.43453063010777221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1.0702460887533665</v>
      </c>
      <c r="AS72" s="11">
        <f>IF(('OddsRatio_working_3-way'!X72=0),IF(Q72&gt;0,-Q72^(1/3),(-Q72)^(1/3)),'OddsRatio_working_3-way'!AM72-'OddsRatio_working_3-way'!R72/3)</f>
        <v>-0.63571545864559487</v>
      </c>
      <c r="AT72" s="11">
        <f>IF(('OddsRatio_working_3-way'!X72=0),IF(Q72&gt;0,-Q72^(1/3),(-Q72)^(1/3)),'OddsRatio_working_3-way'!AN72-'OddsRatio_working_3-way'!R72/3)</f>
        <v>-0.43453063010777221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1.36</v>
      </c>
      <c r="B73" s="4">
        <f>IF('True_Odds_Calculator_3-way'!B74="","",'True_Odds_Calculator_3-way'!B74)</f>
        <v>4.76</v>
      </c>
      <c r="C73" s="4">
        <f>IF('True_Odds_Calculator_3-way'!C74="","",'True_Odds_Calculator_3-way'!C74)</f>
        <v>9.65</v>
      </c>
      <c r="D73" s="9">
        <f t="shared" si="26"/>
        <v>0.71352421865367599</v>
      </c>
      <c r="E73" s="9">
        <f t="shared" si="27"/>
        <v>0.19255271281366307</v>
      </c>
      <c r="F73" s="9">
        <f t="shared" si="28"/>
        <v>9.3923068532661066E-2</v>
      </c>
      <c r="G73" s="9">
        <f t="shared" si="29"/>
        <v>1.1152614564321972</v>
      </c>
      <c r="H73" s="9">
        <f t="shared" si="30"/>
        <v>1.4014941243155912</v>
      </c>
      <c r="I73" s="9">
        <f t="shared" si="31"/>
        <v>5.1933830761850608</v>
      </c>
      <c r="J73" s="9">
        <f t="shared" si="32"/>
        <v>10.647011598138505</v>
      </c>
      <c r="K73" s="11">
        <f t="shared" si="33"/>
        <v>0.73529411764705876</v>
      </c>
      <c r="L73" s="11">
        <f t="shared" si="34"/>
        <v>0.21008403361344538</v>
      </c>
      <c r="M73" s="11">
        <f t="shared" si="35"/>
        <v>0.10362694300518134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-0.18742748547148225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0.20441733535840423</v>
      </c>
      <c r="Q73" s="11">
        <f>2*'OddsRatio_working_3-way'!K73*'OddsRatio_working_3-way'!L73*'OddsRatio_working_3-way'!M73</f>
        <v>3.2015244378763387E-2</v>
      </c>
      <c r="R73" s="11">
        <f t="shared" si="36"/>
        <v>0</v>
      </c>
      <c r="S73" s="11">
        <f t="shared" si="37"/>
        <v>-1.0906475901556447</v>
      </c>
      <c r="T73" s="11">
        <f t="shared" si="38"/>
        <v>-0.17081403134779088</v>
      </c>
      <c r="U73" s="11">
        <f>'OddsRatio_working_3-way'!S73-'OddsRatio_working_3-way'!R73^2/3</f>
        <v>-1.0906475901556447</v>
      </c>
      <c r="V73" s="11">
        <f>'OddsRatio_working_3-way'!S73*'OddsRatio_working_3-way'!R73/3-2*'OddsRatio_working_3-way'!R73^3/27-'OddsRatio_working_3-way'!T73</f>
        <v>0.17081403134779088</v>
      </c>
      <c r="W73" s="11">
        <f>'OddsRatio_working_3-way'!V73^2+4*'OddsRatio_working_3-way'!U73^3/27</f>
        <v>-0.16302087442998819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0.2192021371561374</v>
      </c>
      <c r="Y73" s="11">
        <f>IF('OddsRatio_working_3-way'!W73&gt;=0,IF('OddsRatio_working_3-way'!V73+SQRT('OddsRatio_working_3-way'!W73)&gt;0,0,PI()),ACOS('OddsRatio_working_3-way'!V73/(2*'OddsRatio_working_3-way'!X73)))</f>
        <v>1.1705700498831948</v>
      </c>
      <c r="Z73" s="11">
        <f>'OddsRatio_working_3-way'!X73^(1/3)*COS('OddsRatio_working_3-way'!Y73/3)</f>
        <v>0.5576307282160986</v>
      </c>
      <c r="AA73" s="11">
        <f>'OddsRatio_working_3-way'!X73^(1/3)*COS(('OddsRatio_working_3-way'!Y73+2*PI())/3)</f>
        <v>-0.47743025718205545</v>
      </c>
      <c r="AB73" s="11">
        <f>'OddsRatio_working_3-way'!X73^(1/3)*COS(('OddsRatio_working_3-way'!Y73+4*PI())/3)</f>
        <v>-8.0200471034043319E-2</v>
      </c>
      <c r="AC73" s="11">
        <f>'OddsRatio_working_3-way'!X73^(1/3)*SIN('OddsRatio_working_3-way'!Y73/3)</f>
        <v>0.22934072396269245</v>
      </c>
      <c r="AD73" s="11">
        <f>'OddsRatio_working_3-way'!X73^(1/3)*SIN(('OddsRatio_working_3-way'!Y73+2*PI())/3)</f>
        <v>0.36825201458461121</v>
      </c>
      <c r="AE73" s="11">
        <f>'OddsRatio_working_3-way'!X73^(1/3)*SIN(('OddsRatio_working_3-way'!Y73+4*PI())/3)</f>
        <v>-0.59759273854730355</v>
      </c>
      <c r="AF73" s="11">
        <f>-'OddsRatio_working_3-way'!U73/(3*'OddsRatio_working_3-way'!X73^(1/3))*COS(('OddsRatio_working_3-way'!Y73)/3)</f>
        <v>0.55763072821609849</v>
      </c>
      <c r="AG73" s="11">
        <f>-'OddsRatio_working_3-way'!U73/(3*'OddsRatio_working_3-way'!X73^(1/3))*COS(('OddsRatio_working_3-way'!Y73+2*PI())/3)</f>
        <v>-0.47743025718205534</v>
      </c>
      <c r="AH73" s="11">
        <f>-'OddsRatio_working_3-way'!U73/(3*'OddsRatio_working_3-way'!X73^(1/3))*COS(('OddsRatio_working_3-way'!Y73+4*PI())/3)</f>
        <v>-8.0200471034043305E-2</v>
      </c>
      <c r="AI73" s="11">
        <f>'OddsRatio_working_3-way'!U73/(3*'OddsRatio_working_3-way'!X73^(1/3))*SIN(('OddsRatio_working_3-way'!Y73)/3)</f>
        <v>-0.22934072396269239</v>
      </c>
      <c r="AJ73" s="11">
        <f>'OddsRatio_working_3-way'!U73/(3*'OddsRatio_working_3-way'!X73^(1/3))*SIN(('OddsRatio_working_3-way'!Y73+2*PI())/3)</f>
        <v>-0.36825201458461115</v>
      </c>
      <c r="AK73" s="11">
        <f>'OddsRatio_working_3-way'!U73/(3*'OddsRatio_working_3-way'!X73^(1/3))*SIN(('OddsRatio_working_3-way'!Y73+4*PI())/3)</f>
        <v>0.59759273854730344</v>
      </c>
      <c r="AL73" s="11">
        <f>'OddsRatio_working_3-way'!Z73+'OddsRatio_working_3-way'!AF73</f>
        <v>1.1152614564321972</v>
      </c>
      <c r="AM73" s="11">
        <f>'OddsRatio_working_3-way'!AA73+'OddsRatio_working_3-way'!AG73</f>
        <v>-0.95486051436411079</v>
      </c>
      <c r="AN73" s="11">
        <f>'OddsRatio_working_3-way'!AB73+'OddsRatio_working_3-way'!AH73</f>
        <v>-0.16040094206808664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1.1152614564321972</v>
      </c>
      <c r="AS73" s="11">
        <f>IF(('OddsRatio_working_3-way'!X73=0),IF(Q73&gt;0,-Q73^(1/3),(-Q73)^(1/3)),'OddsRatio_working_3-way'!AM73-'OddsRatio_working_3-way'!R73/3)</f>
        <v>-0.95486051436411079</v>
      </c>
      <c r="AT73" s="11">
        <f>IF(('OddsRatio_working_3-way'!X73=0),IF(Q73&gt;0,-Q73^(1/3),(-Q73)^(1/3)),'OddsRatio_working_3-way'!AN73-'OddsRatio_working_3-way'!R73/3)</f>
        <v>-0.16040094206808664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2.94</v>
      </c>
      <c r="B74" s="4">
        <f>IF('True_Odds_Calculator_3-way'!B75="","",'True_Odds_Calculator_3-way'!B75)</f>
        <v>3.33</v>
      </c>
      <c r="C74" s="4">
        <f>IF('True_Odds_Calculator_3-way'!C75="","",'True_Odds_Calculator_3-way'!C75)</f>
        <v>2.48</v>
      </c>
      <c r="D74" s="9">
        <f t="shared" si="26"/>
        <v>0.3256318319437056</v>
      </c>
      <c r="E74" s="9">
        <f t="shared" si="27"/>
        <v>0.28675657094556195</v>
      </c>
      <c r="F74" s="9">
        <f t="shared" si="28"/>
        <v>0.3876115971107324</v>
      </c>
      <c r="G74" s="9">
        <f t="shared" si="29"/>
        <v>1.0675014653391468</v>
      </c>
      <c r="H74" s="9">
        <f t="shared" si="30"/>
        <v>3.0709528427579449</v>
      </c>
      <c r="I74" s="9">
        <f t="shared" si="31"/>
        <v>3.4872784142402113</v>
      </c>
      <c r="J74" s="9">
        <f t="shared" si="32"/>
        <v>2.579902168701937</v>
      </c>
      <c r="K74" s="11">
        <f t="shared" si="33"/>
        <v>0.3401360544217687</v>
      </c>
      <c r="L74" s="11">
        <f t="shared" si="34"/>
        <v>0.3003003003003003</v>
      </c>
      <c r="M74" s="11">
        <f t="shared" si="35"/>
        <v>0.40322580645161293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-0.27553458659449426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0.23682339350542114</v>
      </c>
      <c r="Q74" s="11">
        <f>2*'OddsRatio_working_3-way'!K74*'OddsRatio_working_3-way'!L74*'OddsRatio_working_3-way'!M74</f>
        <v>8.2373354262755188E-2</v>
      </c>
      <c r="R74" s="11">
        <f t="shared" si="36"/>
        <v>0</v>
      </c>
      <c r="S74" s="11">
        <f t="shared" si="37"/>
        <v>-0.85950514028917691</v>
      </c>
      <c r="T74" s="11">
        <f t="shared" si="38"/>
        <v>-0.29895830966580067</v>
      </c>
      <c r="U74" s="11">
        <f>'OddsRatio_working_3-way'!S74-'OddsRatio_working_3-way'!R74^2/3</f>
        <v>-0.85950514028917691</v>
      </c>
      <c r="V74" s="11">
        <f>'OddsRatio_working_3-way'!S74*'OddsRatio_working_3-way'!R74/3-2*'OddsRatio_working_3-way'!R74^3/27-'OddsRatio_working_3-way'!T74</f>
        <v>0.29895830966580067</v>
      </c>
      <c r="W74" s="11">
        <f>'OddsRatio_working_3-way'!V74^2+4*'OddsRatio_working_3-way'!U74^3/27</f>
        <v>-4.6918752978658412E-3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0.15335249118949668</v>
      </c>
      <c r="Y74" s="11">
        <f>IF('OddsRatio_working_3-way'!W74&gt;=0,IF('OddsRatio_working_3-way'!V74+SQRT('OddsRatio_working_3-way'!W74)&gt;0,0,PI()),ACOS('OddsRatio_working_3-way'!V74/(2*'OddsRatio_working_3-way'!X74)))</f>
        <v>0.22523224034329448</v>
      </c>
      <c r="Z74" s="11">
        <f>'OddsRatio_working_3-way'!X74^(1/3)*COS('OddsRatio_working_3-way'!Y74/3)</f>
        <v>0.5337507326695734</v>
      </c>
      <c r="AA74" s="11">
        <f>'OddsRatio_working_3-way'!X74^(1/3)*COS(('OddsRatio_working_3-way'!Y74+2*PI())/3)</f>
        <v>-0.30164462866970548</v>
      </c>
      <c r="AB74" s="11">
        <f>'OddsRatio_working_3-way'!X74^(1/3)*COS(('OddsRatio_working_3-way'!Y74+4*PI())/3)</f>
        <v>-0.23210610399986809</v>
      </c>
      <c r="AC74" s="11">
        <f>'OddsRatio_working_3-way'!X74^(1/3)*SIN('OddsRatio_working_3-way'!Y74/3)</f>
        <v>4.0148085937180014E-2</v>
      </c>
      <c r="AD74" s="11">
        <f>'OddsRatio_working_3-way'!X74^(1/3)*SIN(('OddsRatio_working_3-way'!Y74+2*PI())/3)</f>
        <v>0.44216765081181725</v>
      </c>
      <c r="AE74" s="11">
        <f>'OddsRatio_working_3-way'!X74^(1/3)*SIN(('OddsRatio_working_3-way'!Y74+4*PI())/3)</f>
        <v>-0.4823157367489973</v>
      </c>
      <c r="AF74" s="11">
        <f>-'OddsRatio_working_3-way'!U74/(3*'OddsRatio_working_3-way'!X74^(1/3))*COS(('OddsRatio_working_3-way'!Y74)/3)</f>
        <v>0.53375073266957329</v>
      </c>
      <c r="AG74" s="11">
        <f>-'OddsRatio_working_3-way'!U74/(3*'OddsRatio_working_3-way'!X74^(1/3))*COS(('OddsRatio_working_3-way'!Y74+2*PI())/3)</f>
        <v>-0.30164462866970543</v>
      </c>
      <c r="AH74" s="11">
        <f>-'OddsRatio_working_3-way'!U74/(3*'OddsRatio_working_3-way'!X74^(1/3))*COS(('OddsRatio_working_3-way'!Y74+4*PI())/3)</f>
        <v>-0.23210610399986806</v>
      </c>
      <c r="AI74" s="11">
        <f>'OddsRatio_working_3-way'!U74/(3*'OddsRatio_working_3-way'!X74^(1/3))*SIN(('OddsRatio_working_3-way'!Y74)/3)</f>
        <v>-4.0148085937180007E-2</v>
      </c>
      <c r="AJ74" s="11">
        <f>'OddsRatio_working_3-way'!U74/(3*'OddsRatio_working_3-way'!X74^(1/3))*SIN(('OddsRatio_working_3-way'!Y74+2*PI())/3)</f>
        <v>-0.44216765081181714</v>
      </c>
      <c r="AK74" s="11">
        <f>'OddsRatio_working_3-way'!U74/(3*'OddsRatio_working_3-way'!X74^(1/3))*SIN(('OddsRatio_working_3-way'!Y74+4*PI())/3)</f>
        <v>0.48231573674899725</v>
      </c>
      <c r="AL74" s="11">
        <f>'OddsRatio_working_3-way'!Z74+'OddsRatio_working_3-way'!AF74</f>
        <v>1.0675014653391468</v>
      </c>
      <c r="AM74" s="11">
        <f>'OddsRatio_working_3-way'!AA74+'OddsRatio_working_3-way'!AG74</f>
        <v>-0.60328925733941086</v>
      </c>
      <c r="AN74" s="11">
        <f>'OddsRatio_working_3-way'!AB74+'OddsRatio_working_3-way'!AH74</f>
        <v>-0.46421220799973617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1.0675014653391468</v>
      </c>
      <c r="AS74" s="11">
        <f>IF(('OddsRatio_working_3-way'!X74=0),IF(Q74&gt;0,-Q74^(1/3),(-Q74)^(1/3)),'OddsRatio_working_3-way'!AM74-'OddsRatio_working_3-way'!R74/3)</f>
        <v>-0.60328925733941086</v>
      </c>
      <c r="AT74" s="11">
        <f>IF(('OddsRatio_working_3-way'!X74=0),IF(Q74&gt;0,-Q74^(1/3),(-Q74)^(1/3)),'OddsRatio_working_3-way'!AN74-'OddsRatio_working_3-way'!R74/3)</f>
        <v>-0.46421220799973617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2.25</v>
      </c>
      <c r="B75" s="4">
        <f>IF('True_Odds_Calculator_3-way'!B76="","",'True_Odds_Calculator_3-way'!B76)</f>
        <v>3.42</v>
      </c>
      <c r="C75" s="4">
        <f>IF('True_Odds_Calculator_3-way'!C76="","",'True_Odds_Calculator_3-way'!C76)</f>
        <v>3.5</v>
      </c>
      <c r="D75" s="9">
        <f t="shared" si="26"/>
        <v>0.4359506510134204</v>
      </c>
      <c r="E75" s="9">
        <f t="shared" si="27"/>
        <v>0.285317318379046</v>
      </c>
      <c r="F75" s="9">
        <f t="shared" si="28"/>
        <v>0.27873203060753371</v>
      </c>
      <c r="G75" s="9">
        <f t="shared" si="29"/>
        <v>1.035070089103669</v>
      </c>
      <c r="H75" s="9">
        <f t="shared" si="30"/>
        <v>2.2938376113795864</v>
      </c>
      <c r="I75" s="9">
        <f t="shared" si="31"/>
        <v>3.5048696156308785</v>
      </c>
      <c r="J75" s="9">
        <f t="shared" si="32"/>
        <v>3.5876752227591724</v>
      </c>
      <c r="K75" s="11">
        <f t="shared" si="33"/>
        <v>0.44444444444444442</v>
      </c>
      <c r="L75" s="11">
        <f t="shared" si="34"/>
        <v>0.29239766081871343</v>
      </c>
      <c r="M75" s="11">
        <f t="shared" si="35"/>
        <v>0.2857142857142857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-0.28079457904019312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0.22909124663510627</v>
      </c>
      <c r="Q75" s="11">
        <f>2*'OddsRatio_working_3-way'!K75*'OddsRatio_working_3-way'!L75*'OddsRatio_working_3-way'!M75</f>
        <v>7.4259723382530396E-2</v>
      </c>
      <c r="R75" s="11">
        <f t="shared" si="36"/>
        <v>0</v>
      </c>
      <c r="S75" s="11">
        <f t="shared" si="37"/>
        <v>-0.81586776859504118</v>
      </c>
      <c r="T75" s="11">
        <f t="shared" si="38"/>
        <v>-0.26446280991735532</v>
      </c>
      <c r="U75" s="11">
        <f>'OddsRatio_working_3-way'!S75-'OddsRatio_working_3-way'!R75^2/3</f>
        <v>-0.81586776859504118</v>
      </c>
      <c r="V75" s="11">
        <f>'OddsRatio_working_3-way'!S75*'OddsRatio_working_3-way'!R75/3-2*'OddsRatio_working_3-way'!R75^3/27-'OddsRatio_working_3-way'!T75</f>
        <v>0.26446280991735532</v>
      </c>
      <c r="W75" s="11">
        <f>'OddsRatio_working_3-way'!V75^2+4*'OddsRatio_working_3-way'!U75^3/27</f>
        <v>-1.051488847849541E-2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0.14182336400244375</v>
      </c>
      <c r="Y75" s="11">
        <f>IF('OddsRatio_working_3-way'!W75&gt;=0,IF('OddsRatio_working_3-way'!V75+SQRT('OddsRatio_working_3-way'!W75)&gt;0,0,PI()),ACOS('OddsRatio_working_3-way'!V75/(2*'OddsRatio_working_3-way'!X75)))</f>
        <v>0.36989070514565014</v>
      </c>
      <c r="Z75" s="11">
        <f>'OddsRatio_working_3-way'!X75^(1/3)*COS('OddsRatio_working_3-way'!Y75/3)</f>
        <v>0.51753504455183452</v>
      </c>
      <c r="AA75" s="11">
        <f>'OddsRatio_working_3-way'!X75^(1/3)*COS(('OddsRatio_working_3-way'!Y75+2*PI())/3)</f>
        <v>-0.31431075223518634</v>
      </c>
      <c r="AB75" s="11">
        <f>'OddsRatio_working_3-way'!X75^(1/3)*COS(('OddsRatio_working_3-way'!Y75+4*PI())/3)</f>
        <v>-0.20322429231664832</v>
      </c>
      <c r="AC75" s="11">
        <f>'OddsRatio_working_3-way'!X75^(1/3)*SIN('OddsRatio_working_3-way'!Y75/3)</f>
        <v>6.4135797537290526E-2</v>
      </c>
      <c r="AD75" s="11">
        <f>'OddsRatio_working_3-way'!X75^(1/3)*SIN(('OddsRatio_working_3-way'!Y75+2*PI())/3)</f>
        <v>0.41613059716195466</v>
      </c>
      <c r="AE75" s="11">
        <f>'OddsRatio_working_3-way'!X75^(1/3)*SIN(('OddsRatio_working_3-way'!Y75+4*PI())/3)</f>
        <v>-0.4802663946992452</v>
      </c>
      <c r="AF75" s="11">
        <f>-'OddsRatio_working_3-way'!U75/(3*'OddsRatio_working_3-way'!X75^(1/3))*COS(('OddsRatio_working_3-way'!Y75)/3)</f>
        <v>0.51753504455183463</v>
      </c>
      <c r="AG75" s="11">
        <f>-'OddsRatio_working_3-way'!U75/(3*'OddsRatio_working_3-way'!X75^(1/3))*COS(('OddsRatio_working_3-way'!Y75+2*PI())/3)</f>
        <v>-0.3143107522351864</v>
      </c>
      <c r="AH75" s="11">
        <f>-'OddsRatio_working_3-way'!U75/(3*'OddsRatio_working_3-way'!X75^(1/3))*COS(('OddsRatio_working_3-way'!Y75+4*PI())/3)</f>
        <v>-0.20322429231664835</v>
      </c>
      <c r="AI75" s="11">
        <f>'OddsRatio_working_3-way'!U75/(3*'OddsRatio_working_3-way'!X75^(1/3))*SIN(('OddsRatio_working_3-way'!Y75)/3)</f>
        <v>-6.413579753729054E-2</v>
      </c>
      <c r="AJ75" s="11">
        <f>'OddsRatio_working_3-way'!U75/(3*'OddsRatio_working_3-way'!X75^(1/3))*SIN(('OddsRatio_working_3-way'!Y75+2*PI())/3)</f>
        <v>-0.41613059716195472</v>
      </c>
      <c r="AK75" s="11">
        <f>'OddsRatio_working_3-way'!U75/(3*'OddsRatio_working_3-way'!X75^(1/3))*SIN(('OddsRatio_working_3-way'!Y75+4*PI())/3)</f>
        <v>0.48026639469924531</v>
      </c>
      <c r="AL75" s="11">
        <f>'OddsRatio_working_3-way'!Z75+'OddsRatio_working_3-way'!AF75</f>
        <v>1.035070089103669</v>
      </c>
      <c r="AM75" s="11">
        <f>'OddsRatio_working_3-way'!AA75+'OddsRatio_working_3-way'!AG75</f>
        <v>-0.62862150447037268</v>
      </c>
      <c r="AN75" s="11">
        <f>'OddsRatio_working_3-way'!AB75+'OddsRatio_working_3-way'!AH75</f>
        <v>-0.40644858463329669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1.035070089103669</v>
      </c>
      <c r="AS75" s="11">
        <f>IF(('OddsRatio_working_3-way'!X75=0),IF(Q75&gt;0,-Q75^(1/3),(-Q75)^(1/3)),'OddsRatio_working_3-way'!AM75-'OddsRatio_working_3-way'!R75/3)</f>
        <v>-0.62862150447037268</v>
      </c>
      <c r="AT75" s="11">
        <f>IF(('OddsRatio_working_3-way'!X75=0),IF(Q75&gt;0,-Q75^(1/3),(-Q75)^(1/3)),'OddsRatio_working_3-way'!AN75-'OddsRatio_working_3-way'!R75/3)</f>
        <v>-0.40644858463329669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2.0699999999999998</v>
      </c>
      <c r="B76" s="4">
        <f>IF('True_Odds_Calculator_3-way'!B77="","",'True_Odds_Calculator_3-way'!B77)</f>
        <v>3.55</v>
      </c>
      <c r="C76" s="4">
        <f>IF('True_Odds_Calculator_3-way'!C77="","",'True_Odds_Calculator_3-way'!C77)</f>
        <v>3.88</v>
      </c>
      <c r="D76" s="9">
        <f t="shared" si="26"/>
        <v>0.47431332277336913</v>
      </c>
      <c r="E76" s="9">
        <f t="shared" si="27"/>
        <v>0.27462704751557826</v>
      </c>
      <c r="F76" s="9">
        <f t="shared" si="28"/>
        <v>0.25105962971105272</v>
      </c>
      <c r="G76" s="9">
        <f t="shared" si="29"/>
        <v>1.0358046810749908</v>
      </c>
      <c r="H76" s="9">
        <f t="shared" si="30"/>
        <v>2.1083110087502397</v>
      </c>
      <c r="I76" s="9">
        <f t="shared" si="31"/>
        <v>3.6413019367412267</v>
      </c>
      <c r="J76" s="9">
        <f t="shared" si="32"/>
        <v>3.9831174814959733</v>
      </c>
      <c r="K76" s="11">
        <f t="shared" si="33"/>
        <v>0.48309178743961356</v>
      </c>
      <c r="L76" s="11">
        <f t="shared" si="34"/>
        <v>0.28169014084507044</v>
      </c>
      <c r="M76" s="11">
        <f t="shared" si="35"/>
        <v>0.25773195876288663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-0.27560432067979368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0.22797274708563148</v>
      </c>
      <c r="Q76" s="11">
        <f>2*'OddsRatio_working_3-way'!K76*'OddsRatio_working_3-way'!L76*'OddsRatio_working_3-way'!M76</f>
        <v>7.0145460641732785E-2</v>
      </c>
      <c r="R76" s="11">
        <f t="shared" si="36"/>
        <v>0</v>
      </c>
      <c r="S76" s="11">
        <f t="shared" si="37"/>
        <v>-0.8271740679657118</v>
      </c>
      <c r="T76" s="11">
        <f t="shared" si="38"/>
        <v>-0.25451509783560372</v>
      </c>
      <c r="U76" s="11">
        <f>'OddsRatio_working_3-way'!S76-'OddsRatio_working_3-way'!R76^2/3</f>
        <v>-0.8271740679657118</v>
      </c>
      <c r="V76" s="11">
        <f>'OddsRatio_working_3-way'!S76*'OddsRatio_working_3-way'!R76/3-2*'OddsRatio_working_3-way'!R76^3/27-'OddsRatio_working_3-way'!T76</f>
        <v>0.25451509783560372</v>
      </c>
      <c r="W76" s="11">
        <f>'OddsRatio_working_3-way'!V76^2+4*'OddsRatio_working_3-way'!U76^3/27</f>
        <v>-1.9068955131938473E-2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0.14478163743911501</v>
      </c>
      <c r="Y76" s="11">
        <f>IF('OddsRatio_working_3-way'!W76&gt;=0,IF('OddsRatio_working_3-way'!V76+SQRT('OddsRatio_working_3-way'!W76)&gt;0,0,PI()),ACOS('OddsRatio_working_3-way'!V76/(2*'OddsRatio_working_3-way'!X76)))</f>
        <v>0.49711523172706529</v>
      </c>
      <c r="Z76" s="11">
        <f>'OddsRatio_working_3-way'!X76^(1/3)*COS('OddsRatio_working_3-way'!Y76/3)</f>
        <v>0.51790234053749551</v>
      </c>
      <c r="AA76" s="11">
        <f>'OddsRatio_working_3-way'!X76^(1/3)*COS(('OddsRatio_working_3-way'!Y76+2*PI())/3)</f>
        <v>-0.33396044463376207</v>
      </c>
      <c r="AB76" s="11">
        <f>'OddsRatio_working_3-way'!X76^(1/3)*COS(('OddsRatio_working_3-way'!Y76+4*PI())/3)</f>
        <v>-0.18394189590373342</v>
      </c>
      <c r="AC76" s="11">
        <f>'OddsRatio_working_3-way'!X76^(1/3)*SIN('OddsRatio_working_3-way'!Y76/3)</f>
        <v>8.6613249492719022E-2</v>
      </c>
      <c r="AD76" s="11">
        <f>'OddsRatio_working_3-way'!X76^(1/3)*SIN(('OddsRatio_working_3-way'!Y76+2*PI())/3)</f>
        <v>0.405209958838531</v>
      </c>
      <c r="AE76" s="11">
        <f>'OddsRatio_working_3-way'!X76^(1/3)*SIN(('OddsRatio_working_3-way'!Y76+4*PI())/3)</f>
        <v>-0.49182320833124993</v>
      </c>
      <c r="AF76" s="11">
        <f>-'OddsRatio_working_3-way'!U76/(3*'OddsRatio_working_3-way'!X76^(1/3))*COS(('OddsRatio_working_3-way'!Y76)/3)</f>
        <v>0.5179023405374954</v>
      </c>
      <c r="AG76" s="11">
        <f>-'OddsRatio_working_3-way'!U76/(3*'OddsRatio_working_3-way'!X76^(1/3))*COS(('OddsRatio_working_3-way'!Y76+2*PI())/3)</f>
        <v>-0.33396044463376195</v>
      </c>
      <c r="AH76" s="11">
        <f>-'OddsRatio_working_3-way'!U76/(3*'OddsRatio_working_3-way'!X76^(1/3))*COS(('OddsRatio_working_3-way'!Y76+4*PI())/3)</f>
        <v>-0.18394189590373339</v>
      </c>
      <c r="AI76" s="11">
        <f>'OddsRatio_working_3-way'!U76/(3*'OddsRatio_working_3-way'!X76^(1/3))*SIN(('OddsRatio_working_3-way'!Y76)/3)</f>
        <v>-8.6613249492718994E-2</v>
      </c>
      <c r="AJ76" s="11">
        <f>'OddsRatio_working_3-way'!U76/(3*'OddsRatio_working_3-way'!X76^(1/3))*SIN(('OddsRatio_working_3-way'!Y76+2*PI())/3)</f>
        <v>-0.40520995883853089</v>
      </c>
      <c r="AK76" s="11">
        <f>'OddsRatio_working_3-way'!U76/(3*'OddsRatio_working_3-way'!X76^(1/3))*SIN(('OddsRatio_working_3-way'!Y76+4*PI())/3)</f>
        <v>0.49182320833124982</v>
      </c>
      <c r="AL76" s="11">
        <f>'OddsRatio_working_3-way'!Z76+'OddsRatio_working_3-way'!AF76</f>
        <v>1.0358046810749908</v>
      </c>
      <c r="AM76" s="11">
        <f>'OddsRatio_working_3-way'!AA76+'OddsRatio_working_3-way'!AG76</f>
        <v>-0.66792088926752402</v>
      </c>
      <c r="AN76" s="11">
        <f>'OddsRatio_working_3-way'!AB76+'OddsRatio_working_3-way'!AH76</f>
        <v>-0.36788379180746678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1.0358046810749908</v>
      </c>
      <c r="AS76" s="11">
        <f>IF(('OddsRatio_working_3-way'!X76=0),IF(Q76&gt;0,-Q76^(1/3),(-Q76)^(1/3)),'OddsRatio_working_3-way'!AM76-'OddsRatio_working_3-way'!R76/3)</f>
        <v>-0.66792088926752402</v>
      </c>
      <c r="AT76" s="11">
        <f>IF(('OddsRatio_working_3-way'!X76=0),IF(Q76&gt;0,-Q76^(1/3),(-Q76)^(1/3)),'OddsRatio_working_3-way'!AN76-'OddsRatio_working_3-way'!R76/3)</f>
        <v>-0.36788379180746678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3.35</v>
      </c>
      <c r="B77" s="4">
        <f>IF('True_Odds_Calculator_3-way'!B78="","",'True_Odds_Calculator_3-way'!B78)</f>
        <v>3.22</v>
      </c>
      <c r="C77" s="4">
        <f>IF('True_Odds_Calculator_3-way'!C78="","",'True_Odds_Calculator_3-way'!C78)</f>
        <v>2.2999999999999998</v>
      </c>
      <c r="D77" s="9">
        <f t="shared" si="26"/>
        <v>0.28483628557095925</v>
      </c>
      <c r="E77" s="9">
        <f t="shared" si="27"/>
        <v>0.29656923104842936</v>
      </c>
      <c r="F77" s="9">
        <f t="shared" si="28"/>
        <v>0.41859448338061156</v>
      </c>
      <c r="G77" s="9">
        <f t="shared" si="29"/>
        <v>1.0684207043825082</v>
      </c>
      <c r="H77" s="9">
        <f t="shared" si="30"/>
        <v>3.5107886552988949</v>
      </c>
      <c r="I77" s="9">
        <f t="shared" si="31"/>
        <v>3.3718939637291685</v>
      </c>
      <c r="J77" s="9">
        <f t="shared" si="32"/>
        <v>2.38894691569726</v>
      </c>
      <c r="K77" s="11">
        <f t="shared" si="33"/>
        <v>0.29850746268656714</v>
      </c>
      <c r="L77" s="11">
        <f t="shared" si="34"/>
        <v>0.3105590062111801</v>
      </c>
      <c r="M77" s="11">
        <f t="shared" si="35"/>
        <v>0.43478260869565222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-0.2733604459474166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0.23659719227250189</v>
      </c>
      <c r="Q77" s="11">
        <f>2*'OddsRatio_working_3-way'!K77*'OddsRatio_working_3-way'!L77*'OddsRatio_working_3-way'!M77</f>
        <v>8.0612331268314102E-2</v>
      </c>
      <c r="R77" s="11">
        <f t="shared" si="36"/>
        <v>0</v>
      </c>
      <c r="S77" s="11">
        <f t="shared" si="37"/>
        <v>-0.86551363147107807</v>
      </c>
      <c r="T77" s="11">
        <f t="shared" si="38"/>
        <v>-0.29489391191518843</v>
      </c>
      <c r="U77" s="11">
        <f>'OddsRatio_working_3-way'!S77-'OddsRatio_working_3-way'!R77^2/3</f>
        <v>-0.86551363147107807</v>
      </c>
      <c r="V77" s="11">
        <f>'OddsRatio_working_3-way'!S77*'OddsRatio_working_3-way'!R77/3-2*'OddsRatio_working_3-way'!R77^3/27-'OddsRatio_working_3-way'!T77</f>
        <v>0.29489391191518843</v>
      </c>
      <c r="W77" s="11">
        <f>'OddsRatio_working_3-way'!V77^2+4*'OddsRatio_working_3-way'!U77^3/27</f>
        <v>-9.0921355988696217E-3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0.15496334637867801</v>
      </c>
      <c r="Y77" s="11">
        <f>IF('OddsRatio_working_3-way'!W77&gt;=0,IF('OddsRatio_working_3-way'!V77+SQRT('OddsRatio_working_3-way'!W77)&gt;0,0,PI()),ACOS('OddsRatio_working_3-way'!V77/(2*'OddsRatio_working_3-way'!X77)))</f>
        <v>0.31273495191151235</v>
      </c>
      <c r="Z77" s="11">
        <f>'OddsRatio_working_3-way'!X77^(1/3)*COS('OddsRatio_working_3-way'!Y77/3)</f>
        <v>0.53421035219125412</v>
      </c>
      <c r="AA77" s="11">
        <f>'OddsRatio_working_3-way'!X77^(1/3)*COS(('OddsRatio_working_3-way'!Y77+2*PI())/3)</f>
        <v>-0.31550850838320493</v>
      </c>
      <c r="AB77" s="11">
        <f>'OddsRatio_working_3-way'!X77^(1/3)*COS(('OddsRatio_working_3-way'!Y77+4*PI())/3)</f>
        <v>-0.21870184380804911</v>
      </c>
      <c r="AC77" s="11">
        <f>'OddsRatio_working_3-way'!X77^(1/3)*SIN('OddsRatio_working_3-way'!Y77/3)</f>
        <v>5.5891353851816025E-2</v>
      </c>
      <c r="AD77" s="11">
        <f>'OddsRatio_working_3-way'!X77^(1/3)*SIN(('OddsRatio_working_3-way'!Y77+2*PI())/3)</f>
        <v>0.43469405903635011</v>
      </c>
      <c r="AE77" s="11">
        <f>'OddsRatio_working_3-way'!X77^(1/3)*SIN(('OddsRatio_working_3-way'!Y77+4*PI())/3)</f>
        <v>-0.49058541288816604</v>
      </c>
      <c r="AF77" s="11">
        <f>-'OddsRatio_working_3-way'!U77/(3*'OddsRatio_working_3-way'!X77^(1/3))*COS(('OddsRatio_working_3-way'!Y77)/3)</f>
        <v>0.53421035219125412</v>
      </c>
      <c r="AG77" s="11">
        <f>-'OddsRatio_working_3-way'!U77/(3*'OddsRatio_working_3-way'!X77^(1/3))*COS(('OddsRatio_working_3-way'!Y77+2*PI())/3)</f>
        <v>-0.31550850838320493</v>
      </c>
      <c r="AH77" s="11">
        <f>-'OddsRatio_working_3-way'!U77/(3*'OddsRatio_working_3-way'!X77^(1/3))*COS(('OddsRatio_working_3-way'!Y77+4*PI())/3)</f>
        <v>-0.21870184380804911</v>
      </c>
      <c r="AI77" s="11">
        <f>'OddsRatio_working_3-way'!U77/(3*'OddsRatio_working_3-way'!X77^(1/3))*SIN(('OddsRatio_working_3-way'!Y77)/3)</f>
        <v>-5.5891353851816025E-2</v>
      </c>
      <c r="AJ77" s="11">
        <f>'OddsRatio_working_3-way'!U77/(3*'OddsRatio_working_3-way'!X77^(1/3))*SIN(('OddsRatio_working_3-way'!Y77+2*PI())/3)</f>
        <v>-0.43469405903635011</v>
      </c>
      <c r="AK77" s="11">
        <f>'OddsRatio_working_3-way'!U77/(3*'OddsRatio_working_3-way'!X77^(1/3))*SIN(('OddsRatio_working_3-way'!Y77+4*PI())/3)</f>
        <v>0.49058541288816604</v>
      </c>
      <c r="AL77" s="11">
        <f>'OddsRatio_working_3-way'!Z77+'OddsRatio_working_3-way'!AF77</f>
        <v>1.0684207043825082</v>
      </c>
      <c r="AM77" s="11">
        <f>'OddsRatio_working_3-way'!AA77+'OddsRatio_working_3-way'!AG77</f>
        <v>-0.63101701676640987</v>
      </c>
      <c r="AN77" s="11">
        <f>'OddsRatio_working_3-way'!AB77+'OddsRatio_working_3-way'!AH77</f>
        <v>-0.43740368761609821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1.0684207043825082</v>
      </c>
      <c r="AS77" s="11">
        <f>IF(('OddsRatio_working_3-way'!X77=0),IF(Q77&gt;0,-Q77^(1/3),(-Q77)^(1/3)),'OddsRatio_working_3-way'!AM77-'OddsRatio_working_3-way'!R77/3)</f>
        <v>-0.63101701676640987</v>
      </c>
      <c r="AT77" s="11">
        <f>IF(('OddsRatio_working_3-way'!X77=0),IF(Q77&gt;0,-Q77^(1/3),(-Q77)^(1/3)),'OddsRatio_working_3-way'!AN77-'OddsRatio_working_3-way'!R77/3)</f>
        <v>-0.43740368761609821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1.26</v>
      </c>
      <c r="B78" s="4">
        <f>IF('True_Odds_Calculator_3-way'!B79="","",'True_Odds_Calculator_3-way'!B79)</f>
        <v>5.59</v>
      </c>
      <c r="C78" s="4">
        <f>IF('True_Odds_Calculator_3-way'!C79="","",'True_Odds_Calculator_3-way'!C79)</f>
        <v>13.52</v>
      </c>
      <c r="D78" s="9">
        <f t="shared" si="26"/>
        <v>0.77264788571943133</v>
      </c>
      <c r="E78" s="9">
        <f t="shared" si="27"/>
        <v>0.1614294888900456</v>
      </c>
      <c r="F78" s="9">
        <f t="shared" si="28"/>
        <v>6.592262539052321E-2</v>
      </c>
      <c r="G78" s="9">
        <f t="shared" si="29"/>
        <v>1.1317331282893677</v>
      </c>
      <c r="H78" s="9">
        <f t="shared" si="30"/>
        <v>1.2942506133552356</v>
      </c>
      <c r="I78" s="9">
        <f t="shared" si="31"/>
        <v>6.1946550588481983</v>
      </c>
      <c r="J78" s="9">
        <f t="shared" si="32"/>
        <v>15.169298766182882</v>
      </c>
      <c r="K78" s="11">
        <f t="shared" si="33"/>
        <v>0.79365079365079361</v>
      </c>
      <c r="L78" s="11">
        <f t="shared" si="34"/>
        <v>0.17889087656529518</v>
      </c>
      <c r="M78" s="11">
        <f t="shared" si="35"/>
        <v>7.3964497041420121E-2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-0.1569030254182312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0.18240669472264354</v>
      </c>
      <c r="Q78" s="11">
        <f>2*'OddsRatio_working_3-way'!K78*'OddsRatio_working_3-way'!L78*'OddsRatio_working_3-way'!M78</f>
        <v>2.1002497953096548E-2</v>
      </c>
      <c r="R78" s="11">
        <f t="shared" si="36"/>
        <v>0</v>
      </c>
      <c r="S78" s="11">
        <f t="shared" si="37"/>
        <v>-1.1625441525836184</v>
      </c>
      <c r="T78" s="11">
        <f t="shared" si="38"/>
        <v>-0.13385655182309941</v>
      </c>
      <c r="U78" s="11">
        <f>'OddsRatio_working_3-way'!S78-'OddsRatio_working_3-way'!R78^2/3</f>
        <v>-1.1625441525836184</v>
      </c>
      <c r="V78" s="11">
        <f>'OddsRatio_working_3-way'!S78*'OddsRatio_working_3-way'!R78/3-2*'OddsRatio_working_3-way'!R78^3/27-'OddsRatio_working_3-way'!T78</f>
        <v>0.13385655182309941</v>
      </c>
      <c r="W78" s="11">
        <f>'OddsRatio_working_3-way'!V78^2+4*'OddsRatio_working_3-way'!U78^3/27</f>
        <v>-0.21485113118679464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0.24123054722234324</v>
      </c>
      <c r="Y78" s="11">
        <f>IF('OddsRatio_working_3-way'!W78&gt;=0,IF('OddsRatio_working_3-way'!V78+SQRT('OddsRatio_working_3-way'!W78)&gt;0,0,PI()),ACOS('OddsRatio_working_3-way'!V78/(2*'OddsRatio_working_3-way'!X78)))</f>
        <v>1.2896623589084106</v>
      </c>
      <c r="Z78" s="11">
        <f>'OddsRatio_working_3-way'!X78^(1/3)*COS('OddsRatio_working_3-way'!Y78/3)</f>
        <v>0.56586656414468395</v>
      </c>
      <c r="AA78" s="11">
        <f>'OddsRatio_working_3-way'!X78^(1/3)*COS(('OddsRatio_working_3-way'!Y78+2*PI())/3)</f>
        <v>-0.50761597351345467</v>
      </c>
      <c r="AB78" s="11">
        <f>'OddsRatio_working_3-way'!X78^(1/3)*COS(('OddsRatio_working_3-way'!Y78+4*PI())/3)</f>
        <v>-5.8250590631229227E-2</v>
      </c>
      <c r="AC78" s="11">
        <f>'OddsRatio_working_3-way'!X78^(1/3)*SIN('OddsRatio_working_3-way'!Y78/3)</f>
        <v>0.25944122477155213</v>
      </c>
      <c r="AD78" s="11">
        <f>'OddsRatio_working_3-way'!X78^(1/3)*SIN(('OddsRatio_working_3-way'!Y78+2*PI())/3)</f>
        <v>0.36033420731573695</v>
      </c>
      <c r="AE78" s="11">
        <f>'OddsRatio_working_3-way'!X78^(1/3)*SIN(('OddsRatio_working_3-way'!Y78+4*PI())/3)</f>
        <v>-0.61977543208728902</v>
      </c>
      <c r="AF78" s="11">
        <f>-'OddsRatio_working_3-way'!U78/(3*'OddsRatio_working_3-way'!X78^(1/3))*COS(('OddsRatio_working_3-way'!Y78)/3)</f>
        <v>0.56586656414468384</v>
      </c>
      <c r="AG78" s="11">
        <f>-'OddsRatio_working_3-way'!U78/(3*'OddsRatio_working_3-way'!X78^(1/3))*COS(('OddsRatio_working_3-way'!Y78+2*PI())/3)</f>
        <v>-0.50761597351345455</v>
      </c>
      <c r="AH78" s="11">
        <f>-'OddsRatio_working_3-way'!U78/(3*'OddsRatio_working_3-way'!X78^(1/3))*COS(('OddsRatio_working_3-way'!Y78+4*PI())/3)</f>
        <v>-5.8250590631229213E-2</v>
      </c>
      <c r="AI78" s="11">
        <f>'OddsRatio_working_3-way'!U78/(3*'OddsRatio_working_3-way'!X78^(1/3))*SIN(('OddsRatio_working_3-way'!Y78)/3)</f>
        <v>-0.25944122477155213</v>
      </c>
      <c r="AJ78" s="11">
        <f>'OddsRatio_working_3-way'!U78/(3*'OddsRatio_working_3-way'!X78^(1/3))*SIN(('OddsRatio_working_3-way'!Y78+2*PI())/3)</f>
        <v>-0.3603342073157369</v>
      </c>
      <c r="AK78" s="11">
        <f>'OddsRatio_working_3-way'!U78/(3*'OddsRatio_working_3-way'!X78^(1/3))*SIN(('OddsRatio_working_3-way'!Y78+4*PI())/3)</f>
        <v>0.61977543208728891</v>
      </c>
      <c r="AL78" s="11">
        <f>'OddsRatio_working_3-way'!Z78+'OddsRatio_working_3-way'!AF78</f>
        <v>1.1317331282893677</v>
      </c>
      <c r="AM78" s="11">
        <f>'OddsRatio_working_3-way'!AA78+'OddsRatio_working_3-way'!AG78</f>
        <v>-1.0152319470269093</v>
      </c>
      <c r="AN78" s="11">
        <f>'OddsRatio_working_3-way'!AB78+'OddsRatio_working_3-way'!AH78</f>
        <v>-0.11650118126245844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1.1317331282893677</v>
      </c>
      <c r="AS78" s="11">
        <f>IF(('OddsRatio_working_3-way'!X78=0),IF(Q78&gt;0,-Q78^(1/3),(-Q78)^(1/3)),'OddsRatio_working_3-way'!AM78-'OddsRatio_working_3-way'!R78/3)</f>
        <v>-1.0152319470269093</v>
      </c>
      <c r="AT78" s="11">
        <f>IF(('OddsRatio_working_3-way'!X78=0),IF(Q78&gt;0,-Q78^(1/3),(-Q78)^(1/3)),'OddsRatio_working_3-way'!AN78-'OddsRatio_working_3-way'!R78/3)</f>
        <v>-0.11650118126245844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2.75</v>
      </c>
      <c r="B79" s="4">
        <f>IF('True_Odds_Calculator_3-way'!B80="","",'True_Odds_Calculator_3-way'!B80)</f>
        <v>2.78</v>
      </c>
      <c r="C79" s="4">
        <f>IF('True_Odds_Calculator_3-way'!C80="","",'True_Odds_Calculator_3-way'!C80)</f>
        <v>3.12</v>
      </c>
      <c r="D79" s="9">
        <f t="shared" si="26"/>
        <v>0.34868487016688698</v>
      </c>
      <c r="E79" s="9">
        <f t="shared" si="27"/>
        <v>0.34483465256958457</v>
      </c>
      <c r="F79" s="9">
        <f t="shared" si="28"/>
        <v>0.30648047726352845</v>
      </c>
      <c r="G79" s="9">
        <f t="shared" si="29"/>
        <v>1.0673823444424704</v>
      </c>
      <c r="H79" s="9">
        <f t="shared" si="30"/>
        <v>2.8679191027743234</v>
      </c>
      <c r="I79" s="9">
        <f t="shared" si="31"/>
        <v>2.8999405731075965</v>
      </c>
      <c r="J79" s="9">
        <f t="shared" si="32"/>
        <v>3.262850570218037</v>
      </c>
      <c r="K79" s="11">
        <f t="shared" si="33"/>
        <v>0.36363636363636365</v>
      </c>
      <c r="L79" s="11">
        <f t="shared" si="34"/>
        <v>0.35971223021582738</v>
      </c>
      <c r="M79" s="11">
        <f t="shared" si="35"/>
        <v>0.32051282051282048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-0.27686102865958984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0.23687343831228727</v>
      </c>
      <c r="Q79" s="11">
        <f>2*'OddsRatio_working_3-way'!K79*'OddsRatio_working_3-way'!L79*'OddsRatio_working_3-way'!M79</f>
        <v>8.3849004712314074E-2</v>
      </c>
      <c r="R79" s="11">
        <f t="shared" si="36"/>
        <v>0</v>
      </c>
      <c r="S79" s="11">
        <f t="shared" si="37"/>
        <v>-0.85556800629940344</v>
      </c>
      <c r="T79" s="11">
        <f t="shared" si="38"/>
        <v>-0.3028559314334171</v>
      </c>
      <c r="U79" s="11">
        <f>'OddsRatio_working_3-way'!S79-'OddsRatio_working_3-way'!R79^2/3</f>
        <v>-0.85556800629940344</v>
      </c>
      <c r="V79" s="11">
        <f>'OddsRatio_working_3-way'!S79*'OddsRatio_working_3-way'!R79/3-2*'OddsRatio_working_3-way'!R79^3/27-'OddsRatio_working_3-way'!T79</f>
        <v>0.3028559314334171</v>
      </c>
      <c r="W79" s="11">
        <f>'OddsRatio_working_3-way'!V79^2+4*'OddsRatio_working_3-way'!U79^3/27</f>
        <v>-1.0594526692619954E-3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0.15230000646229849</v>
      </c>
      <c r="Y79" s="11">
        <f>IF('OddsRatio_working_3-way'!W79&gt;=0,IF('OddsRatio_working_3-way'!V79+SQRT('OddsRatio_working_3-way'!W79)&gt;0,0,PI()),ACOS('OddsRatio_working_3-way'!V79/(2*'OddsRatio_working_3-way'!X79)))</f>
        <v>0.10706335967754543</v>
      </c>
      <c r="Z79" s="11">
        <f>'OddsRatio_working_3-way'!X79^(1/3)*COS('OddsRatio_working_3-way'!Y79/3)</f>
        <v>0.53369117222123519</v>
      </c>
      <c r="AA79" s="11">
        <f>'OddsRatio_working_3-way'!X79^(1/3)*COS(('OddsRatio_working_3-way'!Y79+2*PI())/3)</f>
        <v>-0.28334713436203307</v>
      </c>
      <c r="AB79" s="11">
        <f>'OddsRatio_working_3-way'!X79^(1/3)*COS(('OddsRatio_working_3-way'!Y79+4*PI())/3)</f>
        <v>-0.25034403785920245</v>
      </c>
      <c r="AC79" s="11">
        <f>'OddsRatio_working_3-way'!X79^(1/3)*SIN('OddsRatio_working_3-way'!Y79/3)</f>
        <v>1.9054346650000633E-2</v>
      </c>
      <c r="AD79" s="11">
        <f>'OddsRatio_working_3-way'!X79^(1/3)*SIN(('OddsRatio_working_3-way'!Y79+2*PI())/3)</f>
        <v>0.45266293959408532</v>
      </c>
      <c r="AE79" s="11">
        <f>'OddsRatio_working_3-way'!X79^(1/3)*SIN(('OddsRatio_working_3-way'!Y79+4*PI())/3)</f>
        <v>-0.47171728624408577</v>
      </c>
      <c r="AF79" s="11">
        <f>-'OddsRatio_working_3-way'!U79/(3*'OddsRatio_working_3-way'!X79^(1/3))*COS(('OddsRatio_working_3-way'!Y79)/3)</f>
        <v>0.53369117222123508</v>
      </c>
      <c r="AG79" s="11">
        <f>-'OddsRatio_working_3-way'!U79/(3*'OddsRatio_working_3-way'!X79^(1/3))*COS(('OddsRatio_working_3-way'!Y79+2*PI())/3)</f>
        <v>-0.28334713436203302</v>
      </c>
      <c r="AH79" s="11">
        <f>-'OddsRatio_working_3-way'!U79/(3*'OddsRatio_working_3-way'!X79^(1/3))*COS(('OddsRatio_working_3-way'!Y79+4*PI())/3)</f>
        <v>-0.2503440378592024</v>
      </c>
      <c r="AI79" s="11">
        <f>'OddsRatio_working_3-way'!U79/(3*'OddsRatio_working_3-way'!X79^(1/3))*SIN(('OddsRatio_working_3-way'!Y79)/3)</f>
        <v>-1.9054346650000629E-2</v>
      </c>
      <c r="AJ79" s="11">
        <f>'OddsRatio_working_3-way'!U79/(3*'OddsRatio_working_3-way'!X79^(1/3))*SIN(('OddsRatio_working_3-way'!Y79+2*PI())/3)</f>
        <v>-0.45266293959408521</v>
      </c>
      <c r="AK79" s="11">
        <f>'OddsRatio_working_3-way'!U79/(3*'OddsRatio_working_3-way'!X79^(1/3))*SIN(('OddsRatio_working_3-way'!Y79+4*PI())/3)</f>
        <v>0.47171728624408565</v>
      </c>
      <c r="AL79" s="11">
        <f>'OddsRatio_working_3-way'!Z79+'OddsRatio_working_3-way'!AF79</f>
        <v>1.0673823444424704</v>
      </c>
      <c r="AM79" s="11">
        <f>'OddsRatio_working_3-way'!AA79+'OddsRatio_working_3-way'!AG79</f>
        <v>-0.56669426872406614</v>
      </c>
      <c r="AN79" s="11">
        <f>'OddsRatio_working_3-way'!AB79+'OddsRatio_working_3-way'!AH79</f>
        <v>-0.5006880757184049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1.0673823444424704</v>
      </c>
      <c r="AS79" s="11">
        <f>IF(('OddsRatio_working_3-way'!X79=0),IF(Q79&gt;0,-Q79^(1/3),(-Q79)^(1/3)),'OddsRatio_working_3-way'!AM79-'OddsRatio_working_3-way'!R79/3)</f>
        <v>-0.56669426872406614</v>
      </c>
      <c r="AT79" s="11">
        <f>IF(('OddsRatio_working_3-way'!X79=0),IF(Q79&gt;0,-Q79^(1/3),(-Q79)^(1/3)),'OddsRatio_working_3-way'!AN79-'OddsRatio_working_3-way'!R79/3)</f>
        <v>-0.5006880757184049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1.96</v>
      </c>
      <c r="B80" s="4">
        <f>IF('True_Odds_Calculator_3-way'!B81="","",'True_Odds_Calculator_3-way'!B81)</f>
        <v>3.33</v>
      </c>
      <c r="C80" s="4">
        <f>IF('True_Odds_Calculator_3-way'!C81="","",'True_Odds_Calculator_3-way'!C81)</f>
        <v>4.24</v>
      </c>
      <c r="D80" s="9">
        <f t="shared" si="26"/>
        <v>0.49191954411662864</v>
      </c>
      <c r="E80" s="9">
        <f t="shared" si="27"/>
        <v>0.28515865773588855</v>
      </c>
      <c r="F80" s="9">
        <f t="shared" si="28"/>
        <v>0.22292179814748281</v>
      </c>
      <c r="G80" s="9">
        <f t="shared" si="29"/>
        <v>1.0758882854083809</v>
      </c>
      <c r="H80" s="9">
        <f t="shared" si="30"/>
        <v>2.0328527539920453</v>
      </c>
      <c r="I80" s="9">
        <f t="shared" si="31"/>
        <v>3.5068197050015266</v>
      </c>
      <c r="J80" s="9">
        <f t="shared" si="32"/>
        <v>4.4858780447231545</v>
      </c>
      <c r="K80" s="11">
        <f t="shared" si="33"/>
        <v>0.51020408163265307</v>
      </c>
      <c r="L80" s="11">
        <f t="shared" si="34"/>
        <v>0.3003003003003003</v>
      </c>
      <c r="M80" s="11">
        <f t="shared" si="35"/>
        <v>0.23584905660377356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-0.26188221336469308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0.23596469014258775</v>
      </c>
      <c r="Q80" s="11">
        <f>2*'OddsRatio_working_3-way'!K80*'OddsRatio_working_3-way'!L80*'OddsRatio_working_3-way'!M80</f>
        <v>7.227096175883238E-2</v>
      </c>
      <c r="R80" s="11">
        <f t="shared" si="36"/>
        <v>0</v>
      </c>
      <c r="S80" s="11">
        <f t="shared" si="37"/>
        <v>-0.90103366361115567</v>
      </c>
      <c r="T80" s="11">
        <f t="shared" si="38"/>
        <v>-0.27596743142761271</v>
      </c>
      <c r="U80" s="11">
        <f>'OddsRatio_working_3-way'!S80-'OddsRatio_working_3-way'!R80^2/3</f>
        <v>-0.90103366361115567</v>
      </c>
      <c r="V80" s="11">
        <f>'OddsRatio_working_3-way'!S80*'OddsRatio_working_3-way'!R80/3-2*'OddsRatio_working_3-way'!R80^3/27-'OddsRatio_working_3-way'!T80</f>
        <v>0.27596743142761271</v>
      </c>
      <c r="W80" s="11">
        <f>'OddsRatio_working_3-way'!V80^2+4*'OddsRatio_working_3-way'!U80^3/27</f>
        <v>-3.2214523239065387E-2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0.16459992895489012</v>
      </c>
      <c r="Y80" s="11">
        <f>IF('OddsRatio_working_3-way'!W80&gt;=0,IF('OddsRatio_working_3-way'!V80+SQRT('OddsRatio_working_3-way'!W80)&gt;0,0,PI()),ACOS('OddsRatio_working_3-way'!V80/(2*'OddsRatio_working_3-way'!X80)))</f>
        <v>0.57664319891100979</v>
      </c>
      <c r="Z80" s="11">
        <f>'OddsRatio_working_3-way'!X80^(1/3)*COS('OddsRatio_working_3-way'!Y80/3)</f>
        <v>0.53794414270419055</v>
      </c>
      <c r="AA80" s="11">
        <f>'OddsRatio_working_3-way'!X80^(1/3)*COS(('OddsRatio_working_3-way'!Y80+2*PI())/3)</f>
        <v>-0.35963899145242223</v>
      </c>
      <c r="AB80" s="11">
        <f>'OddsRatio_working_3-way'!X80^(1/3)*COS(('OddsRatio_working_3-way'!Y80+4*PI())/3)</f>
        <v>-0.17830515125176843</v>
      </c>
      <c r="AC80" s="11">
        <f>'OddsRatio_working_3-way'!X80^(1/3)*SIN('OddsRatio_working_3-way'!Y80/3)</f>
        <v>0.1046931414530362</v>
      </c>
      <c r="AD80" s="11">
        <f>'OddsRatio_working_3-way'!X80^(1/3)*SIN(('OddsRatio_working_3-way'!Y80+2*PI())/3)</f>
        <v>0.41352672267235224</v>
      </c>
      <c r="AE80" s="11">
        <f>'OddsRatio_working_3-way'!X80^(1/3)*SIN(('OddsRatio_working_3-way'!Y80+4*PI())/3)</f>
        <v>-0.51821986412538834</v>
      </c>
      <c r="AF80" s="11">
        <f>-'OddsRatio_working_3-way'!U80/(3*'OddsRatio_working_3-way'!X80^(1/3))*COS(('OddsRatio_working_3-way'!Y80)/3)</f>
        <v>0.53794414270419044</v>
      </c>
      <c r="AG80" s="11">
        <f>-'OddsRatio_working_3-way'!U80/(3*'OddsRatio_working_3-way'!X80^(1/3))*COS(('OddsRatio_working_3-way'!Y80+2*PI())/3)</f>
        <v>-0.35963899145242217</v>
      </c>
      <c r="AH80" s="11">
        <f>-'OddsRatio_working_3-way'!U80/(3*'OddsRatio_working_3-way'!X80^(1/3))*COS(('OddsRatio_working_3-way'!Y80+4*PI())/3)</f>
        <v>-0.17830515125176841</v>
      </c>
      <c r="AI80" s="11">
        <f>'OddsRatio_working_3-way'!U80/(3*'OddsRatio_working_3-way'!X80^(1/3))*SIN(('OddsRatio_working_3-way'!Y80)/3)</f>
        <v>-0.10469314145303617</v>
      </c>
      <c r="AJ80" s="11">
        <f>'OddsRatio_working_3-way'!U80/(3*'OddsRatio_working_3-way'!X80^(1/3))*SIN(('OddsRatio_working_3-way'!Y80+2*PI())/3)</f>
        <v>-0.41352672267235213</v>
      </c>
      <c r="AK80" s="11">
        <f>'OddsRatio_working_3-way'!U80/(3*'OddsRatio_working_3-way'!X80^(1/3))*SIN(('OddsRatio_working_3-way'!Y80+4*PI())/3)</f>
        <v>0.51821986412538823</v>
      </c>
      <c r="AL80" s="11">
        <f>'OddsRatio_working_3-way'!Z80+'OddsRatio_working_3-way'!AF80</f>
        <v>1.0758882854083809</v>
      </c>
      <c r="AM80" s="11">
        <f>'OddsRatio_working_3-way'!AA80+'OddsRatio_working_3-way'!AG80</f>
        <v>-0.71927798290484435</v>
      </c>
      <c r="AN80" s="11">
        <f>'OddsRatio_working_3-way'!AB80+'OddsRatio_working_3-way'!AH80</f>
        <v>-0.35661030250353687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1.0758882854083809</v>
      </c>
      <c r="AS80" s="11">
        <f>IF(('OddsRatio_working_3-way'!X80=0),IF(Q80&gt;0,-Q80^(1/3),(-Q80)^(1/3)),'OddsRatio_working_3-way'!AM80-'OddsRatio_working_3-way'!R80/3)</f>
        <v>-0.71927798290484435</v>
      </c>
      <c r="AT80" s="11">
        <f>IF(('OddsRatio_working_3-way'!X80=0),IF(Q80&gt;0,-Q80^(1/3),(-Q80)^(1/3)),'OddsRatio_working_3-way'!AN80-'OddsRatio_working_3-way'!R80/3)</f>
        <v>-0.35661030250353687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3.2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2.4500000000000002</v>
      </c>
      <c r="D81" s="9">
        <f t="shared" si="26"/>
        <v>0.29844502174284854</v>
      </c>
      <c r="E81" s="9">
        <f t="shared" si="27"/>
        <v>0.30929437206635202</v>
      </c>
      <c r="F81" s="9">
        <f t="shared" si="28"/>
        <v>0.39226060619079972</v>
      </c>
      <c r="G81" s="9">
        <f t="shared" si="29"/>
        <v>1.0685004045914019</v>
      </c>
      <c r="H81" s="9">
        <f t="shared" si="30"/>
        <v>3.3507008901010842</v>
      </c>
      <c r="I81" s="9">
        <f t="shared" si="31"/>
        <v>3.2331658455960297</v>
      </c>
      <c r="J81" s="9">
        <f t="shared" si="32"/>
        <v>2.5493255866575328</v>
      </c>
      <c r="K81" s="11">
        <f t="shared" si="33"/>
        <v>0.3125</v>
      </c>
      <c r="L81" s="11">
        <f t="shared" si="34"/>
        <v>0.3236245954692557</v>
      </c>
      <c r="M81" s="11">
        <f t="shared" si="35"/>
        <v>0.4081632653061224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-0.27520886995574934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0.23693943596856218</v>
      </c>
      <c r="Q81" s="11">
        <f>2*'OddsRatio_working_3-way'!K81*'OddsRatio_working_3-way'!L81*'OddsRatio_working_3-way'!M81</f>
        <v>8.2557294762565223E-2</v>
      </c>
      <c r="R81" s="11">
        <f t="shared" si="36"/>
        <v>0</v>
      </c>
      <c r="S81" s="11">
        <f t="shared" si="37"/>
        <v>-0.86094403863748836</v>
      </c>
      <c r="T81" s="11">
        <f t="shared" si="38"/>
        <v>-0.2999805012674176</v>
      </c>
      <c r="U81" s="11">
        <f>'OddsRatio_working_3-way'!S81-'OddsRatio_working_3-way'!R81^2/3</f>
        <v>-0.86094403863748836</v>
      </c>
      <c r="V81" s="11">
        <f>'OddsRatio_working_3-way'!S81*'OddsRatio_working_3-way'!R81/3-2*'OddsRatio_working_3-way'!R81^3/27-'OddsRatio_working_3-way'!T81</f>
        <v>0.2999805012674176</v>
      </c>
      <c r="W81" s="11">
        <f>'OddsRatio_working_3-way'!V81^2+4*'OddsRatio_working_3-way'!U81^3/27</f>
        <v>-4.552874131835305E-3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0.15373774363545736</v>
      </c>
      <c r="Y81" s="11">
        <f>IF('OddsRatio_working_3-way'!W81&gt;=0,IF('OddsRatio_working_3-way'!V81+SQRT('OddsRatio_working_3-way'!W81)&gt;0,0,PI()),ACOS('OddsRatio_working_3-way'!V81/(2*'OddsRatio_working_3-way'!X81)))</f>
        <v>0.22124900354089805</v>
      </c>
      <c r="Z81" s="11">
        <f>'OddsRatio_working_3-way'!X81^(1/3)*COS('OddsRatio_working_3-way'!Y81/3)</f>
        <v>0.53425020229570108</v>
      </c>
      <c r="AA81" s="11">
        <f>'OddsRatio_working_3-way'!X81^(1/3)*COS(('OddsRatio_working_3-way'!Y81+2*PI())/3)</f>
        <v>-0.30130917155533582</v>
      </c>
      <c r="AB81" s="11">
        <f>'OddsRatio_working_3-way'!X81^(1/3)*COS(('OddsRatio_working_3-way'!Y81+4*PI())/3)</f>
        <v>-0.23294103074036523</v>
      </c>
      <c r="AC81" s="11">
        <f>'OddsRatio_working_3-way'!X81^(1/3)*SIN('OddsRatio_working_3-way'!Y81/3)</f>
        <v>3.9472364503517578E-2</v>
      </c>
      <c r="AD81" s="11">
        <f>'OddsRatio_working_3-way'!X81^(1/3)*SIN(('OddsRatio_working_3-way'!Y81+2*PI())/3)</f>
        <v>0.44293806491329391</v>
      </c>
      <c r="AE81" s="11">
        <f>'OddsRatio_working_3-way'!X81^(1/3)*SIN(('OddsRatio_working_3-way'!Y81+4*PI())/3)</f>
        <v>-0.48241042941681139</v>
      </c>
      <c r="AF81" s="11">
        <f>-'OddsRatio_working_3-way'!U81/(3*'OddsRatio_working_3-way'!X81^(1/3))*COS(('OddsRatio_working_3-way'!Y81)/3)</f>
        <v>0.53425020229570097</v>
      </c>
      <c r="AG81" s="11">
        <f>-'OddsRatio_working_3-way'!U81/(3*'OddsRatio_working_3-way'!X81^(1/3))*COS(('OddsRatio_working_3-way'!Y81+2*PI())/3)</f>
        <v>-0.30130917155533576</v>
      </c>
      <c r="AH81" s="11">
        <f>-'OddsRatio_working_3-way'!U81/(3*'OddsRatio_working_3-way'!X81^(1/3))*COS(('OddsRatio_working_3-way'!Y81+4*PI())/3)</f>
        <v>-0.23294103074036521</v>
      </c>
      <c r="AI81" s="11">
        <f>'OddsRatio_working_3-way'!U81/(3*'OddsRatio_working_3-way'!X81^(1/3))*SIN(('OddsRatio_working_3-way'!Y81)/3)</f>
        <v>-3.9472364503517571E-2</v>
      </c>
      <c r="AJ81" s="11">
        <f>'OddsRatio_working_3-way'!U81/(3*'OddsRatio_working_3-way'!X81^(1/3))*SIN(('OddsRatio_working_3-way'!Y81+2*PI())/3)</f>
        <v>-0.44293806491329379</v>
      </c>
      <c r="AK81" s="11">
        <f>'OddsRatio_working_3-way'!U81/(3*'OddsRatio_working_3-way'!X81^(1/3))*SIN(('OddsRatio_working_3-way'!Y81+4*PI())/3)</f>
        <v>0.48241042941681128</v>
      </c>
      <c r="AL81" s="11">
        <f>'OddsRatio_working_3-way'!Z81+'OddsRatio_working_3-way'!AF81</f>
        <v>1.0685004045914019</v>
      </c>
      <c r="AM81" s="11">
        <f>'OddsRatio_working_3-way'!AA81+'OddsRatio_working_3-way'!AG81</f>
        <v>-0.60261834311067153</v>
      </c>
      <c r="AN81" s="11">
        <f>'OddsRatio_working_3-way'!AB81+'OddsRatio_working_3-way'!AH81</f>
        <v>-0.46588206148073041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1.0685004045914019</v>
      </c>
      <c r="AS81" s="11">
        <f>IF(('OddsRatio_working_3-way'!X81=0),IF(Q81&gt;0,-Q81^(1/3),(-Q81)^(1/3)),'OddsRatio_working_3-way'!AM81-'OddsRatio_working_3-way'!R81/3)</f>
        <v>-0.60261834311067153</v>
      </c>
      <c r="AT81" s="11">
        <f>IF(('OddsRatio_working_3-way'!X81=0),IF(Q81&gt;0,-Q81^(1/3),(-Q81)^(1/3)),'OddsRatio_working_3-way'!AN81-'OddsRatio_working_3-way'!R81/3)</f>
        <v>-0.46588206148073041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2.2000000000000002</v>
      </c>
      <c r="B82" s="4">
        <f>IF('True_Odds_Calculator_3-way'!B83="","",'True_Odds_Calculator_3-way'!B83)</f>
        <v>2.94</v>
      </c>
      <c r="C82" s="4">
        <f>IF('True_Odds_Calculator_3-way'!C83="","",'True_Odds_Calculator_3-way'!C83)</f>
        <v>4.01</v>
      </c>
      <c r="D82" s="9">
        <f t="shared" si="26"/>
        <v>0.43787613796800717</v>
      </c>
      <c r="E82" s="9">
        <f t="shared" si="27"/>
        <v>0.32516125081256225</v>
      </c>
      <c r="F82" s="9">
        <f t="shared" si="28"/>
        <v>0.2369626112194306</v>
      </c>
      <c r="G82" s="9">
        <f t="shared" si="29"/>
        <v>1.0697923706624837</v>
      </c>
      <c r="H82" s="9">
        <f t="shared" si="30"/>
        <v>2.283750844794981</v>
      </c>
      <c r="I82" s="9">
        <f t="shared" si="31"/>
        <v>3.0753971990852178</v>
      </c>
      <c r="J82" s="9">
        <f t="shared" si="32"/>
        <v>4.2200750356940757</v>
      </c>
      <c r="K82" s="11">
        <f t="shared" si="33"/>
        <v>0.45454545454545453</v>
      </c>
      <c r="L82" s="11">
        <f t="shared" si="34"/>
        <v>0.3401360544217687</v>
      </c>
      <c r="M82" s="11">
        <f t="shared" si="35"/>
        <v>0.24937655860349128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-0.27016873400913299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0.23711593002651071</v>
      </c>
      <c r="Q82" s="11">
        <f>2*'OddsRatio_working_3-way'!K82*'OddsRatio_working_3-way'!L82*'OddsRatio_working_3-way'!M82</f>
        <v>7.7110871553336818E-2</v>
      </c>
      <c r="R82" s="11">
        <f t="shared" si="36"/>
        <v>0</v>
      </c>
      <c r="S82" s="11">
        <f t="shared" si="37"/>
        <v>-0.87765866356132483</v>
      </c>
      <c r="T82" s="11">
        <f t="shared" si="38"/>
        <v>-0.28541745156465848</v>
      </c>
      <c r="U82" s="11">
        <f>'OddsRatio_working_3-way'!S82-'OddsRatio_working_3-way'!R82^2/3</f>
        <v>-0.87765866356132483</v>
      </c>
      <c r="V82" s="11">
        <f>'OddsRatio_working_3-way'!S82*'OddsRatio_working_3-way'!R82/3-2*'OddsRatio_working_3-way'!R82^3/27-'OddsRatio_working_3-way'!T82</f>
        <v>0.28541745156465848</v>
      </c>
      <c r="W82" s="11">
        <f>'OddsRatio_working_3-way'!V82^2+4*'OddsRatio_working_3-way'!U82^3/27</f>
        <v>-1.8691999298110981E-2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0.15823646937082422</v>
      </c>
      <c r="Y82" s="11">
        <f>IF('OddsRatio_working_3-way'!W82&gt;=0,IF('OddsRatio_working_3-way'!V82+SQRT('OddsRatio_working_3-way'!W82)&gt;0,0,PI()),ACOS('OddsRatio_working_3-way'!V82/(2*'OddsRatio_working_3-way'!X82)))</f>
        <v>0.44671753660621238</v>
      </c>
      <c r="Z82" s="11">
        <f>'OddsRatio_working_3-way'!X82^(1/3)*COS('OddsRatio_working_3-way'!Y82/3)</f>
        <v>0.53489618533124195</v>
      </c>
      <c r="AA82" s="11">
        <f>'OddsRatio_working_3-way'!X82^(1/3)*COS(('OddsRatio_working_3-way'!Y82+2*PI())/3)</f>
        <v>-0.33694067557124835</v>
      </c>
      <c r="AB82" s="11">
        <f>'OddsRatio_working_3-way'!X82^(1/3)*COS(('OddsRatio_working_3-way'!Y82+4*PI())/3)</f>
        <v>-0.19795550975999376</v>
      </c>
      <c r="AC82" s="11">
        <f>'OddsRatio_working_3-way'!X82^(1/3)*SIN('OddsRatio_working_3-way'!Y82/3)</f>
        <v>8.0243122894492647E-2</v>
      </c>
      <c r="AD82" s="11">
        <f>'OddsRatio_working_3-way'!X82^(1/3)*SIN(('OddsRatio_working_3-way'!Y82+2*PI())/3)</f>
        <v>0.42311212343699844</v>
      </c>
      <c r="AE82" s="11">
        <f>'OddsRatio_working_3-way'!X82^(1/3)*SIN(('OddsRatio_working_3-way'!Y82+4*PI())/3)</f>
        <v>-0.50335524633149109</v>
      </c>
      <c r="AF82" s="11">
        <f>-'OddsRatio_working_3-way'!U82/(3*'OddsRatio_working_3-way'!X82^(1/3))*COS(('OddsRatio_working_3-way'!Y82)/3)</f>
        <v>0.53489618533124172</v>
      </c>
      <c r="AG82" s="11">
        <f>-'OddsRatio_working_3-way'!U82/(3*'OddsRatio_working_3-way'!X82^(1/3))*COS(('OddsRatio_working_3-way'!Y82+2*PI())/3)</f>
        <v>-0.33694067557124818</v>
      </c>
      <c r="AH82" s="11">
        <f>-'OddsRatio_working_3-way'!U82/(3*'OddsRatio_working_3-way'!X82^(1/3))*COS(('OddsRatio_working_3-way'!Y82+4*PI())/3)</f>
        <v>-0.19795550975999368</v>
      </c>
      <c r="AI82" s="11">
        <f>'OddsRatio_working_3-way'!U82/(3*'OddsRatio_working_3-way'!X82^(1/3))*SIN(('OddsRatio_working_3-way'!Y82)/3)</f>
        <v>-8.0243122894492605E-2</v>
      </c>
      <c r="AJ82" s="11">
        <f>'OddsRatio_working_3-way'!U82/(3*'OddsRatio_working_3-way'!X82^(1/3))*SIN(('OddsRatio_working_3-way'!Y82+2*PI())/3)</f>
        <v>-0.42311212343699822</v>
      </c>
      <c r="AK82" s="11">
        <f>'OddsRatio_working_3-way'!U82/(3*'OddsRatio_working_3-way'!X82^(1/3))*SIN(('OddsRatio_working_3-way'!Y82+4*PI())/3)</f>
        <v>0.50335524633149087</v>
      </c>
      <c r="AL82" s="11">
        <f>'OddsRatio_working_3-way'!Z82+'OddsRatio_working_3-way'!AF82</f>
        <v>1.0697923706624837</v>
      </c>
      <c r="AM82" s="11">
        <f>'OddsRatio_working_3-way'!AA82+'OddsRatio_working_3-way'!AG82</f>
        <v>-0.67388135114249659</v>
      </c>
      <c r="AN82" s="11">
        <f>'OddsRatio_working_3-way'!AB82+'OddsRatio_working_3-way'!AH82</f>
        <v>-0.39591101951998742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1.0697923706624837</v>
      </c>
      <c r="AS82" s="11">
        <f>IF(('OddsRatio_working_3-way'!X82=0),IF(Q82&gt;0,-Q82^(1/3),(-Q82)^(1/3)),'OddsRatio_working_3-way'!AM82-'OddsRatio_working_3-way'!R82/3)</f>
        <v>-0.67388135114249659</v>
      </c>
      <c r="AT82" s="11">
        <f>IF(('OddsRatio_working_3-way'!X82=0),IF(Q82&gt;0,-Q82^(1/3),(-Q82)^(1/3)),'OddsRatio_working_3-way'!AN82-'OddsRatio_working_3-way'!R82/3)</f>
        <v>-0.39591101951998742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2.34</v>
      </c>
      <c r="B83" s="4">
        <f>IF('True_Odds_Calculator_3-way'!B84="","",'True_Odds_Calculator_3-way'!B84)</f>
        <v>3.14</v>
      </c>
      <c r="C83" s="4">
        <f>IF('True_Odds_Calculator_3-way'!C84="","",'True_Odds_Calculator_3-way'!C84)</f>
        <v>3.34</v>
      </c>
      <c r="D83" s="9">
        <f t="shared" si="26"/>
        <v>0.4107864679886129</v>
      </c>
      <c r="E83" s="9">
        <f t="shared" si="27"/>
        <v>0.30388800532858323</v>
      </c>
      <c r="F83" s="9">
        <f t="shared" si="28"/>
        <v>0.28532552668280386</v>
      </c>
      <c r="G83" s="9">
        <f t="shared" si="29"/>
        <v>1.0704140114602385</v>
      </c>
      <c r="H83" s="9">
        <f t="shared" si="30"/>
        <v>2.4343547753567196</v>
      </c>
      <c r="I83" s="9">
        <f t="shared" si="31"/>
        <v>3.2906859845249099</v>
      </c>
      <c r="J83" s="9">
        <f t="shared" si="32"/>
        <v>3.5047687868169577</v>
      </c>
      <c r="K83" s="11">
        <f t="shared" si="33"/>
        <v>0.42735042735042739</v>
      </c>
      <c r="L83" s="11">
        <f t="shared" si="34"/>
        <v>0.31847133757961782</v>
      </c>
      <c r="M83" s="11">
        <f t="shared" si="35"/>
        <v>0.29940119760479045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-0.27342766695907539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0.23715430481516148</v>
      </c>
      <c r="Q83" s="11">
        <f>2*'OddsRatio_working_3-way'!K83*'OddsRatio_working_3-way'!L83*'OddsRatio_working_3-way'!M83</f>
        <v>8.1496324678749649E-2</v>
      </c>
      <c r="R83" s="11">
        <f t="shared" si="36"/>
        <v>0</v>
      </c>
      <c r="S83" s="11">
        <f t="shared" si="37"/>
        <v>-0.86733836210750748</v>
      </c>
      <c r="T83" s="11">
        <f t="shared" si="38"/>
        <v>-0.29805441996821563</v>
      </c>
      <c r="U83" s="11">
        <f>'OddsRatio_working_3-way'!S83-'OddsRatio_working_3-way'!R83^2/3</f>
        <v>-0.86733836210750748</v>
      </c>
      <c r="V83" s="11">
        <f>'OddsRatio_working_3-way'!S83*'OddsRatio_working_3-way'!R83/3-2*'OddsRatio_working_3-way'!R83^3/27-'OddsRatio_working_3-way'!T83</f>
        <v>0.29805441996821563</v>
      </c>
      <c r="W83" s="11">
        <f>'OddsRatio_working_3-way'!V83^2+4*'OddsRatio_working_3-way'!U83^3/27</f>
        <v>-7.8269242258697108E-3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0.15545365988652307</v>
      </c>
      <c r="Y83" s="11">
        <f>IF('OddsRatio_working_3-way'!W83&gt;=0,IF('OddsRatio_working_3-way'!V83+SQRT('OddsRatio_working_3-way'!W83)&gt;0,0,PI()),ACOS('OddsRatio_working_3-way'!V83/(2*'OddsRatio_working_3-way'!X83)))</f>
        <v>0.28854111061763654</v>
      </c>
      <c r="Z83" s="11">
        <f>'OddsRatio_working_3-way'!X83^(1/3)*COS('OddsRatio_working_3-way'!Y83/3)</f>
        <v>0.53520700573011937</v>
      </c>
      <c r="AA83" s="11">
        <f>'OddsRatio_working_3-way'!X83^(1/3)*COS(('OddsRatio_working_3-way'!Y83+2*PI())/3)</f>
        <v>-0.31232135489226348</v>
      </c>
      <c r="AB83" s="11">
        <f>'OddsRatio_working_3-way'!X83^(1/3)*COS(('OddsRatio_working_3-way'!Y83+4*PI())/3)</f>
        <v>-0.22288565083785597</v>
      </c>
      <c r="AC83" s="11">
        <f>'OddsRatio_working_3-way'!X83^(1/3)*SIN('OddsRatio_working_3-way'!Y83/3)</f>
        <v>5.1635727810976119E-2</v>
      </c>
      <c r="AD83" s="11">
        <f>'OddsRatio_working_3-way'!X83^(1/3)*SIN(('OddsRatio_working_3-way'!Y83+2*PI())/3)</f>
        <v>0.43768499934019905</v>
      </c>
      <c r="AE83" s="11">
        <f>'OddsRatio_working_3-way'!X83^(1/3)*SIN(('OddsRatio_working_3-way'!Y83+4*PI())/3)</f>
        <v>-0.48932072715117497</v>
      </c>
      <c r="AF83" s="11">
        <f>-'OddsRatio_working_3-way'!U83/(3*'OddsRatio_working_3-way'!X83^(1/3))*COS(('OddsRatio_working_3-way'!Y83)/3)</f>
        <v>0.53520700573011915</v>
      </c>
      <c r="AG83" s="11">
        <f>-'OddsRatio_working_3-way'!U83/(3*'OddsRatio_working_3-way'!X83^(1/3))*COS(('OddsRatio_working_3-way'!Y83+2*PI())/3)</f>
        <v>-0.31232135489226337</v>
      </c>
      <c r="AH83" s="11">
        <f>-'OddsRatio_working_3-way'!U83/(3*'OddsRatio_working_3-way'!X83^(1/3))*COS(('OddsRatio_working_3-way'!Y83+4*PI())/3)</f>
        <v>-0.22288565083785589</v>
      </c>
      <c r="AI83" s="11">
        <f>'OddsRatio_working_3-way'!U83/(3*'OddsRatio_working_3-way'!X83^(1/3))*SIN(('OddsRatio_working_3-way'!Y83)/3)</f>
        <v>-5.1635727810976098E-2</v>
      </c>
      <c r="AJ83" s="11">
        <f>'OddsRatio_working_3-way'!U83/(3*'OddsRatio_working_3-way'!X83^(1/3))*SIN(('OddsRatio_working_3-way'!Y83+2*PI())/3)</f>
        <v>-0.43768499934019889</v>
      </c>
      <c r="AK83" s="11">
        <f>'OddsRatio_working_3-way'!U83/(3*'OddsRatio_working_3-way'!X83^(1/3))*SIN(('OddsRatio_working_3-way'!Y83+4*PI())/3)</f>
        <v>0.48932072715117475</v>
      </c>
      <c r="AL83" s="11">
        <f>'OddsRatio_working_3-way'!Z83+'OddsRatio_working_3-way'!AF83</f>
        <v>1.0704140114602385</v>
      </c>
      <c r="AM83" s="11">
        <f>'OddsRatio_working_3-way'!AA83+'OddsRatio_working_3-way'!AG83</f>
        <v>-0.62464270978452685</v>
      </c>
      <c r="AN83" s="11">
        <f>'OddsRatio_working_3-way'!AB83+'OddsRatio_working_3-way'!AH83</f>
        <v>-0.44577130167571188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1.0704140114602385</v>
      </c>
      <c r="AS83" s="11">
        <f>IF(('OddsRatio_working_3-way'!X83=0),IF(Q83&gt;0,-Q83^(1/3),(-Q83)^(1/3)),'OddsRatio_working_3-way'!AM83-'OddsRatio_working_3-way'!R83/3)</f>
        <v>-0.62464270978452685</v>
      </c>
      <c r="AT83" s="11">
        <f>IF(('OddsRatio_working_3-way'!X83=0),IF(Q83&gt;0,-Q83^(1/3),(-Q83)^(1/3)),'OddsRatio_working_3-way'!AN83-'OddsRatio_working_3-way'!R83/3)</f>
        <v>-0.44577130167571188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3.23</v>
      </c>
      <c r="B84" s="4">
        <f>IF('True_Odds_Calculator_3-way'!B85="","",'True_Odds_Calculator_3-way'!B85)</f>
        <v>3.19</v>
      </c>
      <c r="C84" s="4">
        <f>IF('True_Odds_Calculator_3-way'!C85="","",'True_Odds_Calculator_3-way'!C85)</f>
        <v>2.37</v>
      </c>
      <c r="D84" s="9">
        <f t="shared" si="26"/>
        <v>0.29533696805992804</v>
      </c>
      <c r="E84" s="9">
        <f t="shared" si="27"/>
        <v>0.29911772506533713</v>
      </c>
      <c r="F84" s="9">
        <f t="shared" si="28"/>
        <v>0.40554530687473472</v>
      </c>
      <c r="G84" s="9">
        <f t="shared" si="29"/>
        <v>1.069938494595764</v>
      </c>
      <c r="H84" s="9">
        <f t="shared" si="30"/>
        <v>3.3859628429485533</v>
      </c>
      <c r="I84" s="9">
        <f t="shared" si="31"/>
        <v>3.3431653031647226</v>
      </c>
      <c r="J84" s="9">
        <f t="shared" si="32"/>
        <v>2.4658157375961967</v>
      </c>
      <c r="K84" s="11">
        <f t="shared" si="33"/>
        <v>0.30959752321981426</v>
      </c>
      <c r="L84" s="11">
        <f t="shared" si="34"/>
        <v>0.31347962382445144</v>
      </c>
      <c r="M84" s="11">
        <f t="shared" si="35"/>
        <v>0.42194092827004215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-0.27398576129037089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0.23710297996676383</v>
      </c>
      <c r="Q84" s="11">
        <f>2*'OddsRatio_working_3-way'!K84*'OddsRatio_working_3-way'!L84*'OddsRatio_working_3-way'!M84</f>
        <v>8.1900856637914965E-2</v>
      </c>
      <c r="R84" s="11">
        <f t="shared" si="36"/>
        <v>0</v>
      </c>
      <c r="S84" s="11">
        <f t="shared" si="37"/>
        <v>-0.86538431358657875</v>
      </c>
      <c r="T84" s="11">
        <f t="shared" si="38"/>
        <v>-0.29892376980538127</v>
      </c>
      <c r="U84" s="11">
        <f>'OddsRatio_working_3-way'!S84-'OddsRatio_working_3-way'!R84^2/3</f>
        <v>-0.86538431358657875</v>
      </c>
      <c r="V84" s="11">
        <f>'OddsRatio_working_3-way'!S84*'OddsRatio_working_3-way'!R84/3-2*'OddsRatio_working_3-way'!R84^3/27-'OddsRatio_working_3-way'!T84</f>
        <v>0.29892376980538127</v>
      </c>
      <c r="W84" s="11">
        <f>'OddsRatio_working_3-way'!V84^2+4*'OddsRatio_working_3-way'!U84^3/27</f>
        <v>-6.6560861313033348E-3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0.15492861766468768</v>
      </c>
      <c r="Y84" s="11">
        <f>IF('OddsRatio_working_3-way'!W84&gt;=0,IF('OddsRatio_working_3-way'!V84+SQRT('OddsRatio_working_3-way'!W84)&gt;0,0,PI()),ACOS('OddsRatio_working_3-way'!V84/(2*'OddsRatio_working_3-way'!X84)))</f>
        <v>0.26643941038083674</v>
      </c>
      <c r="Z84" s="11">
        <f>'OddsRatio_working_3-way'!X84^(1/3)*COS('OddsRatio_working_3-way'!Y84/3)</f>
        <v>0.53496924729788187</v>
      </c>
      <c r="AA84" s="11">
        <f>'OddsRatio_working_3-way'!X84^(1/3)*COS(('OddsRatio_working_3-way'!Y84+2*PI())/3)</f>
        <v>-0.30874000791327583</v>
      </c>
      <c r="AB84" s="11">
        <f>'OddsRatio_working_3-way'!X84^(1/3)*COS(('OddsRatio_working_3-way'!Y84+4*PI())/3)</f>
        <v>-0.22622923938460596</v>
      </c>
      <c r="AC84" s="11">
        <f>'OddsRatio_working_3-way'!X84^(1/3)*SIN('OddsRatio_working_3-way'!Y84/3)</f>
        <v>4.7637614421070409E-2</v>
      </c>
      <c r="AD84" s="11">
        <f>'OddsRatio_working_3-way'!X84^(1/3)*SIN(('OddsRatio_working_3-way'!Y84+2*PI())/3)</f>
        <v>0.43947815119287015</v>
      </c>
      <c r="AE84" s="11">
        <f>'OddsRatio_working_3-way'!X84^(1/3)*SIN(('OddsRatio_working_3-way'!Y84+4*PI())/3)</f>
        <v>-0.48711576561394065</v>
      </c>
      <c r="AF84" s="11">
        <f>-'OddsRatio_working_3-way'!U84/(3*'OddsRatio_working_3-way'!X84^(1/3))*COS(('OddsRatio_working_3-way'!Y84)/3)</f>
        <v>0.53496924729788198</v>
      </c>
      <c r="AG84" s="11">
        <f>-'OddsRatio_working_3-way'!U84/(3*'OddsRatio_working_3-way'!X84^(1/3))*COS(('OddsRatio_working_3-way'!Y84+2*PI())/3)</f>
        <v>-0.30874000791327588</v>
      </c>
      <c r="AH84" s="11">
        <f>-'OddsRatio_working_3-way'!U84/(3*'OddsRatio_working_3-way'!X84^(1/3))*COS(('OddsRatio_working_3-way'!Y84+4*PI())/3)</f>
        <v>-0.22622923938460601</v>
      </c>
      <c r="AI84" s="11">
        <f>'OddsRatio_working_3-way'!U84/(3*'OddsRatio_working_3-way'!X84^(1/3))*SIN(('OddsRatio_working_3-way'!Y84)/3)</f>
        <v>-4.7637614421070416E-2</v>
      </c>
      <c r="AJ84" s="11">
        <f>'OddsRatio_working_3-way'!U84/(3*'OddsRatio_working_3-way'!X84^(1/3))*SIN(('OddsRatio_working_3-way'!Y84+2*PI())/3)</f>
        <v>-0.43947815119287026</v>
      </c>
      <c r="AK84" s="11">
        <f>'OddsRatio_working_3-way'!U84/(3*'OddsRatio_working_3-way'!X84^(1/3))*SIN(('OddsRatio_working_3-way'!Y84+4*PI())/3)</f>
        <v>0.48711576561394077</v>
      </c>
      <c r="AL84" s="11">
        <f>'OddsRatio_working_3-way'!Z84+'OddsRatio_working_3-way'!AF84</f>
        <v>1.069938494595764</v>
      </c>
      <c r="AM84" s="11">
        <f>'OddsRatio_working_3-way'!AA84+'OddsRatio_working_3-way'!AG84</f>
        <v>-0.61748001582655165</v>
      </c>
      <c r="AN84" s="11">
        <f>'OddsRatio_working_3-way'!AB84+'OddsRatio_working_3-way'!AH84</f>
        <v>-0.45245847876921197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1.069938494595764</v>
      </c>
      <c r="AS84" s="11">
        <f>IF(('OddsRatio_working_3-way'!X84=0),IF(Q84&gt;0,-Q84^(1/3),(-Q84)^(1/3)),'OddsRatio_working_3-way'!AM84-'OddsRatio_working_3-way'!R84/3)</f>
        <v>-0.61748001582655165</v>
      </c>
      <c r="AT84" s="11">
        <f>IF(('OddsRatio_working_3-way'!X84=0),IF(Q84&gt;0,-Q84^(1/3),(-Q84)^(1/3)),'OddsRatio_working_3-way'!AN84-'OddsRatio_working_3-way'!R84/3)</f>
        <v>-0.45245847876921197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3.51</v>
      </c>
      <c r="B85" s="4">
        <f>IF('True_Odds_Calculator_3-way'!B86="","",'True_Odds_Calculator_3-way'!B86)</f>
        <v>3.01</v>
      </c>
      <c r="C85" s="4">
        <f>IF('True_Odds_Calculator_3-way'!C86="","",'True_Odds_Calculator_3-way'!C86)</f>
        <v>2.34</v>
      </c>
      <c r="D85" s="9">
        <f t="shared" si="26"/>
        <v>0.27144274317718753</v>
      </c>
      <c r="E85" s="9">
        <f t="shared" si="27"/>
        <v>0.31752551584566724</v>
      </c>
      <c r="F85" s="9">
        <f t="shared" si="28"/>
        <v>0.4110317409771454</v>
      </c>
      <c r="G85" s="9">
        <f t="shared" si="29"/>
        <v>1.0693299511728758</v>
      </c>
      <c r="H85" s="9">
        <f t="shared" si="30"/>
        <v>3.6840181774439182</v>
      </c>
      <c r="I85" s="9">
        <f t="shared" si="31"/>
        <v>3.1493532018574797</v>
      </c>
      <c r="J85" s="9">
        <f t="shared" si="32"/>
        <v>2.4329021345716533</v>
      </c>
      <c r="K85" s="11">
        <f t="shared" si="33"/>
        <v>0.28490028490028491</v>
      </c>
      <c r="L85" s="11">
        <f t="shared" si="34"/>
        <v>0.33222591362126247</v>
      </c>
      <c r="M85" s="11">
        <f t="shared" si="35"/>
        <v>0.42735042735042739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-0.27345452092023359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0.23703263615805853</v>
      </c>
      <c r="Q85" s="11">
        <f>2*'OddsRatio_working_3-way'!K85*'OddsRatio_working_3-way'!L85*'OddsRatio_working_3-way'!M85</f>
        <v>8.0898510634149684E-2</v>
      </c>
      <c r="R85" s="11">
        <f t="shared" si="36"/>
        <v>0</v>
      </c>
      <c r="S85" s="11">
        <f t="shared" si="37"/>
        <v>-0.86680825520965044</v>
      </c>
      <c r="T85" s="11">
        <f t="shared" si="38"/>
        <v>-0.2958389949520992</v>
      </c>
      <c r="U85" s="11">
        <f>'OddsRatio_working_3-way'!S85-'OddsRatio_working_3-way'!R85^2/3</f>
        <v>-0.86680825520965044</v>
      </c>
      <c r="V85" s="11">
        <f>'OddsRatio_working_3-way'!S85*'OddsRatio_working_3-way'!R85/3-2*'OddsRatio_working_3-way'!R85^3/27-'OddsRatio_working_3-way'!T85</f>
        <v>0.2958389949520992</v>
      </c>
      <c r="W85" s="11">
        <f>'OddsRatio_working_3-way'!V85^2+4*'OddsRatio_working_3-way'!U85^3/27</f>
        <v>-8.9655203653385002E-3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0.15531116452110477</v>
      </c>
      <c r="Y85" s="11">
        <f>IF('OddsRatio_working_3-way'!W85&gt;=0,IF('OddsRatio_working_3-way'!V85+SQRT('OddsRatio_working_3-way'!W85)&gt;0,0,PI()),ACOS('OddsRatio_working_3-way'!V85/(2*'OddsRatio_working_3-way'!X85)))</f>
        <v>0.30975799292841</v>
      </c>
      <c r="Z85" s="11">
        <f>'OddsRatio_working_3-way'!X85^(1/3)*COS('OddsRatio_working_3-way'!Y85/3)</f>
        <v>0.534664975586438</v>
      </c>
      <c r="AA85" s="11">
        <f>'OddsRatio_working_3-way'!X85^(1/3)*COS(('OddsRatio_working_3-way'!Y85+2*PI())/3)</f>
        <v>-0.31531255358389843</v>
      </c>
      <c r="AB85" s="11">
        <f>'OddsRatio_working_3-way'!X85^(1/3)*COS(('OddsRatio_working_3-way'!Y85+4*PI())/3)</f>
        <v>-0.21935242200253924</v>
      </c>
      <c r="AC85" s="11">
        <f>'OddsRatio_working_3-way'!X85^(1/3)*SIN('OddsRatio_working_3-way'!Y85/3)</f>
        <v>5.5402607799969548E-2</v>
      </c>
      <c r="AD85" s="11">
        <f>'OddsRatio_working_3-way'!X85^(1/3)*SIN(('OddsRatio_working_3-way'!Y85+2*PI())/3)</f>
        <v>0.43533214747165727</v>
      </c>
      <c r="AE85" s="11">
        <f>'OddsRatio_working_3-way'!X85^(1/3)*SIN(('OddsRatio_working_3-way'!Y85+4*PI())/3)</f>
        <v>-0.4907347552716268</v>
      </c>
      <c r="AF85" s="11">
        <f>-'OddsRatio_working_3-way'!U85/(3*'OddsRatio_working_3-way'!X85^(1/3))*COS(('OddsRatio_working_3-way'!Y85)/3)</f>
        <v>0.53466497558643789</v>
      </c>
      <c r="AG85" s="11">
        <f>-'OddsRatio_working_3-way'!U85/(3*'OddsRatio_working_3-way'!X85^(1/3))*COS(('OddsRatio_working_3-way'!Y85+2*PI())/3)</f>
        <v>-0.31531255358389837</v>
      </c>
      <c r="AH85" s="11">
        <f>-'OddsRatio_working_3-way'!U85/(3*'OddsRatio_working_3-way'!X85^(1/3))*COS(('OddsRatio_working_3-way'!Y85+4*PI())/3)</f>
        <v>-0.21935242200253921</v>
      </c>
      <c r="AI85" s="11">
        <f>'OddsRatio_working_3-way'!U85/(3*'OddsRatio_working_3-way'!X85^(1/3))*SIN(('OddsRatio_working_3-way'!Y85)/3)</f>
        <v>-5.5402607799969535E-2</v>
      </c>
      <c r="AJ85" s="11">
        <f>'OddsRatio_working_3-way'!U85/(3*'OddsRatio_working_3-way'!X85^(1/3))*SIN(('OddsRatio_working_3-way'!Y85+2*PI())/3)</f>
        <v>-0.43533214747165716</v>
      </c>
      <c r="AK85" s="11">
        <f>'OddsRatio_working_3-way'!U85/(3*'OddsRatio_working_3-way'!X85^(1/3))*SIN(('OddsRatio_working_3-way'!Y85+4*PI())/3)</f>
        <v>0.49073475527162669</v>
      </c>
      <c r="AL85" s="11">
        <f>'OddsRatio_working_3-way'!Z85+'OddsRatio_working_3-way'!AF85</f>
        <v>1.0693299511728758</v>
      </c>
      <c r="AM85" s="11">
        <f>'OddsRatio_working_3-way'!AA85+'OddsRatio_working_3-way'!AG85</f>
        <v>-0.63062510716779685</v>
      </c>
      <c r="AN85" s="11">
        <f>'OddsRatio_working_3-way'!AB85+'OddsRatio_working_3-way'!AH85</f>
        <v>-0.43870484400507848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1.0693299511728758</v>
      </c>
      <c r="AS85" s="11">
        <f>IF(('OddsRatio_working_3-way'!X85=0),IF(Q85&gt;0,-Q85^(1/3),(-Q85)^(1/3)),'OddsRatio_working_3-way'!AM85-'OddsRatio_working_3-way'!R85/3)</f>
        <v>-0.63062510716779685</v>
      </c>
      <c r="AT85" s="11">
        <f>IF(('OddsRatio_working_3-way'!X85=0),IF(Q85&gt;0,-Q85^(1/3),(-Q85)^(1/3)),'OddsRatio_working_3-way'!AN85-'OddsRatio_working_3-way'!R85/3)</f>
        <v>-0.43870484400507848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2.82</v>
      </c>
      <c r="C86" s="4">
        <f>IF('True_Odds_Calculator_3-way'!C87="","",'True_Odds_Calculator_3-way'!C87)</f>
        <v>3.43</v>
      </c>
      <c r="D86" s="9">
        <f t="shared" si="26"/>
        <v>0.38253586285859736</v>
      </c>
      <c r="E86" s="9">
        <f t="shared" si="27"/>
        <v>0.33949949442227212</v>
      </c>
      <c r="F86" s="9">
        <f t="shared" si="28"/>
        <v>0.27796464271913029</v>
      </c>
      <c r="G86" s="9">
        <f t="shared" si="29"/>
        <v>1.0689629047006917</v>
      </c>
      <c r="H86" s="9">
        <f t="shared" si="30"/>
        <v>2.6141339860980444</v>
      </c>
      <c r="I86" s="9">
        <f t="shared" si="31"/>
        <v>2.9455124865552591</v>
      </c>
      <c r="J86" s="9">
        <f t="shared" si="32"/>
        <v>3.5975798584226815</v>
      </c>
      <c r="K86" s="11">
        <f t="shared" si="33"/>
        <v>0.39840637450199207</v>
      </c>
      <c r="L86" s="11">
        <f t="shared" si="34"/>
        <v>0.3546099290780142</v>
      </c>
      <c r="M86" s="11">
        <f t="shared" si="35"/>
        <v>0.29154518950437314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-0.27506647314346599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0.23724962441654512</v>
      </c>
      <c r="Q86" s="11">
        <f>2*'OddsRatio_working_3-way'!K86*'OddsRatio_working_3-way'!L86*'OddsRatio_working_3-way'!M86</f>
        <v>8.2378341811300382E-2</v>
      </c>
      <c r="R86" s="11">
        <f t="shared" si="36"/>
        <v>0</v>
      </c>
      <c r="S86" s="11">
        <f t="shared" si="37"/>
        <v>-0.86251741880880994</v>
      </c>
      <c r="T86" s="11">
        <f t="shared" si="38"/>
        <v>-0.29948521486417007</v>
      </c>
      <c r="U86" s="11">
        <f>'OddsRatio_working_3-way'!S86-'OddsRatio_working_3-way'!R86^2/3</f>
        <v>-0.86251741880880994</v>
      </c>
      <c r="V86" s="11">
        <f>'OddsRatio_working_3-way'!S86*'OddsRatio_working_3-way'!R86/3-2*'OddsRatio_working_3-way'!R86^3/27-'OddsRatio_working_3-way'!T86</f>
        <v>0.29948521486417007</v>
      </c>
      <c r="W86" s="11">
        <f>'OddsRatio_working_3-way'!V86^2+4*'OddsRatio_working_3-way'!U86^3/27</f>
        <v>-5.3690527877345018E-3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0.1541593710336584</v>
      </c>
      <c r="Y86" s="11">
        <f>IF('OddsRatio_working_3-way'!W86&gt;=0,IF('OddsRatio_working_3-way'!V86+SQRT('OddsRatio_working_3-way'!W86)&gt;0,0,PI()),ACOS('OddsRatio_working_3-way'!V86/(2*'OddsRatio_working_3-way'!X86)))</f>
        <v>0.23995207030898458</v>
      </c>
      <c r="Z86" s="11">
        <f>'OddsRatio_working_3-way'!X86^(1/3)*COS('OddsRatio_working_3-way'!Y86/3)</f>
        <v>0.53448145235034583</v>
      </c>
      <c r="AA86" s="11">
        <f>'OddsRatio_working_3-way'!X86^(1/3)*COS(('OddsRatio_working_3-way'!Y86+2*PI())/3)</f>
        <v>-0.30434244476476446</v>
      </c>
      <c r="AB86" s="11">
        <f>'OddsRatio_working_3-way'!X86^(1/3)*COS(('OddsRatio_working_3-way'!Y86+4*PI())/3)</f>
        <v>-0.23013900758558153</v>
      </c>
      <c r="AC86" s="11">
        <f>'OddsRatio_working_3-way'!X86^(1/3)*SIN('OddsRatio_working_3-way'!Y86/3)</f>
        <v>4.2841374430196977E-2</v>
      </c>
      <c r="AD86" s="11">
        <f>'OddsRatio_working_3-way'!X86^(1/3)*SIN(('OddsRatio_working_3-way'!Y86+2*PI())/3)</f>
        <v>0.44145382837190311</v>
      </c>
      <c r="AE86" s="11">
        <f>'OddsRatio_working_3-way'!X86^(1/3)*SIN(('OddsRatio_working_3-way'!Y86+4*PI())/3)</f>
        <v>-0.48429520280209981</v>
      </c>
      <c r="AF86" s="11">
        <f>-'OddsRatio_working_3-way'!U86/(3*'OddsRatio_working_3-way'!X86^(1/3))*COS(('OddsRatio_working_3-way'!Y86)/3)</f>
        <v>0.53448145235034572</v>
      </c>
      <c r="AG86" s="11">
        <f>-'OddsRatio_working_3-way'!U86/(3*'OddsRatio_working_3-way'!X86^(1/3))*COS(('OddsRatio_working_3-way'!Y86+2*PI())/3)</f>
        <v>-0.30434244476476441</v>
      </c>
      <c r="AH86" s="11">
        <f>-'OddsRatio_working_3-way'!U86/(3*'OddsRatio_working_3-way'!X86^(1/3))*COS(('OddsRatio_working_3-way'!Y86+4*PI())/3)</f>
        <v>-0.23013900758558151</v>
      </c>
      <c r="AI86" s="11">
        <f>'OddsRatio_working_3-way'!U86/(3*'OddsRatio_working_3-way'!X86^(1/3))*SIN(('OddsRatio_working_3-way'!Y86)/3)</f>
        <v>-4.284137443019697E-2</v>
      </c>
      <c r="AJ86" s="11">
        <f>'OddsRatio_working_3-way'!U86/(3*'OddsRatio_working_3-way'!X86^(1/3))*SIN(('OddsRatio_working_3-way'!Y86+2*PI())/3)</f>
        <v>-0.441453828371903</v>
      </c>
      <c r="AK86" s="11">
        <f>'OddsRatio_working_3-way'!U86/(3*'OddsRatio_working_3-way'!X86^(1/3))*SIN(('OddsRatio_working_3-way'!Y86+4*PI())/3)</f>
        <v>0.4842952028020997</v>
      </c>
      <c r="AL86" s="11">
        <f>'OddsRatio_working_3-way'!Z86+'OddsRatio_working_3-way'!AF86</f>
        <v>1.0689629047006917</v>
      </c>
      <c r="AM86" s="11">
        <f>'OddsRatio_working_3-way'!AA86+'OddsRatio_working_3-way'!AG86</f>
        <v>-0.60868488952952893</v>
      </c>
      <c r="AN86" s="11">
        <f>'OddsRatio_working_3-way'!AB86+'OddsRatio_working_3-way'!AH86</f>
        <v>-0.46027801517116307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1.0689629047006917</v>
      </c>
      <c r="AS86" s="11">
        <f>IF(('OddsRatio_working_3-way'!X86=0),IF(Q86&gt;0,-Q86^(1/3),(-Q86)^(1/3)),'OddsRatio_working_3-way'!AM86-'OddsRatio_working_3-way'!R86/3)</f>
        <v>-0.60868488952952893</v>
      </c>
      <c r="AT86" s="11">
        <f>IF(('OddsRatio_working_3-way'!X86=0),IF(Q86&gt;0,-Q86^(1/3),(-Q86)^(1/3)),'OddsRatio_working_3-way'!AN86-'OddsRatio_working_3-way'!R86/3)</f>
        <v>-0.46027801517116307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2.15</v>
      </c>
      <c r="B87" s="4">
        <f>IF('True_Odds_Calculator_3-way'!B88="","",'True_Odds_Calculator_3-way'!B88)</f>
        <v>3.08</v>
      </c>
      <c r="C87" s="4">
        <f>IF('True_Odds_Calculator_3-way'!C88="","",'True_Odds_Calculator_3-way'!C88)</f>
        <v>3.76</v>
      </c>
      <c r="D87" s="9">
        <f t="shared" si="26"/>
        <v>0.44402036234523556</v>
      </c>
      <c r="E87" s="9">
        <f t="shared" si="27"/>
        <v>0.306301567485667</v>
      </c>
      <c r="F87" s="9">
        <f t="shared" si="28"/>
        <v>0.24967807016909754</v>
      </c>
      <c r="G87" s="9">
        <f t="shared" si="29"/>
        <v>1.088825187946004</v>
      </c>
      <c r="H87" s="9">
        <f t="shared" si="30"/>
        <v>2.2521489661379044</v>
      </c>
      <c r="I87" s="9">
        <f t="shared" si="31"/>
        <v>3.2647563909276882</v>
      </c>
      <c r="J87" s="9">
        <f t="shared" si="32"/>
        <v>4.0051575187309707</v>
      </c>
      <c r="K87" s="11">
        <f t="shared" si="33"/>
        <v>0.46511627906976744</v>
      </c>
      <c r="L87" s="11">
        <f t="shared" si="34"/>
        <v>0.32467532467532467</v>
      </c>
      <c r="M87" s="11">
        <f t="shared" si="35"/>
        <v>0.26595744680851063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-0.26515097964875312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0.24057461588386875</v>
      </c>
      <c r="Q87" s="11">
        <f>2*'OddsRatio_working_3-way'!K87*'OddsRatio_working_3-way'!L87*'OddsRatio_working_3-way'!M87</f>
        <v>8.0325414318487054E-2</v>
      </c>
      <c r="R87" s="11">
        <f t="shared" si="36"/>
        <v>0</v>
      </c>
      <c r="S87" s="11">
        <f t="shared" si="37"/>
        <v>-0.9073118123212639</v>
      </c>
      <c r="T87" s="11">
        <f t="shared" si="38"/>
        <v>-0.30294217439775084</v>
      </c>
      <c r="U87" s="11">
        <f>'OddsRatio_working_3-way'!S87-'OddsRatio_working_3-way'!R87^2/3</f>
        <v>-0.9073118123212639</v>
      </c>
      <c r="V87" s="11">
        <f>'OddsRatio_working_3-way'!S87*'OddsRatio_working_3-way'!R87/3-2*'OddsRatio_working_3-way'!R87^3/27-'OddsRatio_working_3-way'!T87</f>
        <v>0.30294217439775084</v>
      </c>
      <c r="W87" s="11">
        <f>'OddsRatio_working_3-way'!V87^2+4*'OddsRatio_working_3-way'!U87^3/27</f>
        <v>-1.8879734358955638E-2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0.16632325107136472</v>
      </c>
      <c r="Y87" s="11">
        <f>IF('OddsRatio_working_3-way'!W87&gt;=0,IF('OddsRatio_working_3-way'!V87+SQRT('OddsRatio_working_3-way'!W87)&gt;0,0,PI()),ACOS('OddsRatio_working_3-way'!V87/(2*'OddsRatio_working_3-way'!X87)))</f>
        <v>0.42581347014197668</v>
      </c>
      <c r="Z87" s="11">
        <f>'OddsRatio_working_3-way'!X87^(1/3)*COS('OddsRatio_working_3-way'!Y87/3)</f>
        <v>0.54441259397300201</v>
      </c>
      <c r="AA87" s="11">
        <f>'OddsRatio_working_3-way'!X87^(1/3)*COS(('OddsRatio_working_3-way'!Y87+2*PI())/3)</f>
        <v>-0.33957950177153712</v>
      </c>
      <c r="AB87" s="11">
        <f>'OddsRatio_working_3-way'!X87^(1/3)*COS(('OddsRatio_working_3-way'!Y87+4*PI())/3)</f>
        <v>-0.20483309220146498</v>
      </c>
      <c r="AC87" s="11">
        <f>'OddsRatio_working_3-way'!X87^(1/3)*SIN('OddsRatio_working_3-way'!Y87/3)</f>
        <v>7.779587583761674E-2</v>
      </c>
      <c r="AD87" s="11">
        <f>'OddsRatio_working_3-way'!X87^(1/3)*SIN(('OddsRatio_working_3-way'!Y87+2*PI())/3)</f>
        <v>0.43257719860199434</v>
      </c>
      <c r="AE87" s="11">
        <f>'OddsRatio_working_3-way'!X87^(1/3)*SIN(('OddsRatio_working_3-way'!Y87+4*PI())/3)</f>
        <v>-0.51037307443961111</v>
      </c>
      <c r="AF87" s="11">
        <f>-'OddsRatio_working_3-way'!U87/(3*'OddsRatio_working_3-way'!X87^(1/3))*COS(('OddsRatio_working_3-way'!Y87)/3)</f>
        <v>0.54441259397300201</v>
      </c>
      <c r="AG87" s="11">
        <f>-'OddsRatio_working_3-way'!U87/(3*'OddsRatio_working_3-way'!X87^(1/3))*COS(('OddsRatio_working_3-way'!Y87+2*PI())/3)</f>
        <v>-0.33957950177153712</v>
      </c>
      <c r="AH87" s="11">
        <f>-'OddsRatio_working_3-way'!U87/(3*'OddsRatio_working_3-way'!X87^(1/3))*COS(('OddsRatio_working_3-way'!Y87+4*PI())/3)</f>
        <v>-0.20483309220146498</v>
      </c>
      <c r="AI87" s="11">
        <f>'OddsRatio_working_3-way'!U87/(3*'OddsRatio_working_3-way'!X87^(1/3))*SIN(('OddsRatio_working_3-way'!Y87)/3)</f>
        <v>-7.779587583761674E-2</v>
      </c>
      <c r="AJ87" s="11">
        <f>'OddsRatio_working_3-way'!U87/(3*'OddsRatio_working_3-way'!X87^(1/3))*SIN(('OddsRatio_working_3-way'!Y87+2*PI())/3)</f>
        <v>-0.43257719860199434</v>
      </c>
      <c r="AK87" s="11">
        <f>'OddsRatio_working_3-way'!U87/(3*'OddsRatio_working_3-way'!X87^(1/3))*SIN(('OddsRatio_working_3-way'!Y87+4*PI())/3)</f>
        <v>0.51037307443961111</v>
      </c>
      <c r="AL87" s="11">
        <f>'OddsRatio_working_3-way'!Z87+'OddsRatio_working_3-way'!AF87</f>
        <v>1.088825187946004</v>
      </c>
      <c r="AM87" s="11">
        <f>'OddsRatio_working_3-way'!AA87+'OddsRatio_working_3-way'!AG87</f>
        <v>-0.67915900354307424</v>
      </c>
      <c r="AN87" s="11">
        <f>'OddsRatio_working_3-way'!AB87+'OddsRatio_working_3-way'!AH87</f>
        <v>-0.40966618440292996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1.088825187946004</v>
      </c>
      <c r="AS87" s="11">
        <f>IF(('OddsRatio_working_3-way'!X87=0),IF(Q87&gt;0,-Q87^(1/3),(-Q87)^(1/3)),'OddsRatio_working_3-way'!AM87-'OddsRatio_working_3-way'!R87/3)</f>
        <v>-0.67915900354307424</v>
      </c>
      <c r="AT87" s="11">
        <f>IF(('OddsRatio_working_3-way'!X87=0),IF(Q87&gt;0,-Q87^(1/3),(-Q87)^(1/3)),'OddsRatio_working_3-way'!AN87-'OddsRatio_working_3-way'!R87/3)</f>
        <v>-0.40966618440292996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2.52</v>
      </c>
      <c r="B88" s="4">
        <f>IF('True_Odds_Calculator_3-way'!B89="","",'True_Odds_Calculator_3-way'!B89)</f>
        <v>3.07</v>
      </c>
      <c r="C88" s="4">
        <f>IF('True_Odds_Calculator_3-way'!C89="","",'True_Odds_Calculator_3-way'!C89)</f>
        <v>3.01</v>
      </c>
      <c r="D88" s="9">
        <f t="shared" si="26"/>
        <v>0.37749721472632564</v>
      </c>
      <c r="E88" s="9">
        <f t="shared" si="27"/>
        <v>0.30809868818442793</v>
      </c>
      <c r="F88" s="9">
        <f t="shared" si="28"/>
        <v>0.31440409708924655</v>
      </c>
      <c r="G88" s="9">
        <f t="shared" si="29"/>
        <v>1.0848856365682247</v>
      </c>
      <c r="H88" s="9">
        <f t="shared" si="30"/>
        <v>2.6490261675837012</v>
      </c>
      <c r="I88" s="9">
        <f t="shared" si="31"/>
        <v>3.2457132676962255</v>
      </c>
      <c r="J88" s="9">
        <f t="shared" si="32"/>
        <v>3.180620129502131</v>
      </c>
      <c r="K88" s="11">
        <f t="shared" si="33"/>
        <v>0.3968253968253968</v>
      </c>
      <c r="L88" s="11">
        <f t="shared" si="34"/>
        <v>0.32573289902280134</v>
      </c>
      <c r="M88" s="11">
        <f t="shared" si="35"/>
        <v>0.33222591362126247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-0.27158424918334889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0.24048202216522802</v>
      </c>
      <c r="Q88" s="11">
        <f>2*'OddsRatio_working_3-way'!K88*'OddsRatio_working_3-way'!L88*'OddsRatio_working_3-way'!M88</f>
        <v>8.588643648758143E-2</v>
      </c>
      <c r="R88" s="11">
        <f t="shared" si="36"/>
        <v>0</v>
      </c>
      <c r="S88" s="11">
        <f t="shared" si="37"/>
        <v>-0.88547853157300194</v>
      </c>
      <c r="T88" s="11">
        <f t="shared" si="38"/>
        <v>-0.31624233270464353</v>
      </c>
      <c r="U88" s="11">
        <f>'OddsRatio_working_3-way'!S88-'OddsRatio_working_3-way'!R88^2/3</f>
        <v>-0.88547853157300194</v>
      </c>
      <c r="V88" s="11">
        <f>'OddsRatio_working_3-way'!S88*'OddsRatio_working_3-way'!R88/3-2*'OddsRatio_working_3-way'!R88^3/27-'OddsRatio_working_3-way'!T88</f>
        <v>0.31624233270464353</v>
      </c>
      <c r="W88" s="11">
        <f>'OddsRatio_working_3-way'!V88^2+4*'OddsRatio_working_3-way'!U88^3/27</f>
        <v>-2.8469539326917287E-3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0.16035598439656545</v>
      </c>
      <c r="Y88" s="11">
        <f>IF('OddsRatio_working_3-way'!W88&gt;=0,IF('OddsRatio_working_3-way'!V88+SQRT('OddsRatio_working_3-way'!W88)&gt;0,0,PI()),ACOS('OddsRatio_working_3-way'!V88/(2*'OddsRatio_working_3-way'!X88)))</f>
        <v>0.16714722570876472</v>
      </c>
      <c r="Z88" s="11">
        <f>'OddsRatio_working_3-way'!X88^(1/3)*COS('OddsRatio_working_3-way'!Y88/3)</f>
        <v>0.54244281828411245</v>
      </c>
      <c r="AA88" s="11">
        <f>'OddsRatio_working_3-way'!X88^(1/3)*COS(('OddsRatio_working_3-way'!Y88+2*PI())/3)</f>
        <v>-0.29742206871853533</v>
      </c>
      <c r="AB88" s="11">
        <f>'OddsRatio_working_3-way'!X88^(1/3)*COS(('OddsRatio_working_3-way'!Y88+4*PI())/3)</f>
        <v>-0.24502074956557679</v>
      </c>
      <c r="AC88" s="11">
        <f>'OddsRatio_working_3-way'!X88^(1/3)*SIN('OddsRatio_working_3-way'!Y88/3)</f>
        <v>3.0253915718852095E-2</v>
      </c>
      <c r="AD88" s="11">
        <f>'OddsRatio_working_3-way'!X88^(1/3)*SIN(('OddsRatio_working_3-way'!Y88+2*PI())/3)</f>
        <v>0.45464230287504143</v>
      </c>
      <c r="AE88" s="11">
        <f>'OddsRatio_working_3-way'!X88^(1/3)*SIN(('OddsRatio_working_3-way'!Y88+4*PI())/3)</f>
        <v>-0.48489621859389354</v>
      </c>
      <c r="AF88" s="11">
        <f>-'OddsRatio_working_3-way'!U88/(3*'OddsRatio_working_3-way'!X88^(1/3))*COS(('OddsRatio_working_3-way'!Y88)/3)</f>
        <v>0.54244281828411223</v>
      </c>
      <c r="AG88" s="11">
        <f>-'OddsRatio_working_3-way'!U88/(3*'OddsRatio_working_3-way'!X88^(1/3))*COS(('OddsRatio_working_3-way'!Y88+2*PI())/3)</f>
        <v>-0.29742206871853522</v>
      </c>
      <c r="AH88" s="11">
        <f>-'OddsRatio_working_3-way'!U88/(3*'OddsRatio_working_3-way'!X88^(1/3))*COS(('OddsRatio_working_3-way'!Y88+4*PI())/3)</f>
        <v>-0.24502074956557671</v>
      </c>
      <c r="AI88" s="11">
        <f>'OddsRatio_working_3-way'!U88/(3*'OddsRatio_working_3-way'!X88^(1/3))*SIN(('OddsRatio_working_3-way'!Y88)/3)</f>
        <v>-3.0253915718852081E-2</v>
      </c>
      <c r="AJ88" s="11">
        <f>'OddsRatio_working_3-way'!U88/(3*'OddsRatio_working_3-way'!X88^(1/3))*SIN(('OddsRatio_working_3-way'!Y88+2*PI())/3)</f>
        <v>-0.45464230287504126</v>
      </c>
      <c r="AK88" s="11">
        <f>'OddsRatio_working_3-way'!U88/(3*'OddsRatio_working_3-way'!X88^(1/3))*SIN(('OddsRatio_working_3-way'!Y88+4*PI())/3)</f>
        <v>0.48489621859389331</v>
      </c>
      <c r="AL88" s="11">
        <f>'OddsRatio_working_3-way'!Z88+'OddsRatio_working_3-way'!AF88</f>
        <v>1.0848856365682247</v>
      </c>
      <c r="AM88" s="11">
        <f>'OddsRatio_working_3-way'!AA88+'OddsRatio_working_3-way'!AG88</f>
        <v>-0.59484413743707054</v>
      </c>
      <c r="AN88" s="11">
        <f>'OddsRatio_working_3-way'!AB88+'OddsRatio_working_3-way'!AH88</f>
        <v>-0.49004149913115347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1.0848856365682247</v>
      </c>
      <c r="AS88" s="11">
        <f>IF(('OddsRatio_working_3-way'!X88=0),IF(Q88&gt;0,-Q88^(1/3),(-Q88)^(1/3)),'OddsRatio_working_3-way'!AM88-'OddsRatio_working_3-way'!R88/3)</f>
        <v>-0.59484413743707054</v>
      </c>
      <c r="AT88" s="11">
        <f>IF(('OddsRatio_working_3-way'!X88=0),IF(Q88&gt;0,-Q88^(1/3),(-Q88)^(1/3)),'OddsRatio_working_3-way'!AN88-'OddsRatio_working_3-way'!R88/3)</f>
        <v>-0.49004149913115347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2.95</v>
      </c>
      <c r="B89" s="4">
        <f>IF('True_Odds_Calculator_3-way'!B90="","",'True_Odds_Calculator_3-way'!B90)</f>
        <v>3.76</v>
      </c>
      <c r="C89" s="4">
        <f>IF('True_Odds_Calculator_3-way'!C90="","",'True_Odds_Calculator_3-way'!C90)</f>
        <v>2.39</v>
      </c>
      <c r="D89" s="9">
        <f t="shared" si="26"/>
        <v>0.33108917650983971</v>
      </c>
      <c r="E89" s="9">
        <f t="shared" si="27"/>
        <v>0.259097556305041</v>
      </c>
      <c r="F89" s="9">
        <f t="shared" si="28"/>
        <v>0.40981326718511923</v>
      </c>
      <c r="G89" s="9">
        <f t="shared" si="29"/>
        <v>1.0360688777249139</v>
      </c>
      <c r="H89" s="9">
        <f t="shared" si="30"/>
        <v>3.0203343115635821</v>
      </c>
      <c r="I89" s="9">
        <f t="shared" si="31"/>
        <v>3.8595501025207626</v>
      </c>
      <c r="J89" s="9">
        <f t="shared" si="32"/>
        <v>2.44013574003763</v>
      </c>
      <c r="K89" s="11">
        <f t="shared" si="33"/>
        <v>0.33898305084745761</v>
      </c>
      <c r="L89" s="11">
        <f t="shared" si="34"/>
        <v>0.26595744680851063</v>
      </c>
      <c r="M89" s="11">
        <f t="shared" si="35"/>
        <v>0.41841004184100417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-0.28219592091703172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0.23010288994141054</v>
      </c>
      <c r="Q89" s="11">
        <f>2*'OddsRatio_working_3-way'!K89*'OddsRatio_working_3-way'!L89*'OddsRatio_working_3-way'!M89</f>
        <v>7.5443570472593605E-2</v>
      </c>
      <c r="R89" s="11">
        <f t="shared" si="36"/>
        <v>0</v>
      </c>
      <c r="S89" s="11">
        <f t="shared" si="37"/>
        <v>-0.81540119075308315</v>
      </c>
      <c r="T89" s="11">
        <f t="shared" si="38"/>
        <v>-0.26734465270592883</v>
      </c>
      <c r="U89" s="11">
        <f>'OddsRatio_working_3-way'!S89-'OddsRatio_working_3-way'!R89^2/3</f>
        <v>-0.81540119075308315</v>
      </c>
      <c r="V89" s="11">
        <f>'OddsRatio_working_3-way'!S89*'OddsRatio_working_3-way'!R89/3-2*'OddsRatio_working_3-way'!R89^3/27-'OddsRatio_working_3-way'!T89</f>
        <v>0.26734465270592883</v>
      </c>
      <c r="W89" s="11">
        <f>'OddsRatio_working_3-way'!V89^2+4*'OddsRatio_working_3-way'!U89^3/27</f>
        <v>-8.844349466739343E-3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0.14170172264054612</v>
      </c>
      <c r="Y89" s="11">
        <f>IF('OddsRatio_working_3-way'!W89&gt;=0,IF('OddsRatio_working_3-way'!V89+SQRT('OddsRatio_working_3-way'!W89)&gt;0,0,PI()),ACOS('OddsRatio_working_3-way'!V89/(2*'OddsRatio_working_3-way'!X89)))</f>
        <v>0.33825269331343955</v>
      </c>
      <c r="Z89" s="11">
        <f>'OddsRatio_working_3-way'!X89^(1/3)*COS('OddsRatio_working_3-way'!Y89/3)</f>
        <v>0.51803443886245693</v>
      </c>
      <c r="AA89" s="11">
        <f>'OddsRatio_working_3-way'!X89^(1/3)*COS(('OddsRatio_working_3-way'!Y89+2*PI())/3)</f>
        <v>-0.30981621354149952</v>
      </c>
      <c r="AB89" s="11">
        <f>'OddsRatio_working_3-way'!X89^(1/3)*COS(('OddsRatio_working_3-way'!Y89+4*PI())/3)</f>
        <v>-0.20821822532095755</v>
      </c>
      <c r="AC89" s="11">
        <f>'OddsRatio_working_3-way'!X89^(1/3)*SIN('OddsRatio_working_3-way'!Y89/3)</f>
        <v>5.8657625848254541E-2</v>
      </c>
      <c r="AD89" s="11">
        <f>'OddsRatio_working_3-way'!X89^(1/3)*SIN(('OddsRatio_working_3-way'!Y89+2*PI())/3)</f>
        <v>0.41930217116597718</v>
      </c>
      <c r="AE89" s="11">
        <f>'OddsRatio_working_3-way'!X89^(1/3)*SIN(('OddsRatio_working_3-way'!Y89+4*PI())/3)</f>
        <v>-0.47795979701423147</v>
      </c>
      <c r="AF89" s="11">
        <f>-'OddsRatio_working_3-way'!U89/(3*'OddsRatio_working_3-way'!X89^(1/3))*COS(('OddsRatio_working_3-way'!Y89)/3)</f>
        <v>0.51803443886245681</v>
      </c>
      <c r="AG89" s="11">
        <f>-'OddsRatio_working_3-way'!U89/(3*'OddsRatio_working_3-way'!X89^(1/3))*COS(('OddsRatio_working_3-way'!Y89+2*PI())/3)</f>
        <v>-0.30981621354149946</v>
      </c>
      <c r="AH89" s="11">
        <f>-'OddsRatio_working_3-way'!U89/(3*'OddsRatio_working_3-way'!X89^(1/3))*COS(('OddsRatio_working_3-way'!Y89+4*PI())/3)</f>
        <v>-0.20821822532095752</v>
      </c>
      <c r="AI89" s="11">
        <f>'OddsRatio_working_3-way'!U89/(3*'OddsRatio_working_3-way'!X89^(1/3))*SIN(('OddsRatio_working_3-way'!Y89)/3)</f>
        <v>-5.8657625848254527E-2</v>
      </c>
      <c r="AJ89" s="11">
        <f>'OddsRatio_working_3-way'!U89/(3*'OddsRatio_working_3-way'!X89^(1/3))*SIN(('OddsRatio_working_3-way'!Y89+2*PI())/3)</f>
        <v>-0.41930217116597707</v>
      </c>
      <c r="AK89" s="11">
        <f>'OddsRatio_working_3-way'!U89/(3*'OddsRatio_working_3-way'!X89^(1/3))*SIN(('OddsRatio_working_3-way'!Y89+4*PI())/3)</f>
        <v>0.47795979701423136</v>
      </c>
      <c r="AL89" s="11">
        <f>'OddsRatio_working_3-way'!Z89+'OddsRatio_working_3-way'!AF89</f>
        <v>1.0360688777249139</v>
      </c>
      <c r="AM89" s="11">
        <f>'OddsRatio_working_3-way'!AA89+'OddsRatio_working_3-way'!AG89</f>
        <v>-0.61963242708299893</v>
      </c>
      <c r="AN89" s="11">
        <f>'OddsRatio_working_3-way'!AB89+'OddsRatio_working_3-way'!AH89</f>
        <v>-0.41643645064191503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1.0360688777249139</v>
      </c>
      <c r="AS89" s="11">
        <f>IF(('OddsRatio_working_3-way'!X89=0),IF(Q89&gt;0,-Q89^(1/3),(-Q89)^(1/3)),'OddsRatio_working_3-way'!AM89-'OddsRatio_working_3-way'!R89/3)</f>
        <v>-0.61963242708299893</v>
      </c>
      <c r="AT89" s="11">
        <f>IF(('OddsRatio_working_3-way'!X89=0),IF(Q89&gt;0,-Q89^(1/3),(-Q89)^(1/3)),'OddsRatio_working_3-way'!AN89-'OddsRatio_working_3-way'!R89/3)</f>
        <v>-0.41643645064191503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1.83</v>
      </c>
      <c r="B90" s="4">
        <f>IF('True_Odds_Calculator_3-way'!B91="","",'True_Odds_Calculator_3-way'!B91)</f>
        <v>3.83</v>
      </c>
      <c r="C90" s="4">
        <f>IF('True_Odds_Calculator_3-way'!C91="","",'True_Odds_Calculator_3-way'!C91)</f>
        <v>4.6100000000000003</v>
      </c>
      <c r="D90" s="9">
        <f t="shared" si="26"/>
        <v>0.53644602182428269</v>
      </c>
      <c r="E90" s="9">
        <f t="shared" si="27"/>
        <v>0.25339945477152076</v>
      </c>
      <c r="F90" s="9">
        <f t="shared" si="28"/>
        <v>0.21015452340419663</v>
      </c>
      <c r="G90" s="9">
        <f t="shared" si="29"/>
        <v>1.0411089767934696</v>
      </c>
      <c r="H90" s="9">
        <f t="shared" si="30"/>
        <v>1.86412045073858</v>
      </c>
      <c r="I90" s="9">
        <f t="shared" si="31"/>
        <v>3.9463384043255201</v>
      </c>
      <c r="J90" s="9">
        <f t="shared" si="32"/>
        <v>4.7584034062244251</v>
      </c>
      <c r="K90" s="11">
        <f t="shared" si="33"/>
        <v>0.54644808743169393</v>
      </c>
      <c r="L90" s="11">
        <f t="shared" si="34"/>
        <v>0.2610966057441253</v>
      </c>
      <c r="M90" s="11">
        <f t="shared" si="35"/>
        <v>0.21691973969631234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-0.26243450804367774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0.22500057178618477</v>
      </c>
      <c r="Q90" s="11">
        <f>2*'OddsRatio_working_3-way'!K90*'OddsRatio_working_3-way'!L90*'OddsRatio_working_3-way'!M90</f>
        <v>6.189836912962441E-2</v>
      </c>
      <c r="R90" s="11">
        <f t="shared" si="36"/>
        <v>0</v>
      </c>
      <c r="S90" s="11">
        <f t="shared" si="37"/>
        <v>-0.85735894057323159</v>
      </c>
      <c r="T90" s="11">
        <f t="shared" si="38"/>
        <v>-0.23586215696650109</v>
      </c>
      <c r="U90" s="11">
        <f>'OddsRatio_working_3-way'!S90-'OddsRatio_working_3-way'!R90^2/3</f>
        <v>-0.85735894057323159</v>
      </c>
      <c r="V90" s="11">
        <f>'OddsRatio_working_3-way'!S90*'OddsRatio_working_3-way'!R90/3-2*'OddsRatio_working_3-way'!R90^3/27-'OddsRatio_working_3-way'!T90</f>
        <v>0.23586215696650109</v>
      </c>
      <c r="W90" s="11">
        <f>'OddsRatio_working_3-way'!V90^2+4*'OddsRatio_working_3-way'!U90^3/27</f>
        <v>-3.7734079196267083E-2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0.15277846402974921</v>
      </c>
      <c r="Y90" s="11">
        <f>IF('OddsRatio_working_3-way'!W90&gt;=0,IF('OddsRatio_working_3-way'!V90+SQRT('OddsRatio_working_3-way'!W90)&gt;0,0,PI()),ACOS('OddsRatio_working_3-way'!V90/(2*'OddsRatio_working_3-way'!X90)))</f>
        <v>0.68895771922480165</v>
      </c>
      <c r="Z90" s="11">
        <f>'OddsRatio_working_3-way'!X90^(1/3)*COS('OddsRatio_working_3-way'!Y90/3)</f>
        <v>0.5205544883967349</v>
      </c>
      <c r="AA90" s="11">
        <f>'OddsRatio_working_3-way'!X90^(1/3)*COS(('OddsRatio_working_3-way'!Y90+2*PI())/3)</f>
        <v>-0.36566701410426555</v>
      </c>
      <c r="AB90" s="11">
        <f>'OddsRatio_working_3-way'!X90^(1/3)*COS(('OddsRatio_working_3-way'!Y90+4*PI())/3)</f>
        <v>-0.15488747429246943</v>
      </c>
      <c r="AC90" s="11">
        <f>'OddsRatio_working_3-way'!X90^(1/3)*SIN('OddsRatio_working_3-way'!Y90/3)</f>
        <v>0.12169362405000611</v>
      </c>
      <c r="AD90" s="11">
        <f>'OddsRatio_working_3-way'!X90^(1/3)*SIN(('OddsRatio_working_3-way'!Y90+2*PI())/3)</f>
        <v>0.38996659898058117</v>
      </c>
      <c r="AE90" s="11">
        <f>'OddsRatio_working_3-way'!X90^(1/3)*SIN(('OddsRatio_working_3-way'!Y90+4*PI())/3)</f>
        <v>-0.51166022303058722</v>
      </c>
      <c r="AF90" s="11">
        <f>-'OddsRatio_working_3-way'!U90/(3*'OddsRatio_working_3-way'!X90^(1/3))*COS(('OddsRatio_working_3-way'!Y90)/3)</f>
        <v>0.52055448839673479</v>
      </c>
      <c r="AG90" s="11">
        <f>-'OddsRatio_working_3-way'!U90/(3*'OddsRatio_working_3-way'!X90^(1/3))*COS(('OddsRatio_working_3-way'!Y90+2*PI())/3)</f>
        <v>-0.3656670141042655</v>
      </c>
      <c r="AH90" s="11">
        <f>-'OddsRatio_working_3-way'!U90/(3*'OddsRatio_working_3-way'!X90^(1/3))*COS(('OddsRatio_working_3-way'!Y90+4*PI())/3)</f>
        <v>-0.15488747429246941</v>
      </c>
      <c r="AI90" s="11">
        <f>'OddsRatio_working_3-way'!U90/(3*'OddsRatio_working_3-way'!X90^(1/3))*SIN(('OddsRatio_working_3-way'!Y90)/3)</f>
        <v>-0.12169362405000608</v>
      </c>
      <c r="AJ90" s="11">
        <f>'OddsRatio_working_3-way'!U90/(3*'OddsRatio_working_3-way'!X90^(1/3))*SIN(('OddsRatio_working_3-way'!Y90+2*PI())/3)</f>
        <v>-0.38996659898058111</v>
      </c>
      <c r="AK90" s="11">
        <f>'OddsRatio_working_3-way'!U90/(3*'OddsRatio_working_3-way'!X90^(1/3))*SIN(('OddsRatio_working_3-way'!Y90+4*PI())/3)</f>
        <v>0.51166022303058711</v>
      </c>
      <c r="AL90" s="11">
        <f>'OddsRatio_working_3-way'!Z90+'OddsRatio_working_3-way'!AF90</f>
        <v>1.0411089767934696</v>
      </c>
      <c r="AM90" s="11">
        <f>'OddsRatio_working_3-way'!AA90+'OddsRatio_working_3-way'!AG90</f>
        <v>-0.731334028208531</v>
      </c>
      <c r="AN90" s="11">
        <f>'OddsRatio_working_3-way'!AB90+'OddsRatio_working_3-way'!AH90</f>
        <v>-0.30977494858493881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1.0411089767934696</v>
      </c>
      <c r="AS90" s="11">
        <f>IF(('OddsRatio_working_3-way'!X90=0),IF(Q90&gt;0,-Q90^(1/3),(-Q90)^(1/3)),'OddsRatio_working_3-way'!AM90-'OddsRatio_working_3-way'!R90/3)</f>
        <v>-0.731334028208531</v>
      </c>
      <c r="AT90" s="11">
        <f>IF(('OddsRatio_working_3-way'!X90=0),IF(Q90&gt;0,-Q90^(1/3),(-Q90)^(1/3)),'OddsRatio_working_3-way'!AN90-'OddsRatio_working_3-way'!R90/3)</f>
        <v>-0.30977494858493881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1.82</v>
      </c>
      <c r="B91" s="4">
        <f>IF('True_Odds_Calculator_3-way'!B92="","",'True_Odds_Calculator_3-way'!B92)</f>
        <v>3.82</v>
      </c>
      <c r="C91" s="4">
        <f>IF('True_Odds_Calculator_3-way'!C92="","",'True_Odds_Calculator_3-way'!C92)</f>
        <v>4.72</v>
      </c>
      <c r="D91" s="9">
        <f t="shared" si="26"/>
        <v>0.53997778393996343</v>
      </c>
      <c r="E91" s="9">
        <f t="shared" si="27"/>
        <v>0.25446579102079825</v>
      </c>
      <c r="F91" s="9">
        <f t="shared" si="28"/>
        <v>0.20555642503923832</v>
      </c>
      <c r="G91" s="9">
        <f t="shared" si="29"/>
        <v>1.0389366362794914</v>
      </c>
      <c r="H91" s="9">
        <f t="shared" si="30"/>
        <v>1.8519280417491832</v>
      </c>
      <c r="I91" s="9">
        <f t="shared" si="31"/>
        <v>3.9298013143081656</v>
      </c>
      <c r="J91" s="9">
        <f t="shared" si="32"/>
        <v>4.8648442869597082</v>
      </c>
      <c r="K91" s="11">
        <f t="shared" si="33"/>
        <v>0.54945054945054939</v>
      </c>
      <c r="L91" s="11">
        <f t="shared" si="34"/>
        <v>0.26178010471204188</v>
      </c>
      <c r="M91" s="11">
        <f t="shared" si="35"/>
        <v>0.21186440677966104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-0.26213749867135261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0.22428543149103974</v>
      </c>
      <c r="Q91" s="11">
        <f>2*'OddsRatio_working_3-way'!K91*'OddsRatio_working_3-way'!L91*'OddsRatio_working_3-way'!M91</f>
        <v>6.0947128122565163E-2</v>
      </c>
      <c r="R91" s="11">
        <f t="shared" si="36"/>
        <v>0</v>
      </c>
      <c r="S91" s="11">
        <f t="shared" si="37"/>
        <v>-0.85560224167787302</v>
      </c>
      <c r="T91" s="11">
        <f t="shared" si="38"/>
        <v>-0.23250060915159598</v>
      </c>
      <c r="U91" s="11">
        <f>'OddsRatio_working_3-way'!S91-'OddsRatio_working_3-way'!R91^2/3</f>
        <v>-0.85560224167787302</v>
      </c>
      <c r="V91" s="11">
        <f>'OddsRatio_working_3-way'!S91*'OddsRatio_working_3-way'!R91/3-2*'OddsRatio_working_3-way'!R91^3/27-'OddsRatio_working_3-way'!T91</f>
        <v>0.23250060915159598</v>
      </c>
      <c r="W91" s="11">
        <f>'OddsRatio_working_3-way'!V91^2+4*'OddsRatio_working_3-way'!U91^3/27</f>
        <v>-3.8735772921752426E-2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0.15230914793407488</v>
      </c>
      <c r="Y91" s="11">
        <f>IF('OddsRatio_working_3-way'!W91&gt;=0,IF('OddsRatio_working_3-way'!V91+SQRT('OddsRatio_working_3-way'!W91)&gt;0,0,PI()),ACOS('OddsRatio_working_3-way'!V91/(2*'OddsRatio_working_3-way'!X91)))</f>
        <v>0.70246436175851268</v>
      </c>
      <c r="Z91" s="11">
        <f>'OddsRatio_working_3-way'!X91^(1/3)*COS('OddsRatio_working_3-way'!Y91/3)</f>
        <v>0.51946831813974581</v>
      </c>
      <c r="AA91" s="11">
        <f>'OddsRatio_working_3-way'!X91^(1/3)*COS(('OddsRatio_working_3-way'!Y91+2*PI())/3)</f>
        <v>-0.36704240785003983</v>
      </c>
      <c r="AB91" s="11">
        <f>'OddsRatio_working_3-way'!X91^(1/3)*COS(('OddsRatio_working_3-way'!Y91+4*PI())/3)</f>
        <v>-0.15242591028970623</v>
      </c>
      <c r="AC91" s="11">
        <f>'OddsRatio_working_3-way'!X91^(1/3)*SIN('OddsRatio_working_3-way'!Y91/3)</f>
        <v>0.12390889263899348</v>
      </c>
      <c r="AD91" s="11">
        <f>'OddsRatio_working_3-way'!X91^(1/3)*SIN(('OddsRatio_working_3-way'!Y91+2*PI())/3)</f>
        <v>0.38791831365069979</v>
      </c>
      <c r="AE91" s="11">
        <f>'OddsRatio_working_3-way'!X91^(1/3)*SIN(('OddsRatio_working_3-way'!Y91+4*PI())/3)</f>
        <v>-0.51182720628969325</v>
      </c>
      <c r="AF91" s="11">
        <f>-'OddsRatio_working_3-way'!U91/(3*'OddsRatio_working_3-way'!X91^(1/3))*COS(('OddsRatio_working_3-way'!Y91)/3)</f>
        <v>0.5194683181397457</v>
      </c>
      <c r="AG91" s="11">
        <f>-'OddsRatio_working_3-way'!U91/(3*'OddsRatio_working_3-way'!X91^(1/3))*COS(('OddsRatio_working_3-way'!Y91+2*PI())/3)</f>
        <v>-0.36704240785003978</v>
      </c>
      <c r="AH91" s="11">
        <f>-'OddsRatio_working_3-way'!U91/(3*'OddsRatio_working_3-way'!X91^(1/3))*COS(('OddsRatio_working_3-way'!Y91+4*PI())/3)</f>
        <v>-0.1524259102897062</v>
      </c>
      <c r="AI91" s="11">
        <f>'OddsRatio_working_3-way'!U91/(3*'OddsRatio_working_3-way'!X91^(1/3))*SIN(('OddsRatio_working_3-way'!Y91)/3)</f>
        <v>-0.12390889263899345</v>
      </c>
      <c r="AJ91" s="11">
        <f>'OddsRatio_working_3-way'!U91/(3*'OddsRatio_working_3-way'!X91^(1/3))*SIN(('OddsRatio_working_3-way'!Y91+2*PI())/3)</f>
        <v>-0.38791831365069973</v>
      </c>
      <c r="AK91" s="11">
        <f>'OddsRatio_working_3-way'!U91/(3*'OddsRatio_working_3-way'!X91^(1/3))*SIN(('OddsRatio_working_3-way'!Y91+4*PI())/3)</f>
        <v>0.51182720628969314</v>
      </c>
      <c r="AL91" s="11">
        <f>'OddsRatio_working_3-way'!Z91+'OddsRatio_working_3-way'!AF91</f>
        <v>1.0389366362794914</v>
      </c>
      <c r="AM91" s="11">
        <f>'OddsRatio_working_3-way'!AA91+'OddsRatio_working_3-way'!AG91</f>
        <v>-0.73408481570007966</v>
      </c>
      <c r="AN91" s="11">
        <f>'OddsRatio_working_3-way'!AB91+'OddsRatio_working_3-way'!AH91</f>
        <v>-0.3048518205794124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1.0389366362794914</v>
      </c>
      <c r="AS91" s="11">
        <f>IF(('OddsRatio_working_3-way'!X91=0),IF(Q91&gt;0,-Q91^(1/3),(-Q91)^(1/3)),'OddsRatio_working_3-way'!AM91-'OddsRatio_working_3-way'!R91/3)</f>
        <v>-0.73408481570007966</v>
      </c>
      <c r="AT91" s="11">
        <f>IF(('OddsRatio_working_3-way'!X91=0),IF(Q91&gt;0,-Q91^(1/3),(-Q91)^(1/3)),'OddsRatio_working_3-way'!AN91-'OddsRatio_working_3-way'!R91/3)</f>
        <v>-0.3048518205794124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1.37</v>
      </c>
      <c r="B92" s="4">
        <f>IF('True_Odds_Calculator_3-way'!B93="","",'True_Odds_Calculator_3-way'!B93)</f>
        <v>5.24</v>
      </c>
      <c r="C92" s="4">
        <f>IF('True_Odds_Calculator_3-way'!C93="","",'True_Odds_Calculator_3-way'!C93)</f>
        <v>9.67</v>
      </c>
      <c r="D92" s="9">
        <f t="shared" si="26"/>
        <v>0.7190117561204693</v>
      </c>
      <c r="E92" s="9">
        <f t="shared" si="27"/>
        <v>0.18253731089906602</v>
      </c>
      <c r="F92" s="9">
        <f t="shared" si="28"/>
        <v>9.84509329804647E-2</v>
      </c>
      <c r="G92" s="9">
        <f t="shared" si="29"/>
        <v>1.0562103883509417</v>
      </c>
      <c r="H92" s="9">
        <f t="shared" si="30"/>
        <v>1.3907978436898485</v>
      </c>
      <c r="I92" s="9">
        <f t="shared" si="31"/>
        <v>5.4783320466079939</v>
      </c>
      <c r="J92" s="9">
        <f t="shared" si="32"/>
        <v>10.157344067002663</v>
      </c>
      <c r="K92" s="11">
        <f t="shared" si="33"/>
        <v>0.72992700729927007</v>
      </c>
      <c r="L92" s="11">
        <f t="shared" si="34"/>
        <v>0.19083969465648853</v>
      </c>
      <c r="M92" s="11">
        <f t="shared" si="35"/>
        <v>0.10341261633919338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-0.19593334366287884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0.19130210410994708</v>
      </c>
      <c r="Q92" s="11">
        <f>2*'OddsRatio_working_3-way'!K92*'OddsRatio_working_3-way'!L92*'OddsRatio_working_3-way'!M92</f>
        <v>2.8810557847883597E-2</v>
      </c>
      <c r="R92" s="11">
        <f t="shared" si="36"/>
        <v>0</v>
      </c>
      <c r="S92" s="11">
        <f t="shared" si="37"/>
        <v>-0.97636318828458191</v>
      </c>
      <c r="T92" s="11">
        <f t="shared" si="38"/>
        <v>-0.14704264883803944</v>
      </c>
      <c r="U92" s="11">
        <f>'OddsRatio_working_3-way'!S92-'OddsRatio_working_3-way'!R92^2/3</f>
        <v>-0.97636318828458191</v>
      </c>
      <c r="V92" s="11">
        <f>'OddsRatio_working_3-way'!S92*'OddsRatio_working_3-way'!R92/3-2*'OddsRatio_working_3-way'!R92^3/27-'OddsRatio_working_3-way'!T92</f>
        <v>0.14704264883803944</v>
      </c>
      <c r="W92" s="11">
        <f>'OddsRatio_working_3-way'!V92^2+4*'OddsRatio_working_3-way'!U92^3/27</f>
        <v>-0.1162677121038791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0.18566721081089282</v>
      </c>
      <c r="Y92" s="11">
        <f>IF('OddsRatio_working_3-way'!W92&gt;=0,IF('OddsRatio_working_3-way'!V92+SQRT('OddsRatio_working_3-way'!W92)&gt;0,0,PI()),ACOS('OddsRatio_working_3-way'!V92/(2*'OddsRatio_working_3-way'!X92)))</f>
        <v>1.163656661102195</v>
      </c>
      <c r="Z92" s="11">
        <f>'OddsRatio_working_3-way'!X92^(1/3)*COS('OddsRatio_working_3-way'!Y92/3)</f>
        <v>0.52810519417547086</v>
      </c>
      <c r="AA92" s="11">
        <f>'OddsRatio_working_3-way'!X92^(1/3)*COS(('OddsRatio_working_3-way'!Y92+2*PI())/3)</f>
        <v>-0.45092013034274392</v>
      </c>
      <c r="AB92" s="11">
        <f>'OddsRatio_working_3-way'!X92^(1/3)*COS(('OddsRatio_working_3-way'!Y92+4*PI())/3)</f>
        <v>-7.7185063832726872E-2</v>
      </c>
      <c r="AC92" s="11">
        <f>'OddsRatio_working_3-way'!X92^(1/3)*SIN('OddsRatio_working_3-way'!Y92/3)</f>
        <v>0.21577604125516103</v>
      </c>
      <c r="AD92" s="11">
        <f>'OddsRatio_working_3-way'!X92^(1/3)*SIN(('OddsRatio_working_3-way'!Y92+2*PI())/3)</f>
        <v>0.34946449339889107</v>
      </c>
      <c r="AE92" s="11">
        <f>'OddsRatio_working_3-way'!X92^(1/3)*SIN(('OddsRatio_working_3-way'!Y92+4*PI())/3)</f>
        <v>-0.565240534654052</v>
      </c>
      <c r="AF92" s="11">
        <f>-'OddsRatio_working_3-way'!U92/(3*'OddsRatio_working_3-way'!X92^(1/3))*COS(('OddsRatio_working_3-way'!Y92)/3)</f>
        <v>0.52810519417547075</v>
      </c>
      <c r="AG92" s="11">
        <f>-'OddsRatio_working_3-way'!U92/(3*'OddsRatio_working_3-way'!X92^(1/3))*COS(('OddsRatio_working_3-way'!Y92+2*PI())/3)</f>
        <v>-0.45092013034274381</v>
      </c>
      <c r="AH92" s="11">
        <f>-'OddsRatio_working_3-way'!U92/(3*'OddsRatio_working_3-way'!X92^(1/3))*COS(('OddsRatio_working_3-way'!Y92+4*PI())/3)</f>
        <v>-7.7185063832726858E-2</v>
      </c>
      <c r="AI92" s="11">
        <f>'OddsRatio_working_3-way'!U92/(3*'OddsRatio_working_3-way'!X92^(1/3))*SIN(('OddsRatio_working_3-way'!Y92)/3)</f>
        <v>-0.21577604125516098</v>
      </c>
      <c r="AJ92" s="11">
        <f>'OddsRatio_working_3-way'!U92/(3*'OddsRatio_working_3-way'!X92^(1/3))*SIN(('OddsRatio_working_3-way'!Y92+2*PI())/3)</f>
        <v>-0.34946449339889102</v>
      </c>
      <c r="AK92" s="11">
        <f>'OddsRatio_working_3-way'!U92/(3*'OddsRatio_working_3-way'!X92^(1/3))*SIN(('OddsRatio_working_3-way'!Y92+4*PI())/3)</f>
        <v>0.56524053465405188</v>
      </c>
      <c r="AL92" s="11">
        <f>'OddsRatio_working_3-way'!Z92+'OddsRatio_working_3-way'!AF92</f>
        <v>1.0562103883509417</v>
      </c>
      <c r="AM92" s="11">
        <f>'OddsRatio_working_3-way'!AA92+'OddsRatio_working_3-way'!AG92</f>
        <v>-0.90184026068548773</v>
      </c>
      <c r="AN92" s="11">
        <f>'OddsRatio_working_3-way'!AB92+'OddsRatio_working_3-way'!AH92</f>
        <v>-0.15437012766545372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1.0562103883509417</v>
      </c>
      <c r="AS92" s="11">
        <f>IF(('OddsRatio_working_3-way'!X92=0),IF(Q92&gt;0,-Q92^(1/3),(-Q92)^(1/3)),'OddsRatio_working_3-way'!AM92-'OddsRatio_working_3-way'!R92/3)</f>
        <v>-0.90184026068548773</v>
      </c>
      <c r="AT92" s="11">
        <f>IF(('OddsRatio_working_3-way'!X92=0),IF(Q92&gt;0,-Q92^(1/3),(-Q92)^(1/3)),'OddsRatio_working_3-way'!AN92-'OddsRatio_working_3-way'!R92/3)</f>
        <v>-0.15437012766545372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1.34</v>
      </c>
      <c r="B93" s="4">
        <f>IF('True_Odds_Calculator_3-way'!B94="","",'True_Odds_Calculator_3-way'!B94)</f>
        <v>5.31</v>
      </c>
      <c r="C93" s="4">
        <f>IF('True_Odds_Calculator_3-way'!C94="","",'True_Odds_Calculator_3-way'!C94)</f>
        <v>10.98</v>
      </c>
      <c r="D93" s="9">
        <f t="shared" si="26"/>
        <v>0.73460525028228307</v>
      </c>
      <c r="E93" s="9">
        <f t="shared" si="27"/>
        <v>0.17922123299979767</v>
      </c>
      <c r="F93" s="9">
        <f t="shared" si="28"/>
        <v>8.6173516717919368E-2</v>
      </c>
      <c r="G93" s="9">
        <f t="shared" si="29"/>
        <v>1.0625744819921383</v>
      </c>
      <c r="H93" s="9">
        <f t="shared" si="30"/>
        <v>1.3612753238773274</v>
      </c>
      <c r="I93" s="9">
        <f t="shared" si="31"/>
        <v>5.579696017386115</v>
      </c>
      <c r="J93" s="9">
        <f t="shared" si="32"/>
        <v>11.604493330281539</v>
      </c>
      <c r="K93" s="11">
        <f t="shared" si="33"/>
        <v>0.74626865671641784</v>
      </c>
      <c r="L93" s="11">
        <f t="shared" si="34"/>
        <v>0.18832391713747648</v>
      </c>
      <c r="M93" s="11">
        <f t="shared" si="35"/>
        <v>9.107468123861566E-2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-0.1871910450730716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0.18725898565378579</v>
      </c>
      <c r="Q93" s="11">
        <f>2*'OddsRatio_working_3-way'!K93*'OddsRatio_working_3-way'!L93*'OddsRatio_working_3-way'!M93</f>
        <v>2.5599314511795729E-2</v>
      </c>
      <c r="R93" s="11">
        <f t="shared" si="36"/>
        <v>0</v>
      </c>
      <c r="S93" s="11">
        <f t="shared" si="37"/>
        <v>-1.0003629478145584</v>
      </c>
      <c r="T93" s="11">
        <f t="shared" si="38"/>
        <v>-0.13675501678941329</v>
      </c>
      <c r="U93" s="11">
        <f>'OddsRatio_working_3-way'!S93-'OddsRatio_working_3-way'!R93^2/3</f>
        <v>-1.0003629478145584</v>
      </c>
      <c r="V93" s="11">
        <f>'OddsRatio_working_3-way'!S93*'OddsRatio_working_3-way'!R93/3-2*'OddsRatio_working_3-way'!R93^3/27-'OddsRatio_working_3-way'!T93</f>
        <v>0.13675501678941329</v>
      </c>
      <c r="W93" s="11">
        <f>'OddsRatio_working_3-way'!V93^2+4*'OddsRatio_working_3-way'!U93^3/27</f>
        <v>-0.12960758222512506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0.19255487324539319</v>
      </c>
      <c r="Y93" s="11">
        <f>IF('OddsRatio_working_3-way'!W93&gt;=0,IF('OddsRatio_working_3-way'!V93+SQRT('OddsRatio_working_3-way'!W93)&gt;0,0,PI()),ACOS('OddsRatio_working_3-way'!V93/(2*'OddsRatio_working_3-way'!X93)))</f>
        <v>1.2077682187043657</v>
      </c>
      <c r="Z93" s="11">
        <f>'OddsRatio_working_3-way'!X93^(1/3)*COS('OddsRatio_working_3-way'!Y93/3)</f>
        <v>0.53128724099606928</v>
      </c>
      <c r="AA93" s="11">
        <f>'OddsRatio_working_3-way'!X93^(1/3)*COS(('OddsRatio_working_3-way'!Y93+2*PI())/3)</f>
        <v>-0.46158018579335686</v>
      </c>
      <c r="AB93" s="11">
        <f>'OddsRatio_working_3-way'!X93^(1/3)*COS(('OddsRatio_working_3-way'!Y93+4*PI())/3)</f>
        <v>-6.9707055202712587E-2</v>
      </c>
      <c r="AC93" s="11">
        <f>'OddsRatio_working_3-way'!X93^(1/3)*SIN('OddsRatio_working_3-way'!Y93/3)</f>
        <v>0.22624805743468993</v>
      </c>
      <c r="AD93" s="11">
        <f>'OddsRatio_working_3-way'!X93^(1/3)*SIN(('OddsRatio_working_3-way'!Y93+2*PI())/3)</f>
        <v>0.3469842186917963</v>
      </c>
      <c r="AE93" s="11">
        <f>'OddsRatio_working_3-way'!X93^(1/3)*SIN(('OddsRatio_working_3-way'!Y93+4*PI())/3)</f>
        <v>-0.5732322761264862</v>
      </c>
      <c r="AF93" s="11">
        <f>-'OddsRatio_working_3-way'!U93/(3*'OddsRatio_working_3-way'!X93^(1/3))*COS(('OddsRatio_working_3-way'!Y93)/3)</f>
        <v>0.53128724099606917</v>
      </c>
      <c r="AG93" s="11">
        <f>-'OddsRatio_working_3-way'!U93/(3*'OddsRatio_working_3-way'!X93^(1/3))*COS(('OddsRatio_working_3-way'!Y93+2*PI())/3)</f>
        <v>-0.46158018579335675</v>
      </c>
      <c r="AH93" s="11">
        <f>-'OddsRatio_working_3-way'!U93/(3*'OddsRatio_working_3-way'!X93^(1/3))*COS(('OddsRatio_working_3-way'!Y93+4*PI())/3)</f>
        <v>-6.9707055202712573E-2</v>
      </c>
      <c r="AI93" s="11">
        <f>'OddsRatio_working_3-way'!U93/(3*'OddsRatio_working_3-way'!X93^(1/3))*SIN(('OddsRatio_working_3-way'!Y93)/3)</f>
        <v>-0.22624805743468987</v>
      </c>
      <c r="AJ93" s="11">
        <f>'OddsRatio_working_3-way'!U93/(3*'OddsRatio_working_3-way'!X93^(1/3))*SIN(('OddsRatio_working_3-way'!Y93+2*PI())/3)</f>
        <v>-0.34698421869179624</v>
      </c>
      <c r="AK93" s="11">
        <f>'OddsRatio_working_3-way'!U93/(3*'OddsRatio_working_3-way'!X93^(1/3))*SIN(('OddsRatio_working_3-way'!Y93+4*PI())/3)</f>
        <v>0.57323227612648608</v>
      </c>
      <c r="AL93" s="11">
        <f>'OddsRatio_working_3-way'!Z93+'OddsRatio_working_3-way'!AF93</f>
        <v>1.0625744819921383</v>
      </c>
      <c r="AM93" s="11">
        <f>'OddsRatio_working_3-way'!AA93+'OddsRatio_working_3-way'!AG93</f>
        <v>-0.9231603715867136</v>
      </c>
      <c r="AN93" s="11">
        <f>'OddsRatio_working_3-way'!AB93+'OddsRatio_working_3-way'!AH93</f>
        <v>-0.13941411040542517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1.0625744819921383</v>
      </c>
      <c r="AS93" s="11">
        <f>IF(('OddsRatio_working_3-way'!X93=0),IF(Q93&gt;0,-Q93^(1/3),(-Q93)^(1/3)),'OddsRatio_working_3-way'!AM93-'OddsRatio_working_3-way'!R93/3)</f>
        <v>-0.9231603715867136</v>
      </c>
      <c r="AT93" s="11">
        <f>IF(('OddsRatio_working_3-way'!X93=0),IF(Q93&gt;0,-Q93^(1/3),(-Q93)^(1/3)),'OddsRatio_working_3-way'!AN93-'OddsRatio_working_3-way'!R93/3)</f>
        <v>-0.13941411040542517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1.66</v>
      </c>
      <c r="B94" s="4">
        <f>IF('True_Odds_Calculator_3-way'!B95="","",'True_Odds_Calculator_3-way'!B95)</f>
        <v>4.09</v>
      </c>
      <c r="C94" s="4">
        <f>IF('True_Odds_Calculator_3-way'!C95="","",'True_Odds_Calculator_3-way'!C95)</f>
        <v>5.66</v>
      </c>
      <c r="D94" s="9">
        <f t="shared" si="26"/>
        <v>0.59240070142802725</v>
      </c>
      <c r="E94" s="9">
        <f t="shared" si="27"/>
        <v>0.23689333372116481</v>
      </c>
      <c r="F94" s="9">
        <f t="shared" si="28"/>
        <v>0.17070596485080791</v>
      </c>
      <c r="G94" s="9">
        <f t="shared" si="29"/>
        <v>1.0424948743600551</v>
      </c>
      <c r="H94" s="9">
        <f t="shared" si="30"/>
        <v>1.6880466170776358</v>
      </c>
      <c r="I94" s="9">
        <f t="shared" si="31"/>
        <v>4.2213091617725702</v>
      </c>
      <c r="J94" s="9">
        <f t="shared" si="32"/>
        <v>5.8580261145178563</v>
      </c>
      <c r="K94" s="11">
        <f t="shared" si="33"/>
        <v>0.60240963855421692</v>
      </c>
      <c r="L94" s="11">
        <f t="shared" si="34"/>
        <v>0.24449877750611249</v>
      </c>
      <c r="M94" s="11">
        <f t="shared" si="35"/>
        <v>0.17667844522968199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-0.2473093320173485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0.21885081515032634</v>
      </c>
      <c r="Q94" s="11">
        <f>2*'OddsRatio_working_3-way'!K94*'OddsRatio_working_3-way'!L94*'OddsRatio_working_3-way'!M94</f>
        <v>5.2045378157033619E-2</v>
      </c>
      <c r="R94" s="11">
        <f t="shared" si="36"/>
        <v>0</v>
      </c>
      <c r="S94" s="11">
        <f t="shared" si="37"/>
        <v>-0.88492744436742155</v>
      </c>
      <c r="T94" s="11">
        <f t="shared" si="38"/>
        <v>-0.21044647904100394</v>
      </c>
      <c r="U94" s="11">
        <f>'OddsRatio_working_3-way'!S94-'OddsRatio_working_3-way'!R94^2/3</f>
        <v>-0.88492744436742155</v>
      </c>
      <c r="V94" s="11">
        <f>'OddsRatio_working_3-way'!S94*'OddsRatio_working_3-way'!R94/3-2*'OddsRatio_working_3-way'!R94^3/27-'OddsRatio_working_3-way'!T94</f>
        <v>0.21044647904100394</v>
      </c>
      <c r="W94" s="11">
        <f>'OddsRatio_working_3-way'!V94^2+4*'OddsRatio_working_3-way'!U94^3/27</f>
        <v>-5.8376524914119592E-2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0.16020630875130612</v>
      </c>
      <c r="Y94" s="11">
        <f>IF('OddsRatio_working_3-way'!W94&gt;=0,IF('OddsRatio_working_3-way'!V94+SQRT('OddsRatio_working_3-way'!W94)&gt;0,0,PI()),ACOS('OddsRatio_working_3-way'!V94/(2*'OddsRatio_working_3-way'!X94)))</f>
        <v>0.8542313036613145</v>
      </c>
      <c r="Z94" s="11">
        <f>'OddsRatio_working_3-way'!X94^(1/3)*COS('OddsRatio_working_3-way'!Y94/3)</f>
        <v>0.52124743718002753</v>
      </c>
      <c r="AA94" s="11">
        <f>'OddsRatio_working_3-way'!X94^(1/3)*COS(('OddsRatio_working_3-way'!Y94+2*PI())/3)</f>
        <v>-0.39275128201564924</v>
      </c>
      <c r="AB94" s="11">
        <f>'OddsRatio_working_3-way'!X94^(1/3)*COS(('OddsRatio_working_3-way'!Y94+4*PI())/3)</f>
        <v>-0.12849615516437798</v>
      </c>
      <c r="AC94" s="11">
        <f>'OddsRatio_working_3-way'!X94^(1/3)*SIN('OddsRatio_working_3-way'!Y94/3)</f>
        <v>0.15256776862232008</v>
      </c>
      <c r="AD94" s="11">
        <f>'OddsRatio_working_3-way'!X94^(1/3)*SIN(('OddsRatio_working_3-way'!Y94+2*PI())/3)</f>
        <v>0.37512963794427717</v>
      </c>
      <c r="AE94" s="11">
        <f>'OddsRatio_working_3-way'!X94^(1/3)*SIN(('OddsRatio_working_3-way'!Y94+4*PI())/3)</f>
        <v>-0.52769740656659714</v>
      </c>
      <c r="AF94" s="11">
        <f>-'OddsRatio_working_3-way'!U94/(3*'OddsRatio_working_3-way'!X94^(1/3))*COS(('OddsRatio_working_3-way'!Y94)/3)</f>
        <v>0.52124743718002753</v>
      </c>
      <c r="AG94" s="11">
        <f>-'OddsRatio_working_3-way'!U94/(3*'OddsRatio_working_3-way'!X94^(1/3))*COS(('OddsRatio_working_3-way'!Y94+2*PI())/3)</f>
        <v>-0.39275128201564924</v>
      </c>
      <c r="AH94" s="11">
        <f>-'OddsRatio_working_3-way'!U94/(3*'OddsRatio_working_3-way'!X94^(1/3))*COS(('OddsRatio_working_3-way'!Y94+4*PI())/3)</f>
        <v>-0.12849615516437798</v>
      </c>
      <c r="AI94" s="11">
        <f>'OddsRatio_working_3-way'!U94/(3*'OddsRatio_working_3-way'!X94^(1/3))*SIN(('OddsRatio_working_3-way'!Y94)/3)</f>
        <v>-0.15256776862232008</v>
      </c>
      <c r="AJ94" s="11">
        <f>'OddsRatio_working_3-way'!U94/(3*'OddsRatio_working_3-way'!X94^(1/3))*SIN(('OddsRatio_working_3-way'!Y94+2*PI())/3)</f>
        <v>-0.37512963794427717</v>
      </c>
      <c r="AK94" s="11">
        <f>'OddsRatio_working_3-way'!U94/(3*'OddsRatio_working_3-way'!X94^(1/3))*SIN(('OddsRatio_working_3-way'!Y94+4*PI())/3)</f>
        <v>0.52769740656659714</v>
      </c>
      <c r="AL94" s="11">
        <f>'OddsRatio_working_3-way'!Z94+'OddsRatio_working_3-way'!AF94</f>
        <v>1.0424948743600551</v>
      </c>
      <c r="AM94" s="11">
        <f>'OddsRatio_working_3-way'!AA94+'OddsRatio_working_3-way'!AG94</f>
        <v>-0.78550256403129848</v>
      </c>
      <c r="AN94" s="11">
        <f>'OddsRatio_working_3-way'!AB94+'OddsRatio_working_3-way'!AH94</f>
        <v>-0.25699231032875597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1.0424948743600551</v>
      </c>
      <c r="AS94" s="11">
        <f>IF(('OddsRatio_working_3-way'!X94=0),IF(Q94&gt;0,-Q94^(1/3),(-Q94)^(1/3)),'OddsRatio_working_3-way'!AM94-'OddsRatio_working_3-way'!R94/3)</f>
        <v>-0.78550256403129848</v>
      </c>
      <c r="AT94" s="11">
        <f>IF(('OddsRatio_working_3-way'!X94=0),IF(Q94&gt;0,-Q94^(1/3),(-Q94)^(1/3)),'OddsRatio_working_3-way'!AN94-'OddsRatio_working_3-way'!R94/3)</f>
        <v>-0.25699231032875597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2.63</v>
      </c>
      <c r="B95" s="4">
        <f>IF('True_Odds_Calculator_3-way'!B96="","",'True_Odds_Calculator_3-way'!B96)</f>
        <v>3.34</v>
      </c>
      <c r="C95" s="4">
        <f>IF('True_Odds_Calculator_3-way'!C96="","",'True_Odds_Calculator_3-way'!C96)</f>
        <v>2.87</v>
      </c>
      <c r="D95" s="9">
        <f t="shared" si="26"/>
        <v>0.37037937506131435</v>
      </c>
      <c r="E95" s="9">
        <f t="shared" si="27"/>
        <v>0.2906641667417123</v>
      </c>
      <c r="F95" s="9">
        <f t="shared" si="28"/>
        <v>0.3389564581969734</v>
      </c>
      <c r="G95" s="9">
        <f t="shared" si="29"/>
        <v>1.0429045137416963</v>
      </c>
      <c r="H95" s="9">
        <f t="shared" si="30"/>
        <v>2.6999343573989649</v>
      </c>
      <c r="I95" s="9">
        <f t="shared" si="31"/>
        <v>3.4403965621555685</v>
      </c>
      <c r="J95" s="9">
        <f t="shared" si="32"/>
        <v>2.9502314406969727</v>
      </c>
      <c r="K95" s="11">
        <f t="shared" si="33"/>
        <v>0.38022813688212931</v>
      </c>
      <c r="L95" s="11">
        <f t="shared" si="34"/>
        <v>0.29940119760479045</v>
      </c>
      <c r="M95" s="11">
        <f t="shared" si="35"/>
        <v>0.34843205574912889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-0.28291824559569134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0.23164809607874515</v>
      </c>
      <c r="Q95" s="11">
        <f>2*'OddsRatio_working_3-way'!K95*'OddsRatio_working_3-way'!L95*'OddsRatio_working_3-way'!M95</f>
        <v>7.9331539752994909E-2</v>
      </c>
      <c r="R95" s="11">
        <f t="shared" si="36"/>
        <v>0</v>
      </c>
      <c r="S95" s="11">
        <f t="shared" si="37"/>
        <v>-0.81878104252698292</v>
      </c>
      <c r="T95" s="11">
        <f t="shared" si="38"/>
        <v>-0.28040446661882973</v>
      </c>
      <c r="U95" s="11">
        <f>'OddsRatio_working_3-way'!S95-'OddsRatio_working_3-way'!R95^2/3</f>
        <v>-0.81878104252698292</v>
      </c>
      <c r="V95" s="11">
        <f>'OddsRatio_working_3-way'!S95*'OddsRatio_working_3-way'!R95/3-2*'OddsRatio_working_3-way'!R95^3/27-'OddsRatio_working_3-way'!T95</f>
        <v>0.28040446661882973</v>
      </c>
      <c r="W95" s="11">
        <f>'OddsRatio_working_3-way'!V95^2+4*'OddsRatio_working_3-way'!U95^3/27</f>
        <v>-2.6937458236529765E-3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0.14258366905386058</v>
      </c>
      <c r="Y95" s="11">
        <f>IF('OddsRatio_working_3-way'!W95&gt;=0,IF('OddsRatio_working_3-way'!V95+SQRT('OddsRatio_working_3-way'!W95)&gt;0,0,PI()),ACOS('OddsRatio_working_3-way'!V95/(2*'OddsRatio_working_3-way'!X95)))</f>
        <v>0.1830230821142691</v>
      </c>
      <c r="Z95" s="11">
        <f>'OddsRatio_working_3-way'!X95^(1/3)*COS('OddsRatio_working_3-way'!Y95/3)</f>
        <v>0.52145225687084829</v>
      </c>
      <c r="AA95" s="11">
        <f>'OddsRatio_working_3-way'!X95^(1/3)*COS(('OddsRatio_working_3-way'!Y95+2*PI())/3)</f>
        <v>-0.2883108793853581</v>
      </c>
      <c r="AB95" s="11">
        <f>'OddsRatio_working_3-way'!X95^(1/3)*COS(('OddsRatio_working_3-way'!Y95+4*PI())/3)</f>
        <v>-0.23314137748549033</v>
      </c>
      <c r="AC95" s="11">
        <f>'OddsRatio_working_3-way'!X95^(1/3)*SIN('OddsRatio_working_3-way'!Y95/3)</f>
        <v>3.1852126772946174E-2</v>
      </c>
      <c r="AD95" s="11">
        <f>'OddsRatio_working_3-way'!X95^(1/3)*SIN(('OddsRatio_working_3-way'!Y95+2*PI())/3)</f>
        <v>0.43566483792441008</v>
      </c>
      <c r="AE95" s="11">
        <f>'OddsRatio_working_3-way'!X95^(1/3)*SIN(('OddsRatio_working_3-way'!Y95+4*PI())/3)</f>
        <v>-0.46751696469735632</v>
      </c>
      <c r="AF95" s="11">
        <f>-'OddsRatio_working_3-way'!U95/(3*'OddsRatio_working_3-way'!X95^(1/3))*COS(('OddsRatio_working_3-way'!Y95)/3)</f>
        <v>0.52145225687084817</v>
      </c>
      <c r="AG95" s="11">
        <f>-'OddsRatio_working_3-way'!U95/(3*'OddsRatio_working_3-way'!X95^(1/3))*COS(('OddsRatio_working_3-way'!Y95+2*PI())/3)</f>
        <v>-0.28831087938535804</v>
      </c>
      <c r="AH95" s="11">
        <f>-'OddsRatio_working_3-way'!U95/(3*'OddsRatio_working_3-way'!X95^(1/3))*COS(('OddsRatio_working_3-way'!Y95+4*PI())/3)</f>
        <v>-0.23314137748549027</v>
      </c>
      <c r="AI95" s="11">
        <f>'OddsRatio_working_3-way'!U95/(3*'OddsRatio_working_3-way'!X95^(1/3))*SIN(('OddsRatio_working_3-way'!Y95)/3)</f>
        <v>-3.1852126772946167E-2</v>
      </c>
      <c r="AJ95" s="11">
        <f>'OddsRatio_working_3-way'!U95/(3*'OddsRatio_working_3-way'!X95^(1/3))*SIN(('OddsRatio_working_3-way'!Y95+2*PI())/3)</f>
        <v>-0.43566483792440996</v>
      </c>
      <c r="AK95" s="11">
        <f>'OddsRatio_working_3-way'!U95/(3*'OddsRatio_working_3-way'!X95^(1/3))*SIN(('OddsRatio_working_3-way'!Y95+4*PI())/3)</f>
        <v>0.46751696469735621</v>
      </c>
      <c r="AL95" s="11">
        <f>'OddsRatio_working_3-way'!Z95+'OddsRatio_working_3-way'!AF95</f>
        <v>1.0429045137416963</v>
      </c>
      <c r="AM95" s="11">
        <f>'OddsRatio_working_3-way'!AA95+'OddsRatio_working_3-way'!AG95</f>
        <v>-0.57662175877071609</v>
      </c>
      <c r="AN95" s="11">
        <f>'OddsRatio_working_3-way'!AB95+'OddsRatio_working_3-way'!AH95</f>
        <v>-0.4662827549709806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1.0429045137416963</v>
      </c>
      <c r="AS95" s="11">
        <f>IF(('OddsRatio_working_3-way'!X95=0),IF(Q95&gt;0,-Q95^(1/3),(-Q95)^(1/3)),'OddsRatio_working_3-way'!AM95-'OddsRatio_working_3-way'!R95/3)</f>
        <v>-0.57662175877071609</v>
      </c>
      <c r="AT95" s="11">
        <f>IF(('OddsRatio_working_3-way'!X95=0),IF(Q95&gt;0,-Q95^(1/3),(-Q95)^(1/3)),'OddsRatio_working_3-way'!AN95-'OddsRatio_working_3-way'!R95/3)</f>
        <v>-0.4662827549709806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2.08</v>
      </c>
      <c r="B96" s="4">
        <f>IF('True_Odds_Calculator_3-way'!B97="","",'True_Odds_Calculator_3-way'!B97)</f>
        <v>3.45</v>
      </c>
      <c r="C96" s="4">
        <f>IF('True_Odds_Calculator_3-way'!C97="","",'True_Odds_Calculator_3-way'!C97)</f>
        <v>3.87</v>
      </c>
      <c r="D96" s="9">
        <f t="shared" si="26"/>
        <v>0.46950966443057363</v>
      </c>
      <c r="E96" s="9">
        <f t="shared" si="27"/>
        <v>0.28064996857199231</v>
      </c>
      <c r="F96" s="9">
        <f t="shared" si="28"/>
        <v>0.24984036699743414</v>
      </c>
      <c r="G96" s="9">
        <f t="shared" si="29"/>
        <v>1.0461866759496896</v>
      </c>
      <c r="H96" s="9">
        <f t="shared" si="30"/>
        <v>2.1298816100256652</v>
      </c>
      <c r="I96" s="9">
        <f t="shared" si="31"/>
        <v>3.5631573560767391</v>
      </c>
      <c r="J96" s="9">
        <f t="shared" si="32"/>
        <v>4.0025557599756088</v>
      </c>
      <c r="K96" s="11">
        <f t="shared" si="33"/>
        <v>0.48076923076923073</v>
      </c>
      <c r="L96" s="11">
        <f t="shared" si="34"/>
        <v>0.28985507246376813</v>
      </c>
      <c r="M96" s="11">
        <f t="shared" si="35"/>
        <v>0.25839793281653745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-0.27345026055845079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0.23045523551084723</v>
      </c>
      <c r="Q96" s="11">
        <f>2*'OddsRatio_working_3-way'!K96*'OddsRatio_working_3-way'!L96*'OddsRatio_working_3-way'!M96</f>
        <v>7.2017261097139754E-2</v>
      </c>
      <c r="R96" s="11">
        <f t="shared" si="36"/>
        <v>0</v>
      </c>
      <c r="S96" s="11">
        <f t="shared" si="37"/>
        <v>-0.84276838881119576</v>
      </c>
      <c r="T96" s="11">
        <f t="shared" si="38"/>
        <v>-0.26336512150349867</v>
      </c>
      <c r="U96" s="11">
        <f>'OddsRatio_working_3-way'!S96-'OddsRatio_working_3-way'!R96^2/3</f>
        <v>-0.84276838881119576</v>
      </c>
      <c r="V96" s="11">
        <f>'OddsRatio_working_3-way'!S96*'OddsRatio_working_3-way'!R96/3-2*'OddsRatio_working_3-way'!R96^3/27-'OddsRatio_working_3-way'!T96</f>
        <v>0.26336512150349867</v>
      </c>
      <c r="W96" s="11">
        <f>'OddsRatio_working_3-way'!V96^2+4*'OddsRatio_working_3-way'!U96^3/27</f>
        <v>-1.9317843867812309E-2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0.1488951234026529</v>
      </c>
      <c r="Y96" s="11">
        <f>IF('OddsRatio_working_3-way'!W96&gt;=0,IF('OddsRatio_working_3-way'!V96+SQRT('OddsRatio_working_3-way'!W96)&gt;0,0,PI()),ACOS('OddsRatio_working_3-way'!V96/(2*'OddsRatio_working_3-way'!X96)))</f>
        <v>0.48559354726047621</v>
      </c>
      <c r="Z96" s="11">
        <f>'OddsRatio_working_3-way'!X96^(1/3)*COS('OddsRatio_working_3-way'!Y96/3)</f>
        <v>0.52309333797484481</v>
      </c>
      <c r="AA96" s="11">
        <f>'OddsRatio_working_3-way'!X96^(1/3)*COS(('OddsRatio_working_3-way'!Y96+2*PI())/3)</f>
        <v>-0.33552042803446591</v>
      </c>
      <c r="AB96" s="11">
        <f>'OddsRatio_working_3-way'!X96^(1/3)*COS(('OddsRatio_working_3-way'!Y96+4*PI())/3)</f>
        <v>-0.18757290994037876</v>
      </c>
      <c r="AC96" s="11">
        <f>'OddsRatio_working_3-way'!X96^(1/3)*SIN('OddsRatio_working_3-way'!Y96/3)</f>
        <v>8.5417539397558126E-2</v>
      </c>
      <c r="AD96" s="11">
        <f>'OddsRatio_working_3-way'!X96^(1/3)*SIN(('OddsRatio_working_3-way'!Y96+2*PI())/3)</f>
        <v>0.4103033495378357</v>
      </c>
      <c r="AE96" s="11">
        <f>'OddsRatio_working_3-way'!X96^(1/3)*SIN(('OddsRatio_working_3-way'!Y96+4*PI())/3)</f>
        <v>-0.4957208889353939</v>
      </c>
      <c r="AF96" s="11">
        <f>-'OddsRatio_working_3-way'!U96/(3*'OddsRatio_working_3-way'!X96^(1/3))*COS(('OddsRatio_working_3-way'!Y96)/3)</f>
        <v>0.52309333797484481</v>
      </c>
      <c r="AG96" s="11">
        <f>-'OddsRatio_working_3-way'!U96/(3*'OddsRatio_working_3-way'!X96^(1/3))*COS(('OddsRatio_working_3-way'!Y96+2*PI())/3)</f>
        <v>-0.33552042803446591</v>
      </c>
      <c r="AH96" s="11">
        <f>-'OddsRatio_working_3-way'!U96/(3*'OddsRatio_working_3-way'!X96^(1/3))*COS(('OddsRatio_working_3-way'!Y96+4*PI())/3)</f>
        <v>-0.18757290994037876</v>
      </c>
      <c r="AI96" s="11">
        <f>'OddsRatio_working_3-way'!U96/(3*'OddsRatio_working_3-way'!X96^(1/3))*SIN(('OddsRatio_working_3-way'!Y96)/3)</f>
        <v>-8.5417539397558126E-2</v>
      </c>
      <c r="AJ96" s="11">
        <f>'OddsRatio_working_3-way'!U96/(3*'OddsRatio_working_3-way'!X96^(1/3))*SIN(('OddsRatio_working_3-way'!Y96+2*PI())/3)</f>
        <v>-0.4103033495378357</v>
      </c>
      <c r="AK96" s="11">
        <f>'OddsRatio_working_3-way'!U96/(3*'OddsRatio_working_3-way'!X96^(1/3))*SIN(('OddsRatio_working_3-way'!Y96+4*PI())/3)</f>
        <v>0.4957208889353939</v>
      </c>
      <c r="AL96" s="11">
        <f>'OddsRatio_working_3-way'!Z96+'OddsRatio_working_3-way'!AF96</f>
        <v>1.0461866759496896</v>
      </c>
      <c r="AM96" s="11">
        <f>'OddsRatio_working_3-way'!AA96+'OddsRatio_working_3-way'!AG96</f>
        <v>-0.67104085606893182</v>
      </c>
      <c r="AN96" s="11">
        <f>'OddsRatio_working_3-way'!AB96+'OddsRatio_working_3-way'!AH96</f>
        <v>-0.37514581988075751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1.0461866759496896</v>
      </c>
      <c r="AS96" s="11">
        <f>IF(('OddsRatio_working_3-way'!X96=0),IF(Q96&gt;0,-Q96^(1/3),(-Q96)^(1/3)),'OddsRatio_working_3-way'!AM96-'OddsRatio_working_3-way'!R96/3)</f>
        <v>-0.67104085606893182</v>
      </c>
      <c r="AT96" s="11">
        <f>IF(('OddsRatio_working_3-way'!X96=0),IF(Q96&gt;0,-Q96^(1/3),(-Q96)^(1/3)),'OddsRatio_working_3-way'!AN96-'OddsRatio_working_3-way'!R96/3)</f>
        <v>-0.37514581988075751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3.04</v>
      </c>
      <c r="B97" s="4">
        <f>IF('True_Odds_Calculator_3-way'!B98="","",'True_Odds_Calculator_3-way'!B98)</f>
        <v>3.28</v>
      </c>
      <c r="C97" s="4">
        <f>IF('True_Odds_Calculator_3-way'!C98="","",'True_Odds_Calculator_3-way'!C98)</f>
        <v>2.54</v>
      </c>
      <c r="D97" s="9">
        <f t="shared" si="26"/>
        <v>0.31990270316591696</v>
      </c>
      <c r="E97" s="9">
        <f t="shared" si="27"/>
        <v>0.29620306724287637</v>
      </c>
      <c r="F97" s="9">
        <f t="shared" si="28"/>
        <v>0.38389422959120667</v>
      </c>
      <c r="G97" s="9">
        <f t="shared" si="29"/>
        <v>1.0421325751878292</v>
      </c>
      <c r="H97" s="9">
        <f t="shared" si="30"/>
        <v>3.1259504533831706</v>
      </c>
      <c r="I97" s="9">
        <f t="shared" si="31"/>
        <v>3.3760622714282502</v>
      </c>
      <c r="J97" s="9">
        <f t="shared" si="32"/>
        <v>2.6048841657892572</v>
      </c>
      <c r="K97" s="11">
        <f t="shared" si="33"/>
        <v>0.32894736842105265</v>
      </c>
      <c r="L97" s="11">
        <f t="shared" si="34"/>
        <v>0.3048780487804878</v>
      </c>
      <c r="M97" s="11">
        <f t="shared" si="35"/>
        <v>0.39370078740157477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-0.28281640099865557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0.23137502147918287</v>
      </c>
      <c r="Q97" s="11">
        <f>2*'OddsRatio_working_3-way'!K97*'OddsRatio_working_3-way'!L97*'OddsRatio_working_3-way'!M97</f>
        <v>7.8967584122588003E-2</v>
      </c>
      <c r="R97" s="11">
        <f t="shared" si="36"/>
        <v>0</v>
      </c>
      <c r="S97" s="11">
        <f t="shared" si="37"/>
        <v>-0.81811033823417745</v>
      </c>
      <c r="T97" s="11">
        <f t="shared" si="38"/>
        <v>-0.27921854547241548</v>
      </c>
      <c r="U97" s="11">
        <f>'OddsRatio_working_3-way'!S97-'OddsRatio_working_3-way'!R97^2/3</f>
        <v>-0.81811033823417745</v>
      </c>
      <c r="V97" s="11">
        <f>'OddsRatio_working_3-way'!S97*'OddsRatio_working_3-way'!R97/3-2*'OddsRatio_working_3-way'!R97^3/27-'OddsRatio_working_3-way'!T97</f>
        <v>0.27921854547241548</v>
      </c>
      <c r="W97" s="11">
        <f>'OddsRatio_working_3-way'!V97^2+4*'OddsRatio_working_3-way'!U97^3/27</f>
        <v>-3.1577374582608259E-3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0.14240850886972325</v>
      </c>
      <c r="Y97" s="11">
        <f>IF('OddsRatio_working_3-way'!W97&gt;=0,IF('OddsRatio_working_3-way'!V97+SQRT('OddsRatio_working_3-way'!W97)&gt;0,0,PI()),ACOS('OddsRatio_working_3-way'!V97/(2*'OddsRatio_working_3-way'!X97)))</f>
        <v>0.19860069403907299</v>
      </c>
      <c r="Z97" s="11">
        <f>'OddsRatio_working_3-way'!X97^(1/3)*COS('OddsRatio_working_3-way'!Y97/3)</f>
        <v>0.5210662875939146</v>
      </c>
      <c r="AA97" s="11">
        <f>'OddsRatio_working_3-way'!X97^(1/3)*COS(('OddsRatio_working_3-way'!Y97+2*PI())/3)</f>
        <v>-0.29045015414836556</v>
      </c>
      <c r="AB97" s="11">
        <f>'OddsRatio_working_3-way'!X97^(1/3)*COS(('OddsRatio_working_3-way'!Y97+4*PI())/3)</f>
        <v>-0.23061613344554938</v>
      </c>
      <c r="AC97" s="11">
        <f>'OddsRatio_working_3-way'!X97^(1/3)*SIN('OddsRatio_working_3-way'!Y97/3)</f>
        <v>3.4545187959468732E-2</v>
      </c>
      <c r="AD97" s="11">
        <f>'OddsRatio_working_3-way'!X97^(1/3)*SIN(('OddsRatio_working_3-way'!Y97+2*PI())/3)</f>
        <v>0.433984048132244</v>
      </c>
      <c r="AE97" s="11">
        <f>'OddsRatio_working_3-way'!X97^(1/3)*SIN(('OddsRatio_working_3-way'!Y97+4*PI())/3)</f>
        <v>-0.46852923609171254</v>
      </c>
      <c r="AF97" s="11">
        <f>-'OddsRatio_working_3-way'!U97/(3*'OddsRatio_working_3-way'!X97^(1/3))*COS(('OddsRatio_working_3-way'!Y97)/3)</f>
        <v>0.5210662875939146</v>
      </c>
      <c r="AG97" s="11">
        <f>-'OddsRatio_working_3-way'!U97/(3*'OddsRatio_working_3-way'!X97^(1/3))*COS(('OddsRatio_working_3-way'!Y97+2*PI())/3)</f>
        <v>-0.29045015414836556</v>
      </c>
      <c r="AH97" s="11">
        <f>-'OddsRatio_working_3-way'!U97/(3*'OddsRatio_working_3-way'!X97^(1/3))*COS(('OddsRatio_working_3-way'!Y97+4*PI())/3)</f>
        <v>-0.23061613344554938</v>
      </c>
      <c r="AI97" s="11">
        <f>'OddsRatio_working_3-way'!U97/(3*'OddsRatio_working_3-way'!X97^(1/3))*SIN(('OddsRatio_working_3-way'!Y97)/3)</f>
        <v>-3.4545187959468732E-2</v>
      </c>
      <c r="AJ97" s="11">
        <f>'OddsRatio_working_3-way'!U97/(3*'OddsRatio_working_3-way'!X97^(1/3))*SIN(('OddsRatio_working_3-way'!Y97+2*PI())/3)</f>
        <v>-0.433984048132244</v>
      </c>
      <c r="AK97" s="11">
        <f>'OddsRatio_working_3-way'!U97/(3*'OddsRatio_working_3-way'!X97^(1/3))*SIN(('OddsRatio_working_3-way'!Y97+4*PI())/3)</f>
        <v>0.46852923609171254</v>
      </c>
      <c r="AL97" s="11">
        <f>'OddsRatio_working_3-way'!Z97+'OddsRatio_working_3-way'!AF97</f>
        <v>1.0421325751878292</v>
      </c>
      <c r="AM97" s="11">
        <f>'OddsRatio_working_3-way'!AA97+'OddsRatio_working_3-way'!AG97</f>
        <v>-0.58090030829673112</v>
      </c>
      <c r="AN97" s="11">
        <f>'OddsRatio_working_3-way'!AB97+'OddsRatio_working_3-way'!AH97</f>
        <v>-0.46123226689109875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1.0421325751878292</v>
      </c>
      <c r="AS97" s="11">
        <f>IF(('OddsRatio_working_3-way'!X97=0),IF(Q97&gt;0,-Q97^(1/3),(-Q97)^(1/3)),'OddsRatio_working_3-way'!AM97-'OddsRatio_working_3-way'!R97/3)</f>
        <v>-0.58090030829673112</v>
      </c>
      <c r="AT97" s="11">
        <f>IF(('OddsRatio_working_3-way'!X97=0),IF(Q97&gt;0,-Q97^(1/3),(-Q97)^(1/3)),'OddsRatio_working_3-way'!AN97-'OddsRatio_working_3-way'!R97/3)</f>
        <v>-0.46123226689109875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2.6</v>
      </c>
      <c r="B98" s="4">
        <f>IF('True_Odds_Calculator_3-way'!B99="","",'True_Odds_Calculator_3-way'!B99)</f>
        <v>3.05</v>
      </c>
      <c r="C98" s="4">
        <f>IF('True_Odds_Calculator_3-way'!C99="","",'True_Odds_Calculator_3-way'!C99)</f>
        <v>3.18</v>
      </c>
      <c r="D98" s="9">
        <f t="shared" si="26"/>
        <v>0.37511673083952141</v>
      </c>
      <c r="E98" s="9">
        <f t="shared" si="27"/>
        <v>0.31904506494217055</v>
      </c>
      <c r="F98" s="9">
        <f t="shared" si="28"/>
        <v>0.30583820421830787</v>
      </c>
      <c r="G98" s="9">
        <f t="shared" si="29"/>
        <v>1.0411480243795925</v>
      </c>
      <c r="H98" s="9">
        <f t="shared" si="30"/>
        <v>2.6658368390073481</v>
      </c>
      <c r="I98" s="9">
        <f t="shared" si="31"/>
        <v>3.1343534499781649</v>
      </c>
      <c r="J98" s="9">
        <f t="shared" si="32"/>
        <v>3.2697026931475119</v>
      </c>
      <c r="K98" s="11">
        <f t="shared" si="33"/>
        <v>0.38461538461538458</v>
      </c>
      <c r="L98" s="11">
        <f t="shared" si="34"/>
        <v>0.32786885245901642</v>
      </c>
      <c r="M98" s="11">
        <f t="shared" si="35"/>
        <v>0.31446540880503143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-0.28355024705163878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0.23118957545187055</v>
      </c>
      <c r="Q98" s="11">
        <f>2*'OddsRatio_working_3-way'!K98*'OddsRatio_working_3-way'!L98*'OddsRatio_working_3-way'!M98</f>
        <v>7.9310317479200865E-2</v>
      </c>
      <c r="R98" s="11">
        <f t="shared" si="36"/>
        <v>0</v>
      </c>
      <c r="S98" s="11">
        <f t="shared" si="37"/>
        <v>-0.81533900201387388</v>
      </c>
      <c r="T98" s="11">
        <f t="shared" si="38"/>
        <v>-0.27970463190870454</v>
      </c>
      <c r="U98" s="11">
        <f>'OddsRatio_working_3-way'!S98-'OddsRatio_working_3-way'!R98^2/3</f>
        <v>-0.81533900201387388</v>
      </c>
      <c r="V98" s="11">
        <f>'OddsRatio_working_3-way'!S98*'OddsRatio_working_3-way'!R98/3-2*'OddsRatio_working_3-way'!R98^3/27-'OddsRatio_working_3-way'!T98</f>
        <v>0.27970463190870454</v>
      </c>
      <c r="W98" s="11">
        <f>'OddsRatio_working_3-way'!V98^2+4*'OddsRatio_working_3-way'!U98^3/27</f>
        <v>-2.0644562017255175E-3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0.14168551206184546</v>
      </c>
      <c r="Y98" s="11">
        <f>IF('OddsRatio_working_3-way'!W98&gt;=0,IF('OddsRatio_working_3-way'!V98+SQRT('OddsRatio_working_3-way'!W98)&gt;0,0,PI()),ACOS('OddsRatio_working_3-way'!V98/(2*'OddsRatio_working_3-way'!X98)))</f>
        <v>0.16103716381591782</v>
      </c>
      <c r="Z98" s="11">
        <f>'OddsRatio_working_3-way'!X98^(1/3)*COS('OddsRatio_working_3-way'!Y98/3)</f>
        <v>0.52057401218979638</v>
      </c>
      <c r="AA98" s="11">
        <f>'OddsRatio_working_3-way'!X98^(1/3)*COS(('OddsRatio_working_3-way'!Y98+2*PI())/3)</f>
        <v>-0.28451042199628995</v>
      </c>
      <c r="AB98" s="11">
        <f>'OddsRatio_working_3-way'!X98^(1/3)*COS(('OddsRatio_working_3-way'!Y98+4*PI())/3)</f>
        <v>-0.23606359019350656</v>
      </c>
      <c r="AC98" s="11">
        <f>'OddsRatio_working_3-way'!X98^(1/3)*SIN('OddsRatio_working_3-way'!Y98/3)</f>
        <v>2.7970791382721745E-2</v>
      </c>
      <c r="AD98" s="11">
        <f>'OddsRatio_working_3-way'!X98^(1/3)*SIN(('OddsRatio_working_3-way'!Y98+2*PI())/3)</f>
        <v>0.43684492341499298</v>
      </c>
      <c r="AE98" s="11">
        <f>'OddsRatio_working_3-way'!X98^(1/3)*SIN(('OddsRatio_working_3-way'!Y98+4*PI())/3)</f>
        <v>-0.4648157147977145</v>
      </c>
      <c r="AF98" s="11">
        <f>-'OddsRatio_working_3-way'!U98/(3*'OddsRatio_working_3-way'!X98^(1/3))*COS(('OddsRatio_working_3-way'!Y98)/3)</f>
        <v>0.52057401218979615</v>
      </c>
      <c r="AG98" s="11">
        <f>-'OddsRatio_working_3-way'!U98/(3*'OddsRatio_working_3-way'!X98^(1/3))*COS(('OddsRatio_working_3-way'!Y98+2*PI())/3)</f>
        <v>-0.28451042199628984</v>
      </c>
      <c r="AH98" s="11">
        <f>-'OddsRatio_working_3-way'!U98/(3*'OddsRatio_working_3-way'!X98^(1/3))*COS(('OddsRatio_working_3-way'!Y98+4*PI())/3)</f>
        <v>-0.23606359019350645</v>
      </c>
      <c r="AI98" s="11">
        <f>'OddsRatio_working_3-way'!U98/(3*'OddsRatio_working_3-way'!X98^(1/3))*SIN(('OddsRatio_working_3-way'!Y98)/3)</f>
        <v>-2.7970791382721735E-2</v>
      </c>
      <c r="AJ98" s="11">
        <f>'OddsRatio_working_3-way'!U98/(3*'OddsRatio_working_3-way'!X98^(1/3))*SIN(('OddsRatio_working_3-way'!Y98+2*PI())/3)</f>
        <v>-0.43684492341499276</v>
      </c>
      <c r="AK98" s="11">
        <f>'OddsRatio_working_3-way'!U98/(3*'OddsRatio_working_3-way'!X98^(1/3))*SIN(('OddsRatio_working_3-way'!Y98+4*PI())/3)</f>
        <v>0.46481571479771427</v>
      </c>
      <c r="AL98" s="11">
        <f>'OddsRatio_working_3-way'!Z98+'OddsRatio_working_3-way'!AF98</f>
        <v>1.0411480243795925</v>
      </c>
      <c r="AM98" s="11">
        <f>'OddsRatio_working_3-way'!AA98+'OddsRatio_working_3-way'!AG98</f>
        <v>-0.56902084399257979</v>
      </c>
      <c r="AN98" s="11">
        <f>'OddsRatio_working_3-way'!AB98+'OddsRatio_working_3-way'!AH98</f>
        <v>-0.47212718038701301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1.0411480243795925</v>
      </c>
      <c r="AS98" s="11">
        <f>IF(('OddsRatio_working_3-way'!X98=0),IF(Q98&gt;0,-Q98^(1/3),(-Q98)^(1/3)),'OddsRatio_working_3-way'!AM98-'OddsRatio_working_3-way'!R98/3)</f>
        <v>-0.56902084399257979</v>
      </c>
      <c r="AT98" s="11">
        <f>IF(('OddsRatio_working_3-way'!X98=0),IF(Q98&gt;0,-Q98^(1/3),(-Q98)^(1/3)),'OddsRatio_working_3-way'!AN98-'OddsRatio_working_3-way'!R98/3)</f>
        <v>-0.47212718038701301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1.1299999999999999</v>
      </c>
      <c r="B99" s="4">
        <f>IF('True_Odds_Calculator_3-way'!B100="","",'True_Odds_Calculator_3-way'!B100)</f>
        <v>9.06</v>
      </c>
      <c r="C99" s="4">
        <f>IF('True_Odds_Calculator_3-way'!C100="","",'True_Odds_Calculator_3-way'!C100)</f>
        <v>24.99</v>
      </c>
      <c r="D99" s="9">
        <f t="shared" si="26"/>
        <v>0.86882922990204747</v>
      </c>
      <c r="E99" s="9">
        <f t="shared" si="27"/>
        <v>9.6521384602109142E-2</v>
      </c>
      <c r="F99" s="9">
        <f t="shared" si="28"/>
        <v>3.4649385495843239E-2</v>
      </c>
      <c r="G99" s="9">
        <f t="shared" si="29"/>
        <v>1.1613397536638592</v>
      </c>
      <c r="H99" s="9">
        <f t="shared" si="30"/>
        <v>1.1509741679763017</v>
      </c>
      <c r="I99" s="9">
        <f t="shared" si="31"/>
        <v>10.360398414530705</v>
      </c>
      <c r="J99" s="9">
        <f t="shared" si="32"/>
        <v>28.860540690395979</v>
      </c>
      <c r="K99" s="11">
        <f t="shared" si="33"/>
        <v>0.88495575221238942</v>
      </c>
      <c r="L99" s="11">
        <f t="shared" si="34"/>
        <v>0.11037527593818984</v>
      </c>
      <c r="M99" s="11">
        <f t="shared" si="35"/>
        <v>4.0016006402561026E-2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-9.8250720710640449E-2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0.12578044951399847</v>
      </c>
      <c r="Q99" s="11">
        <f>2*'OddsRatio_working_3-way'!K99*'OddsRatio_working_3-way'!L99*'OddsRatio_working_3-way'!M99</f>
        <v>7.8173057497823804E-3</v>
      </c>
      <c r="R99" s="11">
        <f t="shared" si="36"/>
        <v>0</v>
      </c>
      <c r="S99" s="11">
        <f t="shared" si="37"/>
        <v>-1.2801987466782683</v>
      </c>
      <c r="T99" s="11">
        <f t="shared" si="38"/>
        <v>-7.9564869277704689E-2</v>
      </c>
      <c r="U99" s="11">
        <f>'OddsRatio_working_3-way'!S99-'OddsRatio_working_3-way'!R99^2/3</f>
        <v>-1.2801987466782683</v>
      </c>
      <c r="V99" s="11">
        <f>'OddsRatio_working_3-way'!S99*'OddsRatio_working_3-way'!R99/3-2*'OddsRatio_working_3-way'!R99^3/27-'OddsRatio_working_3-way'!T99</f>
        <v>7.9564869277704689E-2</v>
      </c>
      <c r="W99" s="11">
        <f>'OddsRatio_working_3-way'!V99^2+4*'OddsRatio_working_3-way'!U99^3/27</f>
        <v>-0.30450336214894091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0.27876241253624884</v>
      </c>
      <c r="Y99" s="11">
        <f>IF('OddsRatio_working_3-way'!W99&gt;=0,IF('OddsRatio_working_3-way'!V99+SQRT('OddsRatio_working_3-way'!W99)&gt;0,0,PI()),ACOS('OddsRatio_working_3-way'!V99/(2*'OddsRatio_working_3-way'!X99)))</f>
        <v>1.4275965151908609</v>
      </c>
      <c r="Z99" s="11">
        <f>'OddsRatio_working_3-way'!X99^(1/3)*COS('OddsRatio_working_3-way'!Y99/3)</f>
        <v>0.58066987683192961</v>
      </c>
      <c r="AA99" s="11">
        <f>'OddsRatio_working_3-way'!X99^(1/3)*COS(('OddsRatio_working_3-way'!Y99+2*PI())/3)</f>
        <v>-0.5495000542679267</v>
      </c>
      <c r="AB99" s="11">
        <f>'OddsRatio_working_3-way'!X99^(1/3)*COS(('OddsRatio_working_3-way'!Y99+4*PI())/3)</f>
        <v>-3.1169822564003441E-2</v>
      </c>
      <c r="AC99" s="11">
        <f>'OddsRatio_working_3-way'!X99^(1/3)*SIN('OddsRatio_working_3-way'!Y99/3)</f>
        <v>0.29925809880338144</v>
      </c>
      <c r="AD99" s="11">
        <f>'OddsRatio_working_3-way'!X99^(1/3)*SIN(('OddsRatio_working_3-way'!Y99+2*PI())/3)</f>
        <v>0.35324581514714143</v>
      </c>
      <c r="AE99" s="11">
        <f>'OddsRatio_working_3-way'!X99^(1/3)*SIN(('OddsRatio_working_3-way'!Y99+4*PI())/3)</f>
        <v>-0.65250391395052287</v>
      </c>
      <c r="AF99" s="11">
        <f>-'OddsRatio_working_3-way'!U99/(3*'OddsRatio_working_3-way'!X99^(1/3))*COS(('OddsRatio_working_3-way'!Y99)/3)</f>
        <v>0.58066987683192961</v>
      </c>
      <c r="AG99" s="11">
        <f>-'OddsRatio_working_3-way'!U99/(3*'OddsRatio_working_3-way'!X99^(1/3))*COS(('OddsRatio_working_3-way'!Y99+2*PI())/3)</f>
        <v>-0.5495000542679267</v>
      </c>
      <c r="AH99" s="11">
        <f>-'OddsRatio_working_3-way'!U99/(3*'OddsRatio_working_3-way'!X99^(1/3))*COS(('OddsRatio_working_3-way'!Y99+4*PI())/3)</f>
        <v>-3.1169822564003441E-2</v>
      </c>
      <c r="AI99" s="11">
        <f>'OddsRatio_working_3-way'!U99/(3*'OddsRatio_working_3-way'!X99^(1/3))*SIN(('OddsRatio_working_3-way'!Y99)/3)</f>
        <v>-0.29925809880338144</v>
      </c>
      <c r="AJ99" s="11">
        <f>'OddsRatio_working_3-way'!U99/(3*'OddsRatio_working_3-way'!X99^(1/3))*SIN(('OddsRatio_working_3-way'!Y99+2*PI())/3)</f>
        <v>-0.35324581514714143</v>
      </c>
      <c r="AK99" s="11">
        <f>'OddsRatio_working_3-way'!U99/(3*'OddsRatio_working_3-way'!X99^(1/3))*SIN(('OddsRatio_working_3-way'!Y99+4*PI())/3)</f>
        <v>0.65250391395052287</v>
      </c>
      <c r="AL99" s="11">
        <f>'OddsRatio_working_3-way'!Z99+'OddsRatio_working_3-way'!AF99</f>
        <v>1.1613397536638592</v>
      </c>
      <c r="AM99" s="11">
        <f>'OddsRatio_working_3-way'!AA99+'OddsRatio_working_3-way'!AG99</f>
        <v>-1.0990001085358534</v>
      </c>
      <c r="AN99" s="11">
        <f>'OddsRatio_working_3-way'!AB99+'OddsRatio_working_3-way'!AH99</f>
        <v>-6.2339645128006882E-2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1.1613397536638592</v>
      </c>
      <c r="AS99" s="11">
        <f>IF(('OddsRatio_working_3-way'!X99=0),IF(Q99&gt;0,-Q99^(1/3),(-Q99)^(1/3)),'OddsRatio_working_3-way'!AM99-'OddsRatio_working_3-way'!R99/3)</f>
        <v>-1.0990001085358534</v>
      </c>
      <c r="AT99" s="11">
        <f>IF(('OddsRatio_working_3-way'!X99=0),IF(Q99&gt;0,-Q99^(1/3),(-Q99)^(1/3)),'OddsRatio_working_3-way'!AN99-'OddsRatio_working_3-way'!R99/3)</f>
        <v>-6.2339645128006882E-2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1.63</v>
      </c>
      <c r="B100" s="4">
        <f>IF('True_Odds_Calculator_3-way'!B101="","",'True_Odds_Calculator_3-way'!B101)</f>
        <v>3.8</v>
      </c>
      <c r="C100" s="4">
        <f>IF('True_Odds_Calculator_3-way'!C101="","",'True_Odds_Calculator_3-way'!C101)</f>
        <v>5.4</v>
      </c>
      <c r="D100" s="9">
        <f t="shared" si="26"/>
        <v>0.58768427249543875</v>
      </c>
      <c r="E100" s="9">
        <f t="shared" si="27"/>
        <v>0.24282481130973807</v>
      </c>
      <c r="F100" s="9">
        <f t="shared" si="28"/>
        <v>0.16949091619482337</v>
      </c>
      <c r="G100" s="9">
        <f t="shared" si="29"/>
        <v>1.1136411834850972</v>
      </c>
      <c r="H100" s="9">
        <f t="shared" si="30"/>
        <v>1.7015939455956113</v>
      </c>
      <c r="I100" s="9">
        <f t="shared" si="31"/>
        <v>4.1181953137582719</v>
      </c>
      <c r="J100" s="9">
        <f t="shared" si="32"/>
        <v>5.9000212073344276</v>
      </c>
      <c r="K100" s="11">
        <f t="shared" si="33"/>
        <v>0.61349693251533743</v>
      </c>
      <c r="L100" s="11">
        <f t="shared" si="34"/>
        <v>0.26315789473684209</v>
      </c>
      <c r="M100" s="11">
        <f t="shared" si="35"/>
        <v>0.18518518518518517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-0.23205252394790676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0.23409751372295767</v>
      </c>
      <c r="Q100" s="11">
        <f>2*'OddsRatio_working_3-way'!K100*'OddsRatio_working_3-way'!L100*'OddsRatio_working_3-way'!M100</f>
        <v>5.9795022662313582E-2</v>
      </c>
      <c r="R100" s="11">
        <f t="shared" si="36"/>
        <v>0</v>
      </c>
      <c r="S100" s="11">
        <f t="shared" si="37"/>
        <v>-1.0088126159554722</v>
      </c>
      <c r="T100" s="11">
        <f t="shared" si="38"/>
        <v>-0.25767882910740031</v>
      </c>
      <c r="U100" s="11">
        <f>'OddsRatio_working_3-way'!S100-'OddsRatio_working_3-way'!R100^2/3</f>
        <v>-1.0088126159554722</v>
      </c>
      <c r="V100" s="11">
        <f>'OddsRatio_working_3-way'!S100*'OddsRatio_working_3-way'!R100/3-2*'OddsRatio_working_3-way'!R100^3/27-'OddsRatio_working_3-way'!T100</f>
        <v>0.25767882910740031</v>
      </c>
      <c r="W100" s="11">
        <f>'OddsRatio_working_3-way'!V100^2+4*'OddsRatio_working_3-way'!U100^3/27</f>
        <v>-8.5701105307394068E-2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0.19499966940840879</v>
      </c>
      <c r="Y100" s="11">
        <f>IF('OddsRatio_working_3-way'!W100&gt;=0,IF('OddsRatio_working_3-way'!V100+SQRT('OddsRatio_working_3-way'!W100)&gt;0,0,PI()),ACOS('OddsRatio_working_3-way'!V100/(2*'OddsRatio_working_3-way'!X100)))</f>
        <v>0.84902401936140282</v>
      </c>
      <c r="Z100" s="11">
        <f>'OddsRatio_working_3-way'!X100^(1/3)*COS('OddsRatio_working_3-way'!Y100/3)</f>
        <v>0.55682059174254872</v>
      </c>
      <c r="AA100" s="11">
        <f>'OddsRatio_working_3-way'!X100^(1/3)*COS(('OddsRatio_working_3-way'!Y100+2*PI())/3)</f>
        <v>-0.41864679414286055</v>
      </c>
      <c r="AB100" s="11">
        <f>'OddsRatio_working_3-way'!X100^(1/3)*COS(('OddsRatio_working_3-way'!Y100+4*PI())/3)</f>
        <v>-0.13817379759968795</v>
      </c>
      <c r="AC100" s="11">
        <f>'OddsRatio_working_3-way'!X100^(1/3)*SIN('OddsRatio_working_3-way'!Y100/3)</f>
        <v>0.16193116005462158</v>
      </c>
      <c r="AD100" s="11">
        <f>'OddsRatio_working_3-way'!X100^(1/3)*SIN(('OddsRatio_working_3-way'!Y100+2*PI())/3)</f>
        <v>0.40125519777201996</v>
      </c>
      <c r="AE100" s="11">
        <f>'OddsRatio_working_3-way'!X100^(1/3)*SIN(('OddsRatio_working_3-way'!Y100+4*PI())/3)</f>
        <v>-0.56318635782664161</v>
      </c>
      <c r="AF100" s="11">
        <f>-'OddsRatio_working_3-way'!U100/(3*'OddsRatio_working_3-way'!X100^(1/3))*COS(('OddsRatio_working_3-way'!Y100)/3)</f>
        <v>0.5568205917425485</v>
      </c>
      <c r="AG100" s="11">
        <f>-'OddsRatio_working_3-way'!U100/(3*'OddsRatio_working_3-way'!X100^(1/3))*COS(('OddsRatio_working_3-way'!Y100+2*PI())/3)</f>
        <v>-0.41864679414286038</v>
      </c>
      <c r="AH100" s="11">
        <f>-'OddsRatio_working_3-way'!U100/(3*'OddsRatio_working_3-way'!X100^(1/3))*COS(('OddsRatio_working_3-way'!Y100+4*PI())/3)</f>
        <v>-0.13817379759968793</v>
      </c>
      <c r="AI100" s="11">
        <f>'OddsRatio_working_3-way'!U100/(3*'OddsRatio_working_3-way'!X100^(1/3))*SIN(('OddsRatio_working_3-way'!Y100)/3)</f>
        <v>-0.16193116005462152</v>
      </c>
      <c r="AJ100" s="11">
        <f>'OddsRatio_working_3-way'!U100/(3*'OddsRatio_working_3-way'!X100^(1/3))*SIN(('OddsRatio_working_3-way'!Y100+2*PI())/3)</f>
        <v>-0.40125519777201984</v>
      </c>
      <c r="AK100" s="11">
        <f>'OddsRatio_working_3-way'!U100/(3*'OddsRatio_working_3-way'!X100^(1/3))*SIN(('OddsRatio_working_3-way'!Y100+4*PI())/3)</f>
        <v>0.56318635782664139</v>
      </c>
      <c r="AL100" s="11">
        <f>'OddsRatio_working_3-way'!Z100+'OddsRatio_working_3-way'!AF100</f>
        <v>1.1136411834850972</v>
      </c>
      <c r="AM100" s="11">
        <f>'OddsRatio_working_3-way'!AA100+'OddsRatio_working_3-way'!AG100</f>
        <v>-0.83729358828572087</v>
      </c>
      <c r="AN100" s="11">
        <f>'OddsRatio_working_3-way'!AB100+'OddsRatio_working_3-way'!AH100</f>
        <v>-0.27634759519937591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1.1136411834850972</v>
      </c>
      <c r="AS100" s="11">
        <f>IF(('OddsRatio_working_3-way'!X100=0),IF(Q100&gt;0,-Q100^(1/3),(-Q100)^(1/3)),'OddsRatio_working_3-way'!AM100-'OddsRatio_working_3-way'!R100/3)</f>
        <v>-0.83729358828572087</v>
      </c>
      <c r="AT100" s="11">
        <f>IF(('OddsRatio_working_3-way'!X100=0),IF(Q100&gt;0,-Q100^(1/3),(-Q100)^(1/3)),'OddsRatio_working_3-way'!AN100-'OddsRatio_working_3-way'!R100/3)</f>
        <v>-0.27634759519937591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2.04</v>
      </c>
      <c r="B101" s="4">
        <f>IF('True_Odds_Calculator_3-way'!B102="","",'True_Odds_Calculator_3-way'!B102)</f>
        <v>3.44</v>
      </c>
      <c r="C101" s="4">
        <f>IF('True_Odds_Calculator_3-way'!C102="","",'True_Odds_Calculator_3-way'!C102)</f>
        <v>3.61</v>
      </c>
      <c r="D101" s="9">
        <f t="shared" si="26"/>
        <v>0.46790126018341127</v>
      </c>
      <c r="E101" s="9">
        <f t="shared" si="27"/>
        <v>0.27262417312054882</v>
      </c>
      <c r="F101" s="9">
        <f t="shared" si="28"/>
        <v>0.25947456669603974</v>
      </c>
      <c r="G101" s="9">
        <f t="shared" si="29"/>
        <v>1.093464470408229</v>
      </c>
      <c r="H101" s="9">
        <f t="shared" si="30"/>
        <v>2.1372030492245582</v>
      </c>
      <c r="I101" s="9">
        <f t="shared" si="31"/>
        <v>3.6680533077960789</v>
      </c>
      <c r="J101" s="9">
        <f t="shared" si="32"/>
        <v>3.8539422677654773</v>
      </c>
      <c r="K101" s="11">
        <f t="shared" si="33"/>
        <v>0.49019607843137253</v>
      </c>
      <c r="L101" s="11">
        <f t="shared" si="34"/>
        <v>0.29069767441860467</v>
      </c>
      <c r="M101" s="11">
        <f t="shared" si="35"/>
        <v>0.2770083102493075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-0.26143748744746875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0.24039281369959567</v>
      </c>
      <c r="Q101" s="11">
        <f>2*'OddsRatio_working_3-way'!K101*'OddsRatio_working_3-way'!L101*'OddsRatio_working_3-way'!M101</f>
        <v>7.8946736847157861E-2</v>
      </c>
      <c r="R101" s="11">
        <f t="shared" si="36"/>
        <v>0</v>
      </c>
      <c r="S101" s="11">
        <f t="shared" si="37"/>
        <v>-0.9195039932744854</v>
      </c>
      <c r="T101" s="11">
        <f t="shared" si="38"/>
        <v>-0.30197175476994598</v>
      </c>
      <c r="U101" s="11">
        <f>'OddsRatio_working_3-way'!S101-'OddsRatio_working_3-way'!R101^2/3</f>
        <v>-0.9195039932744854</v>
      </c>
      <c r="V101" s="11">
        <f>'OddsRatio_working_3-way'!S101*'OddsRatio_working_3-way'!R101/3-2*'OddsRatio_working_3-way'!R101^3/27-'OddsRatio_working_3-way'!T101</f>
        <v>0.30197175476994598</v>
      </c>
      <c r="W101" s="11">
        <f>'OddsRatio_working_3-way'!V101^2+4*'OddsRatio_working_3-way'!U101^3/27</f>
        <v>-2.3987758376436408E-2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0.1696869905556086</v>
      </c>
      <c r="Y101" s="11">
        <f>IF('OddsRatio_working_3-way'!W101&gt;=0,IF('OddsRatio_working_3-way'!V101+SQRT('OddsRatio_working_3-way'!W101)&gt;0,0,PI()),ACOS('OddsRatio_working_3-way'!V101/(2*'OddsRatio_working_3-way'!X101)))</f>
        <v>0.47391035369299472</v>
      </c>
      <c r="Z101" s="11">
        <f>'OddsRatio_working_3-way'!X101^(1/3)*COS('OddsRatio_working_3-way'!Y101/3)</f>
        <v>0.54673223520411451</v>
      </c>
      <c r="AA101" s="11">
        <f>'OddsRatio_working_3-way'!X101^(1/3)*COS(('OddsRatio_working_3-way'!Y101+2*PI())/3)</f>
        <v>-0.34879088515327994</v>
      </c>
      <c r="AB101" s="11">
        <f>'OddsRatio_working_3-way'!X101^(1/3)*COS(('OddsRatio_working_3-way'!Y101+4*PI())/3)</f>
        <v>-0.19794135005083446</v>
      </c>
      <c r="AC101" s="11">
        <f>'OddsRatio_working_3-way'!X101^(1/3)*SIN('OddsRatio_working_3-way'!Y101/3)</f>
        <v>8.7093019698526758E-2</v>
      </c>
      <c r="AD101" s="11">
        <f>'OddsRatio_working_3-way'!X101^(1/3)*SIN(('OddsRatio_working_3-way'!Y101+2*PI())/3)</f>
        <v>0.42993749490534855</v>
      </c>
      <c r="AE101" s="11">
        <f>'OddsRatio_working_3-way'!X101^(1/3)*SIN(('OddsRatio_working_3-way'!Y101+4*PI())/3)</f>
        <v>-0.51703051460387539</v>
      </c>
      <c r="AF101" s="11">
        <f>-'OddsRatio_working_3-way'!U101/(3*'OddsRatio_working_3-way'!X101^(1/3))*COS(('OddsRatio_working_3-way'!Y101)/3)</f>
        <v>0.54673223520411451</v>
      </c>
      <c r="AG101" s="11">
        <f>-'OddsRatio_working_3-way'!U101/(3*'OddsRatio_working_3-way'!X101^(1/3))*COS(('OddsRatio_working_3-way'!Y101+2*PI())/3)</f>
        <v>-0.34879088515327994</v>
      </c>
      <c r="AH101" s="11">
        <f>-'OddsRatio_working_3-way'!U101/(3*'OddsRatio_working_3-way'!X101^(1/3))*COS(('OddsRatio_working_3-way'!Y101+4*PI())/3)</f>
        <v>-0.19794135005083446</v>
      </c>
      <c r="AI101" s="11">
        <f>'OddsRatio_working_3-way'!U101/(3*'OddsRatio_working_3-way'!X101^(1/3))*SIN(('OddsRatio_working_3-way'!Y101)/3)</f>
        <v>-8.7093019698526758E-2</v>
      </c>
      <c r="AJ101" s="11">
        <f>'OddsRatio_working_3-way'!U101/(3*'OddsRatio_working_3-way'!X101^(1/3))*SIN(('OddsRatio_working_3-way'!Y101+2*PI())/3)</f>
        <v>-0.42993749490534855</v>
      </c>
      <c r="AK101" s="11">
        <f>'OddsRatio_working_3-way'!U101/(3*'OddsRatio_working_3-way'!X101^(1/3))*SIN(('OddsRatio_working_3-way'!Y101+4*PI())/3)</f>
        <v>0.51703051460387539</v>
      </c>
      <c r="AL101" s="11">
        <f>'OddsRatio_working_3-way'!Z101+'OddsRatio_working_3-way'!AF101</f>
        <v>1.093464470408229</v>
      </c>
      <c r="AM101" s="11">
        <f>'OddsRatio_working_3-way'!AA101+'OddsRatio_working_3-way'!AG101</f>
        <v>-0.69758177030655988</v>
      </c>
      <c r="AN101" s="11">
        <f>'OddsRatio_working_3-way'!AB101+'OddsRatio_working_3-way'!AH101</f>
        <v>-0.39588270010166893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1.093464470408229</v>
      </c>
      <c r="AS101" s="11">
        <f>IF(('OddsRatio_working_3-way'!X101=0),IF(Q101&gt;0,-Q101^(1/3),(-Q101)^(1/3)),'OddsRatio_working_3-way'!AM101-'OddsRatio_working_3-way'!R101/3)</f>
        <v>-0.69758177030655988</v>
      </c>
      <c r="AT101" s="11">
        <f>IF(('OddsRatio_working_3-way'!X101=0),IF(Q101&gt;0,-Q101^(1/3),(-Q101)^(1/3)),'OddsRatio_working_3-way'!AN101-'OddsRatio_working_3-way'!R101/3)</f>
        <v>-0.39588270010166893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2.44</v>
      </c>
      <c r="B102" s="4">
        <f>IF('True_Odds_Calculator_3-way'!B103="","",'True_Odds_Calculator_3-way'!B103)</f>
        <v>3.19</v>
      </c>
      <c r="C102" s="4">
        <f>IF('True_Odds_Calculator_3-way'!C103="","",'True_Odds_Calculator_3-way'!C103)</f>
        <v>3.03</v>
      </c>
      <c r="D102" s="9">
        <f t="shared" si="26"/>
        <v>0.39072491156675576</v>
      </c>
      <c r="E102" s="9">
        <f t="shared" si="27"/>
        <v>0.29660349466885244</v>
      </c>
      <c r="F102" s="9">
        <f t="shared" si="28"/>
        <v>0.31267159376439169</v>
      </c>
      <c r="G102" s="9">
        <f t="shared" si="29"/>
        <v>1.0828787409644742</v>
      </c>
      <c r="H102" s="9">
        <f t="shared" si="30"/>
        <v>2.5593453869888432</v>
      </c>
      <c r="I102" s="9">
        <f t="shared" si="31"/>
        <v>3.3715044427121987</v>
      </c>
      <c r="J102" s="9">
        <f t="shared" si="32"/>
        <v>3.1982438441578829</v>
      </c>
      <c r="K102" s="11">
        <f t="shared" si="33"/>
        <v>0.4098360655737705</v>
      </c>
      <c r="L102" s="11">
        <f t="shared" si="34"/>
        <v>0.31347962382445144</v>
      </c>
      <c r="M102" s="11">
        <f t="shared" si="35"/>
        <v>0.33003300330033003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-0.27144353779640251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0.23999008154065832</v>
      </c>
      <c r="Q102" s="11">
        <f>2*'OddsRatio_working_3-way'!K102*'OddsRatio_working_3-way'!L102*'OddsRatio_working_3-way'!M102</f>
        <v>8.4802148954296233E-2</v>
      </c>
      <c r="R102" s="11">
        <f t="shared" si="36"/>
        <v>0</v>
      </c>
      <c r="S102" s="11">
        <f t="shared" si="37"/>
        <v>-0.88412523462121984</v>
      </c>
      <c r="T102" s="11">
        <f t="shared" si="38"/>
        <v>-0.31241174368240987</v>
      </c>
      <c r="U102" s="11">
        <f>'OddsRatio_working_3-way'!S102-'OddsRatio_working_3-way'!R102^2/3</f>
        <v>-0.88412523462121984</v>
      </c>
      <c r="V102" s="11">
        <f>'OddsRatio_working_3-way'!S102*'OddsRatio_working_3-way'!R102/3-2*'OddsRatio_working_3-way'!R102^3/27-'OddsRatio_working_3-way'!T102</f>
        <v>0.31241174368240987</v>
      </c>
      <c r="W102" s="11">
        <f>'OddsRatio_working_3-way'!V102^2+4*'OddsRatio_working_3-way'!U102^3/27</f>
        <v>-4.7841974661523706E-3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0.1599885113506874</v>
      </c>
      <c r="Y102" s="11">
        <f>IF('OddsRatio_working_3-way'!W102&gt;=0,IF('OddsRatio_working_3-way'!V102+SQRT('OddsRatio_working_3-way'!W102)&gt;0,0,PI()),ACOS('OddsRatio_working_3-way'!V102/(2*'OddsRatio_working_3-way'!X102)))</f>
        <v>0.21788507654925704</v>
      </c>
      <c r="Z102" s="11">
        <f>'OddsRatio_working_3-way'!X102^(1/3)*COS('OddsRatio_working_3-way'!Y102/3)</f>
        <v>0.54143937048223711</v>
      </c>
      <c r="AA102" s="11">
        <f>'OddsRatio_working_3-way'!X102^(1/3)*COS(('OddsRatio_working_3-way'!Y102+2*PI())/3)</f>
        <v>-0.30483514689934599</v>
      </c>
      <c r="AB102" s="11">
        <f>'OddsRatio_working_3-way'!X102^(1/3)*COS(('OddsRatio_working_3-way'!Y102+4*PI())/3)</f>
        <v>-0.23660422358289129</v>
      </c>
      <c r="AC102" s="11">
        <f>'OddsRatio_working_3-way'!X102^(1/3)*SIN('OddsRatio_working_3-way'!Y102/3)</f>
        <v>3.9393141943811938E-2</v>
      </c>
      <c r="AD102" s="11">
        <f>'OddsRatio_working_3-way'!X102^(1/3)*SIN(('OddsRatio_working_3-way'!Y102+2*PI())/3)</f>
        <v>0.44920367847476578</v>
      </c>
      <c r="AE102" s="11">
        <f>'OddsRatio_working_3-way'!X102^(1/3)*SIN(('OddsRatio_working_3-way'!Y102+4*PI())/3)</f>
        <v>-0.4885968204185776</v>
      </c>
      <c r="AF102" s="11">
        <f>-'OddsRatio_working_3-way'!U102/(3*'OddsRatio_working_3-way'!X102^(1/3))*COS(('OddsRatio_working_3-way'!Y102)/3)</f>
        <v>0.54143937048223723</v>
      </c>
      <c r="AG102" s="11">
        <f>-'OddsRatio_working_3-way'!U102/(3*'OddsRatio_working_3-way'!X102^(1/3))*COS(('OddsRatio_working_3-way'!Y102+2*PI())/3)</f>
        <v>-0.30483514689934604</v>
      </c>
      <c r="AH102" s="11">
        <f>-'OddsRatio_working_3-way'!U102/(3*'OddsRatio_working_3-way'!X102^(1/3))*COS(('OddsRatio_working_3-way'!Y102+4*PI())/3)</f>
        <v>-0.23660422358289132</v>
      </c>
      <c r="AI102" s="11">
        <f>'OddsRatio_working_3-way'!U102/(3*'OddsRatio_working_3-way'!X102^(1/3))*SIN(('OddsRatio_working_3-way'!Y102)/3)</f>
        <v>-3.9393141943811945E-2</v>
      </c>
      <c r="AJ102" s="11">
        <f>'OddsRatio_working_3-way'!U102/(3*'OddsRatio_working_3-way'!X102^(1/3))*SIN(('OddsRatio_working_3-way'!Y102+2*PI())/3)</f>
        <v>-0.44920367847476583</v>
      </c>
      <c r="AK102" s="11">
        <f>'OddsRatio_working_3-way'!U102/(3*'OddsRatio_working_3-way'!X102^(1/3))*SIN(('OddsRatio_working_3-way'!Y102+4*PI())/3)</f>
        <v>0.48859682041857772</v>
      </c>
      <c r="AL102" s="11">
        <f>'OddsRatio_working_3-way'!Z102+'OddsRatio_working_3-way'!AF102</f>
        <v>1.0828787409644742</v>
      </c>
      <c r="AM102" s="11">
        <f>'OddsRatio_working_3-way'!AA102+'OddsRatio_working_3-way'!AG102</f>
        <v>-0.60967029379869198</v>
      </c>
      <c r="AN102" s="11">
        <f>'OddsRatio_working_3-way'!AB102+'OddsRatio_working_3-way'!AH102</f>
        <v>-0.47320844716578259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1.0828787409644742</v>
      </c>
      <c r="AS102" s="11">
        <f>IF(('OddsRatio_working_3-way'!X102=0),IF(Q102&gt;0,-Q102^(1/3),(-Q102)^(1/3)),'OddsRatio_working_3-way'!AM102-'OddsRatio_working_3-way'!R102/3)</f>
        <v>-0.60967029379869198</v>
      </c>
      <c r="AT102" s="11">
        <f>IF(('OddsRatio_working_3-way'!X102=0),IF(Q102&gt;0,-Q102^(1/3),(-Q102)^(1/3)),'OddsRatio_working_3-way'!AN102-'OddsRatio_working_3-way'!R102/3)</f>
        <v>-0.47320844716578259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2.0699999999999998</v>
      </c>
      <c r="B103" s="4">
        <f>IF('True_Odds_Calculator_3-way'!B104="","",'True_Odds_Calculator_3-way'!B104)</f>
        <v>3.42</v>
      </c>
      <c r="C103" s="4">
        <f>IF('True_Odds_Calculator_3-way'!C104="","",'True_Odds_Calculator_3-way'!C104)</f>
        <v>3.55</v>
      </c>
      <c r="D103" s="9">
        <f t="shared" si="26"/>
        <v>0.46119356556687902</v>
      </c>
      <c r="E103" s="9">
        <f t="shared" si="27"/>
        <v>0.27455225398224264</v>
      </c>
      <c r="F103" s="9">
        <f t="shared" si="28"/>
        <v>0.26425418045087828</v>
      </c>
      <c r="G103" s="9">
        <f t="shared" si="29"/>
        <v>1.091856983605368</v>
      </c>
      <c r="H103" s="9">
        <f t="shared" si="30"/>
        <v>2.1682869724577438</v>
      </c>
      <c r="I103" s="9">
        <f t="shared" si="31"/>
        <v>3.6422939003249906</v>
      </c>
      <c r="J103" s="9">
        <f t="shared" si="32"/>
        <v>3.7842353081936886</v>
      </c>
      <c r="K103" s="11">
        <f t="shared" si="33"/>
        <v>0.48309178743961356</v>
      </c>
      <c r="L103" s="11">
        <f t="shared" si="34"/>
        <v>0.29239766081871343</v>
      </c>
      <c r="M103" s="11">
        <f t="shared" si="35"/>
        <v>0.28169014084507044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-0.26273293630756478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0.24033229520923033</v>
      </c>
      <c r="Q103" s="11">
        <f>2*'OddsRatio_working_3-way'!K103*'OddsRatio_working_3-way'!L103*'OddsRatio_working_3-way'!M103</f>
        <v>7.9580230201731911E-2</v>
      </c>
      <c r="R103" s="11">
        <f t="shared" si="36"/>
        <v>0</v>
      </c>
      <c r="S103" s="11">
        <f t="shared" si="37"/>
        <v>-0.91473988220452329</v>
      </c>
      <c r="T103" s="11">
        <f t="shared" si="38"/>
        <v>-0.30289400072997463</v>
      </c>
      <c r="U103" s="11">
        <f>'OddsRatio_working_3-way'!S103-'OddsRatio_working_3-way'!R103^2/3</f>
        <v>-0.91473988220452329</v>
      </c>
      <c r="V103" s="11">
        <f>'OddsRatio_working_3-way'!S103*'OddsRatio_working_3-way'!R103/3-2*'OddsRatio_working_3-way'!R103^3/27-'OddsRatio_working_3-way'!T103</f>
        <v>0.30289400072997463</v>
      </c>
      <c r="W103" s="11">
        <f>'OddsRatio_working_3-way'!V103^2+4*'OddsRatio_working_3-way'!U103^3/27</f>
        <v>-2.1648962003067984E-2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0.16836993324319952</v>
      </c>
      <c r="Y103" s="11">
        <f>IF('OddsRatio_working_3-way'!W103&gt;=0,IF('OddsRatio_working_3-way'!V103+SQRT('OddsRatio_working_3-way'!W103)&gt;0,0,PI()),ACOS('OddsRatio_working_3-way'!V103/(2*'OddsRatio_working_3-way'!X103)))</f>
        <v>0.45219638601921619</v>
      </c>
      <c r="Z103" s="11">
        <f>'OddsRatio_working_3-way'!X103^(1/3)*COS('OddsRatio_working_3-way'!Y103/3)</f>
        <v>0.54592849180268399</v>
      </c>
      <c r="AA103" s="11">
        <f>'OddsRatio_working_3-way'!X103^(1/3)*COS(('OddsRatio_working_3-way'!Y103+2*PI())/3)</f>
        <v>-0.34477324206244919</v>
      </c>
      <c r="AB103" s="11">
        <f>'OddsRatio_working_3-way'!X103^(1/3)*COS(('OddsRatio_working_3-way'!Y103+4*PI())/3)</f>
        <v>-0.20115524974023513</v>
      </c>
      <c r="AC103" s="11">
        <f>'OddsRatio_working_3-way'!X103^(1/3)*SIN('OddsRatio_working_3-way'!Y103/3)</f>
        <v>8.2917886527704071E-2</v>
      </c>
      <c r="AD103" s="11">
        <f>'OddsRatio_working_3-way'!X103^(1/3)*SIN(('OddsRatio_working_3-way'!Y103+2*PI())/3)</f>
        <v>0.43132899928699697</v>
      </c>
      <c r="AE103" s="11">
        <f>'OddsRatio_working_3-way'!X103^(1/3)*SIN(('OddsRatio_working_3-way'!Y103+4*PI())/3)</f>
        <v>-0.5142468858147009</v>
      </c>
      <c r="AF103" s="11">
        <f>-'OddsRatio_working_3-way'!U103/(3*'OddsRatio_working_3-way'!X103^(1/3))*COS(('OddsRatio_working_3-way'!Y103)/3)</f>
        <v>0.54592849180268399</v>
      </c>
      <c r="AG103" s="11">
        <f>-'OddsRatio_working_3-way'!U103/(3*'OddsRatio_working_3-way'!X103^(1/3))*COS(('OddsRatio_working_3-way'!Y103+2*PI())/3)</f>
        <v>-0.34477324206244919</v>
      </c>
      <c r="AH103" s="11">
        <f>-'OddsRatio_working_3-way'!U103/(3*'OddsRatio_working_3-way'!X103^(1/3))*COS(('OddsRatio_working_3-way'!Y103+4*PI())/3)</f>
        <v>-0.20115524974023513</v>
      </c>
      <c r="AI103" s="11">
        <f>'OddsRatio_working_3-way'!U103/(3*'OddsRatio_working_3-way'!X103^(1/3))*SIN(('OddsRatio_working_3-way'!Y103)/3)</f>
        <v>-8.2917886527704071E-2</v>
      </c>
      <c r="AJ103" s="11">
        <f>'OddsRatio_working_3-way'!U103/(3*'OddsRatio_working_3-way'!X103^(1/3))*SIN(('OddsRatio_working_3-way'!Y103+2*PI())/3)</f>
        <v>-0.43132899928699697</v>
      </c>
      <c r="AK103" s="11">
        <f>'OddsRatio_working_3-way'!U103/(3*'OddsRatio_working_3-way'!X103^(1/3))*SIN(('OddsRatio_working_3-way'!Y103+4*PI())/3)</f>
        <v>0.5142468858147009</v>
      </c>
      <c r="AL103" s="11">
        <f>'OddsRatio_working_3-way'!Z103+'OddsRatio_working_3-way'!AF103</f>
        <v>1.091856983605368</v>
      </c>
      <c r="AM103" s="11">
        <f>'OddsRatio_working_3-way'!AA103+'OddsRatio_working_3-way'!AG103</f>
        <v>-0.68954648412489838</v>
      </c>
      <c r="AN103" s="11">
        <f>'OddsRatio_working_3-way'!AB103+'OddsRatio_working_3-way'!AH103</f>
        <v>-0.40231049948047026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1.091856983605368</v>
      </c>
      <c r="AS103" s="11">
        <f>IF(('OddsRatio_working_3-way'!X103=0),IF(Q103&gt;0,-Q103^(1/3),(-Q103)^(1/3)),'OddsRatio_working_3-way'!AM103-'OddsRatio_working_3-way'!R103/3)</f>
        <v>-0.68954648412489838</v>
      </c>
      <c r="AT103" s="11">
        <f>IF(('OddsRatio_working_3-way'!X103=0),IF(Q103&gt;0,-Q103^(1/3),(-Q103)^(1/3)),'OddsRatio_working_3-way'!AN103-'OddsRatio_working_3-way'!R103/3)</f>
        <v>-0.40231049948047026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1.42</v>
      </c>
      <c r="B104" s="4">
        <f>IF('True_Odds_Calculator_3-way'!B105="","",'True_Odds_Calculator_3-way'!B105)</f>
        <v>4.6399999999999997</v>
      </c>
      <c r="C104" s="4">
        <f>IF('True_Odds_Calculator_3-way'!C105="","",'True_Odds_Calculator_3-way'!C105)</f>
        <v>7</v>
      </c>
      <c r="D104" s="9">
        <f t="shared" si="26"/>
        <v>0.67713841501207461</v>
      </c>
      <c r="E104" s="9">
        <f t="shared" si="27"/>
        <v>0.19484471588947944</v>
      </c>
      <c r="F104" s="9">
        <f t="shared" si="28"/>
        <v>0.12801686909844615</v>
      </c>
      <c r="G104" s="9">
        <f t="shared" si="29"/>
        <v>1.1352450879357558</v>
      </c>
      <c r="H104" s="9">
        <f t="shared" si="30"/>
        <v>1.4768029369330171</v>
      </c>
      <c r="I104" s="9">
        <f t="shared" si="31"/>
        <v>5.1322921200861504</v>
      </c>
      <c r="J104" s="9">
        <f t="shared" si="32"/>
        <v>7.8114705276145351</v>
      </c>
      <c r="K104" s="11">
        <f t="shared" si="33"/>
        <v>0.70422535211267612</v>
      </c>
      <c r="L104" s="11">
        <f t="shared" si="34"/>
        <v>0.21551724137931036</v>
      </c>
      <c r="M104" s="11">
        <f t="shared" si="35"/>
        <v>0.14285714285714285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-0.19888295288975233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0.21811905918268229</v>
      </c>
      <c r="Q104" s="11">
        <f>2*'OddsRatio_working_3-way'!K104*'OddsRatio_working_3-way'!L104*'OddsRatio_working_3-way'!M104</f>
        <v>4.3363630056199268E-2</v>
      </c>
      <c r="R104" s="11">
        <f t="shared" si="36"/>
        <v>0</v>
      </c>
      <c r="S104" s="11">
        <f t="shared" si="37"/>
        <v>-1.0967207395778822</v>
      </c>
      <c r="T104" s="11">
        <f t="shared" si="38"/>
        <v>-0.21803593232164659</v>
      </c>
      <c r="U104" s="11">
        <f>'OddsRatio_working_3-way'!S104-'OddsRatio_working_3-way'!R104^2/3</f>
        <v>-1.0967207395778822</v>
      </c>
      <c r="V104" s="11">
        <f>'OddsRatio_working_3-way'!S104*'OddsRatio_working_3-way'!R104/3-2*'OddsRatio_working_3-way'!R104^3/27-'OddsRatio_working_3-way'!T104</f>
        <v>0.21803593232164659</v>
      </c>
      <c r="W104" s="11">
        <f>'OddsRatio_working_3-way'!V104^2+4*'OddsRatio_working_3-way'!U104^3/27</f>
        <v>-0.14788725608558559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0.22103558755829072</v>
      </c>
      <c r="Y104" s="11">
        <f>IF('OddsRatio_working_3-way'!W104&gt;=0,IF('OddsRatio_working_3-way'!V104+SQRT('OddsRatio_working_3-way'!W104)&gt;0,0,PI()),ACOS('OddsRatio_working_3-way'!V104/(2*'OddsRatio_working_3-way'!X104)))</f>
        <v>1.0550151601320681</v>
      </c>
      <c r="Z104" s="11">
        <f>'OddsRatio_working_3-way'!X104^(1/3)*COS('OddsRatio_working_3-way'!Y104/3)</f>
        <v>0.56762254396787781</v>
      </c>
      <c r="AA104" s="11">
        <f>'OddsRatio_working_3-way'!X104^(1/3)*COS(('OddsRatio_working_3-way'!Y104+2*PI())/3)</f>
        <v>-0.46418219696644963</v>
      </c>
      <c r="AB104" s="11">
        <f>'OddsRatio_working_3-way'!X104^(1/3)*COS(('OddsRatio_working_3-way'!Y104+4*PI())/3)</f>
        <v>-0.10344034700142835</v>
      </c>
      <c r="AC104" s="11">
        <f>'OddsRatio_working_3-way'!X104^(1/3)*SIN('OddsRatio_working_3-way'!Y104/3)</f>
        <v>0.20827440418526857</v>
      </c>
      <c r="AD104" s="11">
        <f>'OddsRatio_working_3-way'!X104^(1/3)*SIN(('OddsRatio_working_3-way'!Y104+2*PI())/3)</f>
        <v>0.38743834074429728</v>
      </c>
      <c r="AE104" s="11">
        <f>'OddsRatio_working_3-way'!X104^(1/3)*SIN(('OddsRatio_working_3-way'!Y104+4*PI())/3)</f>
        <v>-0.59571274492956594</v>
      </c>
      <c r="AF104" s="11">
        <f>-'OddsRatio_working_3-way'!U104/(3*'OddsRatio_working_3-way'!X104^(1/3))*COS(('OddsRatio_working_3-way'!Y104)/3)</f>
        <v>0.56762254396787792</v>
      </c>
      <c r="AG104" s="11">
        <f>-'OddsRatio_working_3-way'!U104/(3*'OddsRatio_working_3-way'!X104^(1/3))*COS(('OddsRatio_working_3-way'!Y104+2*PI())/3)</f>
        <v>-0.46418219696644969</v>
      </c>
      <c r="AH104" s="11">
        <f>-'OddsRatio_working_3-way'!U104/(3*'OddsRatio_working_3-way'!X104^(1/3))*COS(('OddsRatio_working_3-way'!Y104+4*PI())/3)</f>
        <v>-0.10344034700142837</v>
      </c>
      <c r="AI104" s="11">
        <f>'OddsRatio_working_3-way'!U104/(3*'OddsRatio_working_3-way'!X104^(1/3))*SIN(('OddsRatio_working_3-way'!Y104)/3)</f>
        <v>-0.2082744041852686</v>
      </c>
      <c r="AJ104" s="11">
        <f>'OddsRatio_working_3-way'!U104/(3*'OddsRatio_working_3-way'!X104^(1/3))*SIN(('OddsRatio_working_3-way'!Y104+2*PI())/3)</f>
        <v>-0.38743834074429734</v>
      </c>
      <c r="AK104" s="11">
        <f>'OddsRatio_working_3-way'!U104/(3*'OddsRatio_working_3-way'!X104^(1/3))*SIN(('OddsRatio_working_3-way'!Y104+4*PI())/3)</f>
        <v>0.59571274492956605</v>
      </c>
      <c r="AL104" s="11">
        <f>'OddsRatio_working_3-way'!Z104+'OddsRatio_working_3-way'!AF104</f>
        <v>1.1352450879357558</v>
      </c>
      <c r="AM104" s="11">
        <f>'OddsRatio_working_3-way'!AA104+'OddsRatio_working_3-way'!AG104</f>
        <v>-0.92836439393289938</v>
      </c>
      <c r="AN104" s="11">
        <f>'OddsRatio_working_3-way'!AB104+'OddsRatio_working_3-way'!AH104</f>
        <v>-0.20688069400285672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1.1352450879357558</v>
      </c>
      <c r="AS104" s="11">
        <f>IF(('OddsRatio_working_3-way'!X104=0),IF(Q104&gt;0,-Q104^(1/3),(-Q104)^(1/3)),'OddsRatio_working_3-way'!AM104-'OddsRatio_working_3-way'!R104/3)</f>
        <v>-0.92836439393289938</v>
      </c>
      <c r="AT104" s="11">
        <f>IF(('OddsRatio_working_3-way'!X104=0),IF(Q104&gt;0,-Q104^(1/3),(-Q104)^(1/3)),'OddsRatio_working_3-way'!AN104-'OddsRatio_working_3-way'!R104/3)</f>
        <v>-0.20688069400285672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4.13</v>
      </c>
      <c r="B105" s="4">
        <f>IF('True_Odds_Calculator_3-way'!B106="","",'True_Odds_Calculator_3-way'!B106)</f>
        <v>3.6</v>
      </c>
      <c r="C105" s="4">
        <f>IF('True_Odds_Calculator_3-way'!C106="","",'True_Odds_Calculator_3-way'!C106)</f>
        <v>1.7</v>
      </c>
      <c r="D105" s="9">
        <f t="shared" si="26"/>
        <v>0.21124533324451966</v>
      </c>
      <c r="E105" s="9">
        <f t="shared" si="27"/>
        <v>0.24380812643448754</v>
      </c>
      <c r="F105" s="9">
        <f t="shared" si="28"/>
        <v>0.54494654032099288</v>
      </c>
      <c r="G105" s="9">
        <f t="shared" si="29"/>
        <v>1.192917695352451</v>
      </c>
      <c r="H105" s="9">
        <f t="shared" si="30"/>
        <v>4.7338323864531713</v>
      </c>
      <c r="I105" s="9">
        <f t="shared" si="31"/>
        <v>4.1015860079163726</v>
      </c>
      <c r="J105" s="9">
        <f t="shared" si="32"/>
        <v>1.8350423867467154</v>
      </c>
      <c r="K105" s="11">
        <f t="shared" si="33"/>
        <v>0.24213075060532688</v>
      </c>
      <c r="L105" s="11">
        <f t="shared" si="34"/>
        <v>0.27777777777777779</v>
      </c>
      <c r="M105" s="11">
        <f t="shared" si="35"/>
        <v>0.58823529411764708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-0.22537941730364475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0.25439554352814575</v>
      </c>
      <c r="Q105" s="11">
        <f>2*'OddsRatio_working_3-way'!K105*'OddsRatio_working_3-way'!L105*'OddsRatio_working_3-way'!M105</f>
        <v>7.9127696276250631E-2</v>
      </c>
      <c r="R105" s="11">
        <f t="shared" si="36"/>
        <v>0</v>
      </c>
      <c r="S105" s="11">
        <f t="shared" si="37"/>
        <v>-1.1287434610118312</v>
      </c>
      <c r="T105" s="11">
        <f t="shared" si="38"/>
        <v>-0.3510866130674436</v>
      </c>
      <c r="U105" s="11">
        <f>'OddsRatio_working_3-way'!S105-'OddsRatio_working_3-way'!R105^2/3</f>
        <v>-1.1287434610118312</v>
      </c>
      <c r="V105" s="11">
        <f>'OddsRatio_working_3-way'!S105*'OddsRatio_working_3-way'!R105/3-2*'OddsRatio_working_3-way'!R105^3/27-'OddsRatio_working_3-way'!T105</f>
        <v>0.3510866130674436</v>
      </c>
      <c r="W105" s="11">
        <f>'OddsRatio_working_3-way'!V105^2+4*'OddsRatio_working_3-way'!U105^3/27</f>
        <v>-8.9788401465862311E-2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0.23078681252458466</v>
      </c>
      <c r="Y105" s="11">
        <f>IF('OddsRatio_working_3-way'!W105&gt;=0,IF('OddsRatio_working_3-way'!V105+SQRT('OddsRatio_working_3-way'!W105)&gt;0,0,PI()),ACOS('OddsRatio_working_3-way'!V105/(2*'OddsRatio_working_3-way'!X105)))</f>
        <v>0.70651376116042663</v>
      </c>
      <c r="Z105" s="11">
        <f>'OddsRatio_working_3-way'!X105^(1/3)*COS('OddsRatio_working_3-way'!Y105/3)</f>
        <v>0.59645884767622548</v>
      </c>
      <c r="AA105" s="11">
        <f>'OddsRatio_working_3-way'!X105^(1/3)*COS(('OddsRatio_working_3-way'!Y105+2*PI())/3)</f>
        <v>-0.42217900037841316</v>
      </c>
      <c r="AB105" s="11">
        <f>'OddsRatio_working_3-way'!X105^(1/3)*COS(('OddsRatio_working_3-way'!Y105+4*PI())/3)</f>
        <v>-0.17427984729781243</v>
      </c>
      <c r="AC105" s="11">
        <f>'OddsRatio_working_3-way'!X105^(1/3)*SIN('OddsRatio_working_3-way'!Y105/3)</f>
        <v>0.14312464276296516</v>
      </c>
      <c r="AD105" s="11">
        <f>'OddsRatio_working_3-way'!X105^(1/3)*SIN(('OddsRatio_working_3-way'!Y105+2*PI())/3)</f>
        <v>0.44498619301812153</v>
      </c>
      <c r="AE105" s="11">
        <f>'OddsRatio_working_3-way'!X105^(1/3)*SIN(('OddsRatio_working_3-way'!Y105+4*PI())/3)</f>
        <v>-0.58811083578108669</v>
      </c>
      <c r="AF105" s="11">
        <f>-'OddsRatio_working_3-way'!U105/(3*'OddsRatio_working_3-way'!X105^(1/3))*COS(('OddsRatio_working_3-way'!Y105)/3)</f>
        <v>0.59645884767622548</v>
      </c>
      <c r="AG105" s="11">
        <f>-'OddsRatio_working_3-way'!U105/(3*'OddsRatio_working_3-way'!X105^(1/3))*COS(('OddsRatio_working_3-way'!Y105+2*PI())/3)</f>
        <v>-0.42217900037841316</v>
      </c>
      <c r="AH105" s="11">
        <f>-'OddsRatio_working_3-way'!U105/(3*'OddsRatio_working_3-way'!X105^(1/3))*COS(('OddsRatio_working_3-way'!Y105+4*PI())/3)</f>
        <v>-0.17427984729781243</v>
      </c>
      <c r="AI105" s="11">
        <f>'OddsRatio_working_3-way'!U105/(3*'OddsRatio_working_3-way'!X105^(1/3))*SIN(('OddsRatio_working_3-way'!Y105)/3)</f>
        <v>-0.14312464276296516</v>
      </c>
      <c r="AJ105" s="11">
        <f>'OddsRatio_working_3-way'!U105/(3*'OddsRatio_working_3-way'!X105^(1/3))*SIN(('OddsRatio_working_3-way'!Y105+2*PI())/3)</f>
        <v>-0.44498619301812153</v>
      </c>
      <c r="AK105" s="11">
        <f>'OddsRatio_working_3-way'!U105/(3*'OddsRatio_working_3-way'!X105^(1/3))*SIN(('OddsRatio_working_3-way'!Y105+4*PI())/3)</f>
        <v>0.58811083578108669</v>
      </c>
      <c r="AL105" s="11">
        <f>'OddsRatio_working_3-way'!Z105+'OddsRatio_working_3-way'!AF105</f>
        <v>1.192917695352451</v>
      </c>
      <c r="AM105" s="11">
        <f>'OddsRatio_working_3-way'!AA105+'OddsRatio_working_3-way'!AG105</f>
        <v>-0.84435800075682632</v>
      </c>
      <c r="AN105" s="11">
        <f>'OddsRatio_working_3-way'!AB105+'OddsRatio_working_3-way'!AH105</f>
        <v>-0.34855969459562486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1.192917695352451</v>
      </c>
      <c r="AS105" s="11">
        <f>IF(('OddsRatio_working_3-way'!X105=0),IF(Q105&gt;0,-Q105^(1/3),(-Q105)^(1/3)),'OddsRatio_working_3-way'!AM105-'OddsRatio_working_3-way'!R105/3)</f>
        <v>-0.84435800075682632</v>
      </c>
      <c r="AT105" s="11">
        <f>IF(('OddsRatio_working_3-way'!X105=0),IF(Q105&gt;0,-Q105^(1/3),(-Q105)^(1/3)),'OddsRatio_working_3-way'!AN105-'OddsRatio_working_3-way'!R105/3)</f>
        <v>-0.34855969459562486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1.42</v>
      </c>
      <c r="B106" s="4">
        <f>IF('True_Odds_Calculator_3-way'!B107="","",'True_Odds_Calculator_3-way'!B107)</f>
        <v>4.2699999999999996</v>
      </c>
      <c r="C106" s="4">
        <f>IF('True_Odds_Calculator_3-way'!C107="","",'True_Odds_Calculator_3-way'!C107)</f>
        <v>5.92</v>
      </c>
      <c r="D106" s="9">
        <f t="shared" si="26"/>
        <v>0.65923581247748686</v>
      </c>
      <c r="E106" s="9">
        <f t="shared" si="27"/>
        <v>0.19902489421826899</v>
      </c>
      <c r="F106" s="9">
        <f t="shared" si="28"/>
        <v>0.14173929330424415</v>
      </c>
      <c r="G106" s="9">
        <f t="shared" si="29"/>
        <v>1.2307330522228566</v>
      </c>
      <c r="H106" s="9">
        <f t="shared" si="30"/>
        <v>1.5169078819335993</v>
      </c>
      <c r="I106" s="9">
        <f t="shared" si="31"/>
        <v>5.0244970807687412</v>
      </c>
      <c r="J106" s="9">
        <f t="shared" si="32"/>
        <v>7.0552066169364531</v>
      </c>
      <c r="K106" s="11">
        <f t="shared" si="33"/>
        <v>0.70422535211267612</v>
      </c>
      <c r="L106" s="11">
        <f t="shared" si="34"/>
        <v>0.23419203747072601</v>
      </c>
      <c r="M106" s="11">
        <f t="shared" si="35"/>
        <v>0.16891891891891891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-0.18824533376599861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0.23986408481906063</v>
      </c>
      <c r="Q106" s="11">
        <f>2*'OddsRatio_working_3-way'!K106*'OddsRatio_working_3-way'!L106*'OddsRatio_working_3-way'!M106</f>
        <v>5.5717557449259138E-2</v>
      </c>
      <c r="R106" s="11">
        <f t="shared" si="36"/>
        <v>0</v>
      </c>
      <c r="S106" s="11">
        <f t="shared" si="37"/>
        <v>-1.2742099898063213</v>
      </c>
      <c r="T106" s="11">
        <f t="shared" si="38"/>
        <v>-0.29598373746952866</v>
      </c>
      <c r="U106" s="11">
        <f>'OddsRatio_working_3-way'!S106-'OddsRatio_working_3-way'!R106^2/3</f>
        <v>-1.2742099898063213</v>
      </c>
      <c r="V106" s="11">
        <f>'OddsRatio_working_3-way'!S106*'OddsRatio_working_3-way'!R106/3-2*'OddsRatio_working_3-way'!R106^3/27-'OddsRatio_working_3-way'!T106</f>
        <v>0.29598373746952866</v>
      </c>
      <c r="W106" s="11">
        <f>'OddsRatio_working_3-way'!V106^2+4*'OddsRatio_working_3-way'!U106^3/27</f>
        <v>-0.21888569838138405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0.27680863029709485</v>
      </c>
      <c r="Y106" s="11">
        <f>IF('OddsRatio_working_3-way'!W106&gt;=0,IF('OddsRatio_working_3-way'!V106+SQRT('OddsRatio_working_3-way'!W106)&gt;0,0,PI()),ACOS('OddsRatio_working_3-way'!V106/(2*'OddsRatio_working_3-way'!X106)))</f>
        <v>1.0067193233977247</v>
      </c>
      <c r="Z106" s="11">
        <f>'OddsRatio_working_3-way'!X106^(1/3)*COS('OddsRatio_working_3-way'!Y106/3)</f>
        <v>0.61536652611142828</v>
      </c>
      <c r="AA106" s="11">
        <f>'OddsRatio_working_3-way'!X106^(1/3)*COS(('OddsRatio_working_3-way'!Y106+2*PI())/3)</f>
        <v>-0.49354753169749743</v>
      </c>
      <c r="AB106" s="11">
        <f>'OddsRatio_working_3-way'!X106^(1/3)*COS(('OddsRatio_working_3-way'!Y106+4*PI())/3)</f>
        <v>-0.12181899441393101</v>
      </c>
      <c r="AC106" s="11">
        <f>'OddsRatio_working_3-way'!X106^(1/3)*SIN('OddsRatio_working_3-way'!Y106/3)</f>
        <v>0.21461757106613311</v>
      </c>
      <c r="AD106" s="11">
        <f>'OddsRatio_working_3-way'!X106^(1/3)*SIN(('OddsRatio_working_3-way'!Y106+2*PI())/3)</f>
        <v>0.42561425871801051</v>
      </c>
      <c r="AE106" s="11">
        <f>'OddsRatio_working_3-way'!X106^(1/3)*SIN(('OddsRatio_working_3-way'!Y106+4*PI())/3)</f>
        <v>-0.64023182978414339</v>
      </c>
      <c r="AF106" s="11">
        <f>-'OddsRatio_working_3-way'!U106/(3*'OddsRatio_working_3-way'!X106^(1/3))*COS(('OddsRatio_working_3-way'!Y106)/3)</f>
        <v>0.61536652611142817</v>
      </c>
      <c r="AG106" s="11">
        <f>-'OddsRatio_working_3-way'!U106/(3*'OddsRatio_working_3-way'!X106^(1/3))*COS(('OddsRatio_working_3-way'!Y106+2*PI())/3)</f>
        <v>-0.49354753169749732</v>
      </c>
      <c r="AH106" s="11">
        <f>-'OddsRatio_working_3-way'!U106/(3*'OddsRatio_working_3-way'!X106^(1/3))*COS(('OddsRatio_working_3-way'!Y106+4*PI())/3)</f>
        <v>-0.121818994413931</v>
      </c>
      <c r="AI106" s="11">
        <f>'OddsRatio_working_3-way'!U106/(3*'OddsRatio_working_3-way'!X106^(1/3))*SIN(('OddsRatio_working_3-way'!Y106)/3)</f>
        <v>-0.21461757106613308</v>
      </c>
      <c r="AJ106" s="11">
        <f>'OddsRatio_working_3-way'!U106/(3*'OddsRatio_working_3-way'!X106^(1/3))*SIN(('OddsRatio_working_3-way'!Y106+2*PI())/3)</f>
        <v>-0.42561425871801045</v>
      </c>
      <c r="AK106" s="11">
        <f>'OddsRatio_working_3-way'!U106/(3*'OddsRatio_working_3-way'!X106^(1/3))*SIN(('OddsRatio_working_3-way'!Y106+4*PI())/3)</f>
        <v>0.64023182978414328</v>
      </c>
      <c r="AL106" s="11">
        <f>'OddsRatio_working_3-way'!Z106+'OddsRatio_working_3-way'!AF106</f>
        <v>1.2307330522228566</v>
      </c>
      <c r="AM106" s="11">
        <f>'OddsRatio_working_3-way'!AA106+'OddsRatio_working_3-way'!AG106</f>
        <v>-0.98709506339499475</v>
      </c>
      <c r="AN106" s="11">
        <f>'OddsRatio_working_3-way'!AB106+'OddsRatio_working_3-way'!AH106</f>
        <v>-0.24363798882786203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1.2307330522228566</v>
      </c>
      <c r="AS106" s="11">
        <f>IF(('OddsRatio_working_3-way'!X106=0),IF(Q106&gt;0,-Q106^(1/3),(-Q106)^(1/3)),'OddsRatio_working_3-way'!AM106-'OddsRatio_working_3-way'!R106/3)</f>
        <v>-0.98709506339499475</v>
      </c>
      <c r="AT106" s="11">
        <f>IF(('OddsRatio_working_3-way'!X106=0),IF(Q106&gt;0,-Q106^(1/3),(-Q106)^(1/3)),'OddsRatio_working_3-way'!AN106-'OddsRatio_working_3-way'!R106/3)</f>
        <v>-0.24363798882786203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3.32</v>
      </c>
      <c r="B107" s="4">
        <f>IF('True_Odds_Calculator_3-way'!B108="","",'True_Odds_Calculator_3-way'!B108)</f>
        <v>3.6</v>
      </c>
      <c r="C107" s="4">
        <f>IF('True_Odds_Calculator_3-way'!C108="","",'True_Odds_Calculator_3-way'!C108)</f>
        <v>2.06</v>
      </c>
      <c r="D107" s="9">
        <f t="shared" si="26"/>
        <v>0.28081437446587065</v>
      </c>
      <c r="E107" s="9">
        <f t="shared" si="27"/>
        <v>0.25838684461549016</v>
      </c>
      <c r="F107" s="9">
        <f t="shared" si="28"/>
        <v>0.46079878091863924</v>
      </c>
      <c r="G107" s="9">
        <f t="shared" si="29"/>
        <v>1.1039100284633552</v>
      </c>
      <c r="H107" s="9">
        <f t="shared" si="30"/>
        <v>3.5610712660349835</v>
      </c>
      <c r="I107" s="9">
        <f t="shared" si="31"/>
        <v>3.870166074004723</v>
      </c>
      <c r="J107" s="9">
        <f t="shared" si="32"/>
        <v>2.1701446301711562</v>
      </c>
      <c r="K107" s="11">
        <f t="shared" si="33"/>
        <v>0.30120481927710846</v>
      </c>
      <c r="L107" s="11">
        <f t="shared" si="34"/>
        <v>0.27777777777777779</v>
      </c>
      <c r="M107" s="11">
        <f t="shared" si="35"/>
        <v>0.4854368932038835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-0.25969249164944563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0.24288090874826168</v>
      </c>
      <c r="Q107" s="11">
        <f>2*'OddsRatio_working_3-way'!K107*'OddsRatio_working_3-way'!L107*'OddsRatio_working_3-way'!M107</f>
        <v>8.1231073159953746E-2</v>
      </c>
      <c r="R107" s="11">
        <f t="shared" si="36"/>
        <v>0</v>
      </c>
      <c r="S107" s="11">
        <f t="shared" si="37"/>
        <v>-0.93526350032530936</v>
      </c>
      <c r="T107" s="11">
        <f t="shared" si="38"/>
        <v>-0.31279715729943458</v>
      </c>
      <c r="U107" s="11">
        <f>'OddsRatio_working_3-way'!S107-'OddsRatio_working_3-way'!R107^2/3</f>
        <v>-0.93526350032530936</v>
      </c>
      <c r="V107" s="11">
        <f>'OddsRatio_working_3-way'!S107*'OddsRatio_working_3-way'!R107/3-2*'OddsRatio_working_3-way'!R107^3/27-'OddsRatio_working_3-way'!T107</f>
        <v>0.31279715729943458</v>
      </c>
      <c r="W107" s="11">
        <f>'OddsRatio_working_3-way'!V107^2+4*'OddsRatio_working_3-way'!U107^3/27</f>
        <v>-2.3356700680491796E-2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0.17406806304941397</v>
      </c>
      <c r="Y107" s="11">
        <f>IF('OddsRatio_working_3-way'!W107&gt;=0,IF('OddsRatio_working_3-way'!V107+SQRT('OddsRatio_working_3-way'!W107)&gt;0,0,PI()),ACOS('OddsRatio_working_3-way'!V107/(2*'OddsRatio_working_3-way'!X107)))</f>
        <v>0.45447653994335013</v>
      </c>
      <c r="Z107" s="11">
        <f>'OddsRatio_working_3-way'!X107^(1/3)*COS('OddsRatio_working_3-way'!Y107/3)</f>
        <v>0.55195501423167759</v>
      </c>
      <c r="AA107" s="11">
        <f>'OddsRatio_working_3-way'!X107^(1/3)*COS(('OddsRatio_working_3-way'!Y107+2*PI())/3)</f>
        <v>-0.34895093912851544</v>
      </c>
      <c r="AB107" s="11">
        <f>'OddsRatio_working_3-way'!X107^(1/3)*COS(('OddsRatio_working_3-way'!Y107+4*PI())/3)</f>
        <v>-0.20300407510316207</v>
      </c>
      <c r="AC107" s="11">
        <f>'OddsRatio_working_3-way'!X107^(1/3)*SIN('OddsRatio_working_3-way'!Y107/3)</f>
        <v>8.4262461232419497E-2</v>
      </c>
      <c r="AD107" s="11">
        <f>'OddsRatio_working_3-way'!X107^(1/3)*SIN(('OddsRatio_working_3-way'!Y107+2*PI())/3)</f>
        <v>0.4358758334546245</v>
      </c>
      <c r="AE107" s="11">
        <f>'OddsRatio_working_3-way'!X107^(1/3)*SIN(('OddsRatio_working_3-way'!Y107+4*PI())/3)</f>
        <v>-0.52013829468704398</v>
      </c>
      <c r="AF107" s="11">
        <f>-'OddsRatio_working_3-way'!U107/(3*'OddsRatio_working_3-way'!X107^(1/3))*COS(('OddsRatio_working_3-way'!Y107)/3)</f>
        <v>0.55195501423167759</v>
      </c>
      <c r="AG107" s="11">
        <f>-'OddsRatio_working_3-way'!U107/(3*'OddsRatio_working_3-way'!X107^(1/3))*COS(('OddsRatio_working_3-way'!Y107+2*PI())/3)</f>
        <v>-0.34895093912851544</v>
      </c>
      <c r="AH107" s="11">
        <f>-'OddsRatio_working_3-way'!U107/(3*'OddsRatio_working_3-way'!X107^(1/3))*COS(('OddsRatio_working_3-way'!Y107+4*PI())/3)</f>
        <v>-0.20300407510316207</v>
      </c>
      <c r="AI107" s="11">
        <f>'OddsRatio_working_3-way'!U107/(3*'OddsRatio_working_3-way'!X107^(1/3))*SIN(('OddsRatio_working_3-way'!Y107)/3)</f>
        <v>-8.4262461232419497E-2</v>
      </c>
      <c r="AJ107" s="11">
        <f>'OddsRatio_working_3-way'!U107/(3*'OddsRatio_working_3-way'!X107^(1/3))*SIN(('OddsRatio_working_3-way'!Y107+2*PI())/3)</f>
        <v>-0.4358758334546245</v>
      </c>
      <c r="AK107" s="11">
        <f>'OddsRatio_working_3-way'!U107/(3*'OddsRatio_working_3-way'!X107^(1/3))*SIN(('OddsRatio_working_3-way'!Y107+4*PI())/3)</f>
        <v>0.52013829468704398</v>
      </c>
      <c r="AL107" s="11">
        <f>'OddsRatio_working_3-way'!Z107+'OddsRatio_working_3-way'!AF107</f>
        <v>1.1039100284633552</v>
      </c>
      <c r="AM107" s="11">
        <f>'OddsRatio_working_3-way'!AA107+'OddsRatio_working_3-way'!AG107</f>
        <v>-0.69790187825703087</v>
      </c>
      <c r="AN107" s="11">
        <f>'OddsRatio_working_3-way'!AB107+'OddsRatio_working_3-way'!AH107</f>
        <v>-0.40600815020632414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1.1039100284633552</v>
      </c>
      <c r="AS107" s="11">
        <f>IF(('OddsRatio_working_3-way'!X107=0),IF(Q107&gt;0,-Q107^(1/3),(-Q107)^(1/3)),'OddsRatio_working_3-way'!AM107-'OddsRatio_working_3-way'!R107/3)</f>
        <v>-0.69790187825703087</v>
      </c>
      <c r="AT107" s="11">
        <f>IF(('OddsRatio_working_3-way'!X107=0),IF(Q107&gt;0,-Q107^(1/3),(-Q107)^(1/3)),'OddsRatio_working_3-way'!AN107-'OddsRatio_working_3-way'!R107/3)</f>
        <v>-0.40600815020632414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2.69</v>
      </c>
      <c r="B108" s="4">
        <f>IF('True_Odds_Calculator_3-way'!B109="","",'True_Odds_Calculator_3-way'!B109)</f>
        <v>3.43</v>
      </c>
      <c r="C108" s="4">
        <f>IF('True_Odds_Calculator_3-way'!C109="","",'True_Odds_Calculator_3-way'!C109)</f>
        <v>2.4900000000000002</v>
      </c>
      <c r="D108" s="9">
        <f t="shared" si="26"/>
        <v>0.34944191708237171</v>
      </c>
      <c r="E108" s="9">
        <f t="shared" si="27"/>
        <v>0.27196891836742643</v>
      </c>
      <c r="F108" s="9">
        <f t="shared" si="28"/>
        <v>0.37858916455020197</v>
      </c>
      <c r="G108" s="9">
        <f t="shared" si="29"/>
        <v>1.1016011313351457</v>
      </c>
      <c r="H108" s="9">
        <f t="shared" si="30"/>
        <v>2.8617059119563963</v>
      </c>
      <c r="I108" s="9">
        <f t="shared" si="31"/>
        <v>3.6768907491444045</v>
      </c>
      <c r="J108" s="9">
        <f t="shared" si="32"/>
        <v>2.6413856856893676</v>
      </c>
      <c r="K108" s="11">
        <f t="shared" si="33"/>
        <v>0.37174721189591081</v>
      </c>
      <c r="L108" s="11">
        <f t="shared" si="34"/>
        <v>0.29154518950437314</v>
      </c>
      <c r="M108" s="11">
        <f t="shared" si="35"/>
        <v>0.40160642570281119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-0.2663382240201011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0.2441839496453522</v>
      </c>
      <c r="Q108" s="11">
        <f>2*'OddsRatio_working_3-way'!K108*'OddsRatio_working_3-way'!L108*'OddsRatio_working_3-way'!M108</f>
        <v>8.7053101477843897E-2</v>
      </c>
      <c r="R108" s="11">
        <f t="shared" si="36"/>
        <v>0</v>
      </c>
      <c r="S108" s="11">
        <f t="shared" si="37"/>
        <v>-0.91681902041564689</v>
      </c>
      <c r="T108" s="11">
        <f t="shared" si="38"/>
        <v>-0.32685170068293995</v>
      </c>
      <c r="U108" s="11">
        <f>'OddsRatio_working_3-way'!S108-'OddsRatio_working_3-way'!R108^2/3</f>
        <v>-0.91681902041564689</v>
      </c>
      <c r="V108" s="11">
        <f>'OddsRatio_working_3-way'!S108*'OddsRatio_working_3-way'!R108/3-2*'OddsRatio_working_3-way'!R108^3/27-'OddsRatio_working_3-way'!T108</f>
        <v>0.32685170068293995</v>
      </c>
      <c r="W108" s="11">
        <f>'OddsRatio_working_3-way'!V108^2+4*'OddsRatio_working_3-way'!U108^3/27</f>
        <v>-7.3366697420226973E-3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0.16894429849905623</v>
      </c>
      <c r="Y108" s="11">
        <f>IF('OddsRatio_working_3-way'!W108&gt;=0,IF('OddsRatio_working_3-way'!V108+SQRT('OddsRatio_working_3-way'!W108)&gt;0,0,PI()),ACOS('OddsRatio_working_3-way'!V108/(2*'OddsRatio_working_3-way'!X108)))</f>
        <v>0.25629552052886484</v>
      </c>
      <c r="Z108" s="11">
        <f>'OddsRatio_working_3-way'!X108^(1/3)*COS('OddsRatio_working_3-way'!Y108/3)</f>
        <v>0.55080056566757285</v>
      </c>
      <c r="AA108" s="11">
        <f>'OddsRatio_working_3-way'!X108^(1/3)*COS(('OddsRatio_working_3-way'!Y108+2*PI())/3)</f>
        <v>-0.31625132626137875</v>
      </c>
      <c r="AB108" s="11">
        <f>'OddsRatio_working_3-way'!X108^(1/3)*COS(('OddsRatio_working_3-way'!Y108+4*PI())/3)</f>
        <v>-0.23454923940619421</v>
      </c>
      <c r="AC108" s="11">
        <f>'OddsRatio_working_3-way'!X108^(1/3)*SIN('OddsRatio_working_3-way'!Y108/3)</f>
        <v>4.7170721839195129E-2</v>
      </c>
      <c r="AD108" s="11">
        <f>'OddsRatio_working_3-way'!X108^(1/3)*SIN(('OddsRatio_working_3-way'!Y108+2*PI())/3)</f>
        <v>0.45342192136735948</v>
      </c>
      <c r="AE108" s="11">
        <f>'OddsRatio_working_3-way'!X108^(1/3)*SIN(('OddsRatio_working_3-way'!Y108+4*PI())/3)</f>
        <v>-0.5005926432065545</v>
      </c>
      <c r="AF108" s="11">
        <f>-'OddsRatio_working_3-way'!U108/(3*'OddsRatio_working_3-way'!X108^(1/3))*COS(('OddsRatio_working_3-way'!Y108)/3)</f>
        <v>0.55080056566757285</v>
      </c>
      <c r="AG108" s="11">
        <f>-'OddsRatio_working_3-way'!U108/(3*'OddsRatio_working_3-way'!X108^(1/3))*COS(('OddsRatio_working_3-way'!Y108+2*PI())/3)</f>
        <v>-0.31625132626137875</v>
      </c>
      <c r="AH108" s="11">
        <f>-'OddsRatio_working_3-way'!U108/(3*'OddsRatio_working_3-way'!X108^(1/3))*COS(('OddsRatio_working_3-way'!Y108+4*PI())/3)</f>
        <v>-0.23454923940619421</v>
      </c>
      <c r="AI108" s="11">
        <f>'OddsRatio_working_3-way'!U108/(3*'OddsRatio_working_3-way'!X108^(1/3))*SIN(('OddsRatio_working_3-way'!Y108)/3)</f>
        <v>-4.7170721839195129E-2</v>
      </c>
      <c r="AJ108" s="11">
        <f>'OddsRatio_working_3-way'!U108/(3*'OddsRatio_working_3-way'!X108^(1/3))*SIN(('OddsRatio_working_3-way'!Y108+2*PI())/3)</f>
        <v>-0.45342192136735948</v>
      </c>
      <c r="AK108" s="11">
        <f>'OddsRatio_working_3-way'!U108/(3*'OddsRatio_working_3-way'!X108^(1/3))*SIN(('OddsRatio_working_3-way'!Y108+4*PI())/3)</f>
        <v>0.5005926432065545</v>
      </c>
      <c r="AL108" s="11">
        <f>'OddsRatio_working_3-way'!Z108+'OddsRatio_working_3-way'!AF108</f>
        <v>1.1016011313351457</v>
      </c>
      <c r="AM108" s="11">
        <f>'OddsRatio_working_3-way'!AA108+'OddsRatio_working_3-way'!AG108</f>
        <v>-0.6325026525227575</v>
      </c>
      <c r="AN108" s="11">
        <f>'OddsRatio_working_3-way'!AB108+'OddsRatio_working_3-way'!AH108</f>
        <v>-0.46909847881238842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1.1016011313351457</v>
      </c>
      <c r="AS108" s="11">
        <f>IF(('OddsRatio_working_3-way'!X108=0),IF(Q108&gt;0,-Q108^(1/3),(-Q108)^(1/3)),'OddsRatio_working_3-way'!AM108-'OddsRatio_working_3-way'!R108/3)</f>
        <v>-0.6325026525227575</v>
      </c>
      <c r="AT108" s="11">
        <f>IF(('OddsRatio_working_3-way'!X108=0),IF(Q108&gt;0,-Q108^(1/3),(-Q108)^(1/3)),'OddsRatio_working_3-way'!AN108-'OddsRatio_working_3-way'!R108/3)</f>
        <v>-0.46909847881238842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2.7</v>
      </c>
      <c r="B109" s="4">
        <f>IF('True_Odds_Calculator_3-way'!B110="","",'True_Odds_Calculator_3-way'!B110)</f>
        <v>3.23</v>
      </c>
      <c r="C109" s="4">
        <f>IF('True_Odds_Calculator_3-way'!C110="","",'True_Odds_Calculator_3-way'!C110)</f>
        <v>2.61</v>
      </c>
      <c r="D109" s="9">
        <f t="shared" si="26"/>
        <v>0.34880305982925608</v>
      </c>
      <c r="E109" s="9">
        <f t="shared" si="27"/>
        <v>0.28993948172999201</v>
      </c>
      <c r="F109" s="9">
        <f t="shared" si="28"/>
        <v>0.36125745844075197</v>
      </c>
      <c r="G109" s="9">
        <f t="shared" si="29"/>
        <v>1.0982043099546233</v>
      </c>
      <c r="H109" s="9">
        <f t="shared" si="30"/>
        <v>2.8669473269228596</v>
      </c>
      <c r="I109" s="9">
        <f t="shared" si="31"/>
        <v>3.4489956111988098</v>
      </c>
      <c r="J109" s="9">
        <f t="shared" si="32"/>
        <v>2.7681089390269435</v>
      </c>
      <c r="K109" s="11">
        <f t="shared" si="33"/>
        <v>0.37037037037037035</v>
      </c>
      <c r="L109" s="11">
        <f t="shared" si="34"/>
        <v>0.30959752321981426</v>
      </c>
      <c r="M109" s="11">
        <f t="shared" si="35"/>
        <v>0.38314176245210729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-0.26814695316409376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0.24339013461583242</v>
      </c>
      <c r="Q109" s="11">
        <f>2*'OddsRatio_working_3-way'!K109*'OddsRatio_working_3-way'!L109*'OddsRatio_working_3-way'!M109</f>
        <v>8.7866474590553217E-2</v>
      </c>
      <c r="R109" s="11">
        <f t="shared" si="36"/>
        <v>0</v>
      </c>
      <c r="S109" s="11">
        <f t="shared" si="37"/>
        <v>-0.90767443651276059</v>
      </c>
      <c r="T109" s="11">
        <f t="shared" si="38"/>
        <v>-0.32768030199016629</v>
      </c>
      <c r="U109" s="11">
        <f>'OddsRatio_working_3-way'!S109-'OddsRatio_working_3-way'!R109^2/3</f>
        <v>-0.90767443651276059</v>
      </c>
      <c r="V109" s="11">
        <f>'OddsRatio_working_3-way'!S109*'OddsRatio_working_3-way'!R109/3-2*'OddsRatio_working_3-way'!R109^3/27-'OddsRatio_working_3-way'!T109</f>
        <v>0.32768030199016629</v>
      </c>
      <c r="W109" s="11">
        <f>'OddsRatio_working_3-way'!V109^2+4*'OddsRatio_working_3-way'!U109^3/27</f>
        <v>-3.4120425856687259E-3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0.16642297234609418</v>
      </c>
      <c r="Y109" s="11">
        <f>IF('OddsRatio_working_3-way'!W109&gt;=0,IF('OddsRatio_working_3-way'!V109+SQRT('OddsRatio_working_3-way'!W109)&gt;0,0,PI()),ACOS('OddsRatio_working_3-way'!V109/(2*'OddsRatio_working_3-way'!X109)))</f>
        <v>0.17640822224058006</v>
      </c>
      <c r="Z109" s="11">
        <f>'OddsRatio_working_3-way'!X109^(1/3)*COS('OddsRatio_working_3-way'!Y109/3)</f>
        <v>0.54910215497731163</v>
      </c>
      <c r="AA109" s="11">
        <f>'OddsRatio_working_3-way'!X109^(1/3)*COS(('OddsRatio_working_3-way'!Y109+2*PI())/3)</f>
        <v>-0.30254619630684365</v>
      </c>
      <c r="AB109" s="11">
        <f>'OddsRatio_working_3-way'!X109^(1/3)*COS(('OddsRatio_working_3-way'!Y109+4*PI())/3)</f>
        <v>-0.24655595867046806</v>
      </c>
      <c r="AC109" s="11">
        <f>'OddsRatio_working_3-way'!X109^(1/3)*SIN('OddsRatio_working_3-way'!Y109/3)</f>
        <v>3.2325978771352605E-2</v>
      </c>
      <c r="AD109" s="11">
        <f>'OddsRatio_working_3-way'!X109^(1/3)*SIN(('OddsRatio_working_3-way'!Y109+2*PI())/3)</f>
        <v>0.45937342609745541</v>
      </c>
      <c r="AE109" s="11">
        <f>'OddsRatio_working_3-way'!X109^(1/3)*SIN(('OddsRatio_working_3-way'!Y109+4*PI())/3)</f>
        <v>-0.49169940486880798</v>
      </c>
      <c r="AF109" s="11">
        <f>-'OddsRatio_working_3-way'!U109/(3*'OddsRatio_working_3-way'!X109^(1/3))*COS(('OddsRatio_working_3-way'!Y109)/3)</f>
        <v>0.54910215497731174</v>
      </c>
      <c r="AG109" s="11">
        <f>-'OddsRatio_working_3-way'!U109/(3*'OddsRatio_working_3-way'!X109^(1/3))*COS(('OddsRatio_working_3-way'!Y109+2*PI())/3)</f>
        <v>-0.30254619630684371</v>
      </c>
      <c r="AH109" s="11">
        <f>-'OddsRatio_working_3-way'!U109/(3*'OddsRatio_working_3-way'!X109^(1/3))*COS(('OddsRatio_working_3-way'!Y109+4*PI())/3)</f>
        <v>-0.24655595867046812</v>
      </c>
      <c r="AI109" s="11">
        <f>'OddsRatio_working_3-way'!U109/(3*'OddsRatio_working_3-way'!X109^(1/3))*SIN(('OddsRatio_working_3-way'!Y109)/3)</f>
        <v>-3.2325978771352605E-2</v>
      </c>
      <c r="AJ109" s="11">
        <f>'OddsRatio_working_3-way'!U109/(3*'OddsRatio_working_3-way'!X109^(1/3))*SIN(('OddsRatio_working_3-way'!Y109+2*PI())/3)</f>
        <v>-0.45937342609745552</v>
      </c>
      <c r="AK109" s="11">
        <f>'OddsRatio_working_3-way'!U109/(3*'OddsRatio_working_3-way'!X109^(1/3))*SIN(('OddsRatio_working_3-way'!Y109+4*PI())/3)</f>
        <v>0.49169940486880809</v>
      </c>
      <c r="AL109" s="11">
        <f>'OddsRatio_working_3-way'!Z109+'OddsRatio_working_3-way'!AF109</f>
        <v>1.0982043099546233</v>
      </c>
      <c r="AM109" s="11">
        <f>'OddsRatio_working_3-way'!AA109+'OddsRatio_working_3-way'!AG109</f>
        <v>-0.6050923926136873</v>
      </c>
      <c r="AN109" s="11">
        <f>'OddsRatio_working_3-way'!AB109+'OddsRatio_working_3-way'!AH109</f>
        <v>-0.49311191734093618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1.0982043099546233</v>
      </c>
      <c r="AS109" s="11">
        <f>IF(('OddsRatio_working_3-way'!X109=0),IF(Q109&gt;0,-Q109^(1/3),(-Q109)^(1/3)),'OddsRatio_working_3-way'!AM109-'OddsRatio_working_3-way'!R109/3)</f>
        <v>-0.6050923926136873</v>
      </c>
      <c r="AT109" s="11">
        <f>IF(('OddsRatio_working_3-way'!X109=0),IF(Q109&gt;0,-Q109^(1/3),(-Q109)^(1/3)),'OddsRatio_working_3-way'!AN109-'OddsRatio_working_3-way'!R109/3)</f>
        <v>-0.49311191734093618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2.29</v>
      </c>
      <c r="B110" s="4">
        <f>IF('True_Odds_Calculator_3-way'!B111="","",'True_Odds_Calculator_3-way'!B111)</f>
        <v>3.12</v>
      </c>
      <c r="C110" s="4">
        <f>IF('True_Odds_Calculator_3-way'!C111="","",'True_Odds_Calculator_3-way'!C111)</f>
        <v>2.89</v>
      </c>
      <c r="D110" s="9">
        <f t="shared" si="26"/>
        <v>0.39952088236031663</v>
      </c>
      <c r="E110" s="9">
        <f t="shared" si="27"/>
        <v>0.28818083783605297</v>
      </c>
      <c r="F110" s="9">
        <f t="shared" si="28"/>
        <v>0.31229827980363045</v>
      </c>
      <c r="G110" s="9">
        <f t="shared" si="29"/>
        <v>1.1651147878497319</v>
      </c>
      <c r="H110" s="9">
        <f t="shared" si="30"/>
        <v>2.5029980763261537</v>
      </c>
      <c r="I110" s="9">
        <f t="shared" si="31"/>
        <v>3.4700433502414318</v>
      </c>
      <c r="J110" s="9">
        <f t="shared" si="32"/>
        <v>3.2020669490359936</v>
      </c>
      <c r="K110" s="11">
        <f t="shared" si="33"/>
        <v>0.4366812227074236</v>
      </c>
      <c r="L110" s="11">
        <f t="shared" si="34"/>
        <v>0.32051282051282048</v>
      </c>
      <c r="M110" s="11">
        <f t="shared" si="35"/>
        <v>0.34602076124567471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-0.25032225144795217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0.25667758854020772</v>
      </c>
      <c r="Q110" s="11">
        <f>2*'OddsRatio_working_3-way'!K110*'OddsRatio_working_3-way'!L110*'OddsRatio_working_3-way'!M110</f>
        <v>9.6859467373663272E-2</v>
      </c>
      <c r="R110" s="11">
        <f t="shared" si="36"/>
        <v>0</v>
      </c>
      <c r="S110" s="11">
        <f t="shared" si="37"/>
        <v>-1.0253886222878472</v>
      </c>
      <c r="T110" s="11">
        <f t="shared" si="38"/>
        <v>-0.38693910275013094</v>
      </c>
      <c r="U110" s="11">
        <f>'OddsRatio_working_3-way'!S110-'OddsRatio_working_3-way'!R110^2/3</f>
        <v>-1.0253886222878472</v>
      </c>
      <c r="V110" s="11">
        <f>'OddsRatio_working_3-way'!S110*'OddsRatio_working_3-way'!R110/3-2*'OddsRatio_working_3-way'!R110^3/27-'OddsRatio_working_3-way'!T110</f>
        <v>0.38693910275013094</v>
      </c>
      <c r="W110" s="11">
        <f>'OddsRatio_working_3-way'!V110^2+4*'OddsRatio_working_3-way'!U110^3/27</f>
        <v>-9.9990164430858175E-3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0.19982547740476075</v>
      </c>
      <c r="Y110" s="11">
        <f>IF('OddsRatio_working_3-way'!W110&gt;=0,IF('OddsRatio_working_3-way'!V110+SQRT('OddsRatio_working_3-way'!W110)&gt;0,0,PI()),ACOS('OddsRatio_working_3-way'!V110/(2*'OddsRatio_working_3-way'!X110)))</f>
        <v>0.25289305640214366</v>
      </c>
      <c r="Z110" s="11">
        <f>'OddsRatio_working_3-way'!X110^(1/3)*COS('OddsRatio_working_3-way'!Y110/3)</f>
        <v>0.58255739392486594</v>
      </c>
      <c r="AA110" s="11">
        <f>'OddsRatio_working_3-way'!X110^(1/3)*COS(('OddsRatio_working_3-way'!Y110+2*PI())/3)</f>
        <v>-0.33390870587121935</v>
      </c>
      <c r="AB110" s="11">
        <f>'OddsRatio_working_3-way'!X110^(1/3)*COS(('OddsRatio_working_3-way'!Y110+4*PI())/3)</f>
        <v>-0.24864868805364645</v>
      </c>
      <c r="AC110" s="11">
        <f>'OddsRatio_working_3-way'!X110^(1/3)*SIN('OddsRatio_working_3-way'!Y110/3)</f>
        <v>4.9224894238088013E-2</v>
      </c>
      <c r="AD110" s="11">
        <f>'OddsRatio_working_3-way'!X110^(1/3)*SIN(('OddsRatio_working_3-way'!Y110+2*PI())/3)</f>
        <v>0.47989705518234838</v>
      </c>
      <c r="AE110" s="11">
        <f>'OddsRatio_working_3-way'!X110^(1/3)*SIN(('OddsRatio_working_3-way'!Y110+4*PI())/3)</f>
        <v>-0.52912194942043633</v>
      </c>
      <c r="AF110" s="11">
        <f>-'OddsRatio_working_3-way'!U110/(3*'OddsRatio_working_3-way'!X110^(1/3))*COS(('OddsRatio_working_3-way'!Y110)/3)</f>
        <v>0.58255739392486594</v>
      </c>
      <c r="AG110" s="11">
        <f>-'OddsRatio_working_3-way'!U110/(3*'OddsRatio_working_3-way'!X110^(1/3))*COS(('OddsRatio_working_3-way'!Y110+2*PI())/3)</f>
        <v>-0.33390870587121935</v>
      </c>
      <c r="AH110" s="11">
        <f>-'OddsRatio_working_3-way'!U110/(3*'OddsRatio_working_3-way'!X110^(1/3))*COS(('OddsRatio_working_3-way'!Y110+4*PI())/3)</f>
        <v>-0.24864868805364645</v>
      </c>
      <c r="AI110" s="11">
        <f>'OddsRatio_working_3-way'!U110/(3*'OddsRatio_working_3-way'!X110^(1/3))*SIN(('OddsRatio_working_3-way'!Y110)/3)</f>
        <v>-4.9224894238088013E-2</v>
      </c>
      <c r="AJ110" s="11">
        <f>'OddsRatio_working_3-way'!U110/(3*'OddsRatio_working_3-way'!X110^(1/3))*SIN(('OddsRatio_working_3-way'!Y110+2*PI())/3)</f>
        <v>-0.47989705518234838</v>
      </c>
      <c r="AK110" s="11">
        <f>'OddsRatio_working_3-way'!U110/(3*'OddsRatio_working_3-way'!X110^(1/3))*SIN(('OddsRatio_working_3-way'!Y110+4*PI())/3)</f>
        <v>0.52912194942043633</v>
      </c>
      <c r="AL110" s="11">
        <f>'OddsRatio_working_3-way'!Z110+'OddsRatio_working_3-way'!AF110</f>
        <v>1.1651147878497319</v>
      </c>
      <c r="AM110" s="11">
        <f>'OddsRatio_working_3-way'!AA110+'OddsRatio_working_3-way'!AG110</f>
        <v>-0.66781741174243869</v>
      </c>
      <c r="AN110" s="11">
        <f>'OddsRatio_working_3-way'!AB110+'OddsRatio_working_3-way'!AH110</f>
        <v>-0.49729737610729291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1.1651147878497319</v>
      </c>
      <c r="AS110" s="11">
        <f>IF(('OddsRatio_working_3-way'!X110=0),IF(Q110&gt;0,-Q110^(1/3),(-Q110)^(1/3)),'OddsRatio_working_3-way'!AM110-'OddsRatio_working_3-way'!R110/3)</f>
        <v>-0.66781741174243869</v>
      </c>
      <c r="AT110" s="11">
        <f>IF(('OddsRatio_working_3-way'!X110=0),IF(Q110&gt;0,-Q110^(1/3),(-Q110)^(1/3)),'OddsRatio_working_3-way'!AN110-'OddsRatio_working_3-way'!R110/3)</f>
        <v>-0.49729737610729291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1.88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4.01</v>
      </c>
      <c r="D111" s="9">
        <f t="shared" si="26"/>
        <v>0.50696085350346209</v>
      </c>
      <c r="E111" s="9">
        <f t="shared" si="27"/>
        <v>0.26190677505533316</v>
      </c>
      <c r="F111" s="9">
        <f t="shared" si="28"/>
        <v>0.23113237144120463</v>
      </c>
      <c r="G111" s="9">
        <f t="shared" si="29"/>
        <v>1.1051578312419013</v>
      </c>
      <c r="H111" s="9">
        <f t="shared" si="30"/>
        <v>1.9725388914928732</v>
      </c>
      <c r="I111" s="9">
        <f t="shared" si="31"/>
        <v>3.8181524696668481</v>
      </c>
      <c r="J111" s="9">
        <f t="shared" si="32"/>
        <v>4.3265250720381223</v>
      </c>
      <c r="K111" s="11">
        <f t="shared" si="33"/>
        <v>0.53191489361702127</v>
      </c>
      <c r="L111" s="11">
        <f t="shared" si="34"/>
        <v>0.28169014084507044</v>
      </c>
      <c r="M111" s="11">
        <f t="shared" si="35"/>
        <v>0.24937655860349128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-0.25238222992115145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0.24063305924580217</v>
      </c>
      <c r="Q111" s="11">
        <f>2*'OddsRatio_working_3-way'!K111*'OddsRatio_working_3-way'!L111*'OddsRatio_working_3-way'!M111</f>
        <v>7.4730763740932363E-2</v>
      </c>
      <c r="R111" s="11">
        <f t="shared" si="36"/>
        <v>0</v>
      </c>
      <c r="S111" s="11">
        <f t="shared" si="37"/>
        <v>-0.95344691787920277</v>
      </c>
      <c r="T111" s="11">
        <f t="shared" si="38"/>
        <v>-0.29610152729167794</v>
      </c>
      <c r="U111" s="11">
        <f>'OddsRatio_working_3-way'!S111-'OddsRatio_working_3-way'!R111^2/3</f>
        <v>-0.95344691787920277</v>
      </c>
      <c r="V111" s="11">
        <f>'OddsRatio_working_3-way'!S111*'OddsRatio_working_3-way'!R111/3-2*'OddsRatio_working_3-way'!R111^3/27-'OddsRatio_working_3-way'!T111</f>
        <v>0.29610152729167794</v>
      </c>
      <c r="W111" s="11">
        <f>'OddsRatio_working_3-way'!V111^2+4*'OddsRatio_working_3-way'!U111^3/27</f>
        <v>-4.0730023706465751E-2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0.17916901111166661</v>
      </c>
      <c r="Y111" s="11">
        <f>IF('OddsRatio_working_3-way'!W111&gt;=0,IF('OddsRatio_working_3-way'!V111+SQRT('OddsRatio_working_3-way'!W111)&gt;0,0,PI()),ACOS('OddsRatio_working_3-way'!V111/(2*'OddsRatio_working_3-way'!X111)))</f>
        <v>0.59825611496227438</v>
      </c>
      <c r="Z111" s="11">
        <f>'OddsRatio_working_3-way'!X111^(1/3)*COS('OddsRatio_working_3-way'!Y111/3)</f>
        <v>0.55257891562095063</v>
      </c>
      <c r="AA111" s="11">
        <f>'OddsRatio_working_3-way'!X111^(1/3)*COS(('OddsRatio_working_3-way'!Y111+2*PI())/3)</f>
        <v>-0.37300624010900618</v>
      </c>
      <c r="AB111" s="11">
        <f>'OddsRatio_working_3-way'!X111^(1/3)*COS(('OddsRatio_working_3-way'!Y111+4*PI())/3)</f>
        <v>-0.17957267551194483</v>
      </c>
      <c r="AC111" s="11">
        <f>'OddsRatio_working_3-way'!X111^(1/3)*SIN('OddsRatio_working_3-way'!Y111/3)</f>
        <v>0.11167892059042246</v>
      </c>
      <c r="AD111" s="11">
        <f>'OddsRatio_working_3-way'!X111^(1/3)*SIN(('OddsRatio_working_3-way'!Y111+2*PI())/3)</f>
        <v>0.42270791822818982</v>
      </c>
      <c r="AE111" s="11">
        <f>'OddsRatio_working_3-way'!X111^(1/3)*SIN(('OddsRatio_working_3-way'!Y111+4*PI())/3)</f>
        <v>-0.53438683881861215</v>
      </c>
      <c r="AF111" s="11">
        <f>-'OddsRatio_working_3-way'!U111/(3*'OddsRatio_working_3-way'!X111^(1/3))*COS(('OddsRatio_working_3-way'!Y111)/3)</f>
        <v>0.55257891562095063</v>
      </c>
      <c r="AG111" s="11">
        <f>-'OddsRatio_working_3-way'!U111/(3*'OddsRatio_working_3-way'!X111^(1/3))*COS(('OddsRatio_working_3-way'!Y111+2*PI())/3)</f>
        <v>-0.37300624010900618</v>
      </c>
      <c r="AH111" s="11">
        <f>-'OddsRatio_working_3-way'!U111/(3*'OddsRatio_working_3-way'!X111^(1/3))*COS(('OddsRatio_working_3-way'!Y111+4*PI())/3)</f>
        <v>-0.17957267551194483</v>
      </c>
      <c r="AI111" s="11">
        <f>'OddsRatio_working_3-way'!U111/(3*'OddsRatio_working_3-way'!X111^(1/3))*SIN(('OddsRatio_working_3-way'!Y111)/3)</f>
        <v>-0.11167892059042246</v>
      </c>
      <c r="AJ111" s="11">
        <f>'OddsRatio_working_3-way'!U111/(3*'OddsRatio_working_3-way'!X111^(1/3))*SIN(('OddsRatio_working_3-way'!Y111+2*PI())/3)</f>
        <v>-0.42270791822818982</v>
      </c>
      <c r="AK111" s="11">
        <f>'OddsRatio_working_3-way'!U111/(3*'OddsRatio_working_3-way'!X111^(1/3))*SIN(('OddsRatio_working_3-way'!Y111+4*PI())/3)</f>
        <v>0.53438683881861215</v>
      </c>
      <c r="AL111" s="11">
        <f>'OddsRatio_working_3-way'!Z111+'OddsRatio_working_3-way'!AF111</f>
        <v>1.1051578312419013</v>
      </c>
      <c r="AM111" s="11">
        <f>'OddsRatio_working_3-way'!AA111+'OddsRatio_working_3-way'!AG111</f>
        <v>-0.74601248021801236</v>
      </c>
      <c r="AN111" s="11">
        <f>'OddsRatio_working_3-way'!AB111+'OddsRatio_working_3-way'!AH111</f>
        <v>-0.35914535102388967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1.1051578312419013</v>
      </c>
      <c r="AS111" s="11">
        <f>IF(('OddsRatio_working_3-way'!X111=0),IF(Q111&gt;0,-Q111^(1/3),(-Q111)^(1/3)),'OddsRatio_working_3-way'!AM111-'OddsRatio_working_3-way'!R111/3)</f>
        <v>-0.74601248021801236</v>
      </c>
      <c r="AT111" s="11">
        <f>IF(('OddsRatio_working_3-way'!X111=0),IF(Q111&gt;0,-Q111^(1/3),(-Q111)^(1/3)),'OddsRatio_working_3-way'!AN111-'OddsRatio_working_3-way'!R111/3)</f>
        <v>-0.35914535102388967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2.2599999999999998</v>
      </c>
      <c r="B112" s="4">
        <f>IF('True_Odds_Calculator_3-way'!B113="","",'True_Odds_Calculator_3-way'!B113)</f>
        <v>3.09</v>
      </c>
      <c r="C112" s="4">
        <f>IF('True_Odds_Calculator_3-way'!C113="","",'True_Odds_Calculator_3-way'!C113)</f>
        <v>2.96</v>
      </c>
      <c r="D112" s="9">
        <f t="shared" si="26"/>
        <v>0.40487420008537783</v>
      </c>
      <c r="E112" s="9">
        <f t="shared" si="27"/>
        <v>0.2908521955053428</v>
      </c>
      <c r="F112" s="9">
        <f t="shared" si="28"/>
        <v>0.30427360440927925</v>
      </c>
      <c r="G112" s="9">
        <f t="shared" si="29"/>
        <v>1.1665896797689315</v>
      </c>
      <c r="H112" s="9">
        <f t="shared" si="30"/>
        <v>2.4699029965088539</v>
      </c>
      <c r="I112" s="9">
        <f t="shared" si="31"/>
        <v>3.4381724307170667</v>
      </c>
      <c r="J112" s="9">
        <f t="shared" si="32"/>
        <v>3.2865157723471055</v>
      </c>
      <c r="K112" s="11">
        <f t="shared" si="33"/>
        <v>0.44247787610619471</v>
      </c>
      <c r="L112" s="11">
        <f t="shared" si="34"/>
        <v>0.3236245954692557</v>
      </c>
      <c r="M112" s="11">
        <f t="shared" si="35"/>
        <v>0.33783783783783783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-0.24969754529854193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0.25688331169901757</v>
      </c>
      <c r="Q112" s="11">
        <f>2*'OddsRatio_working_3-way'!K112*'OddsRatio_working_3-way'!L112*'OddsRatio_working_3-way'!M112</f>
        <v>9.6754543012812638E-2</v>
      </c>
      <c r="R112" s="11">
        <f t="shared" si="36"/>
        <v>0</v>
      </c>
      <c r="S112" s="11">
        <f t="shared" si="37"/>
        <v>-1.0287778816242836</v>
      </c>
      <c r="T112" s="11">
        <f t="shared" si="38"/>
        <v>-0.38748696106376029</v>
      </c>
      <c r="U112" s="11">
        <f>'OddsRatio_working_3-way'!S112-'OddsRatio_working_3-way'!R112^2/3</f>
        <v>-1.0287778816242836</v>
      </c>
      <c r="V112" s="11">
        <f>'OddsRatio_working_3-way'!S112*'OddsRatio_working_3-way'!R112/3-2*'OddsRatio_working_3-way'!R112^3/27-'OddsRatio_working_3-way'!T112</f>
        <v>0.38748696106376029</v>
      </c>
      <c r="W112" s="11">
        <f>'OddsRatio_working_3-way'!V112^2+4*'OddsRatio_working_3-way'!U112^3/27</f>
        <v>-1.1163777548069104E-2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0.2008170327328444</v>
      </c>
      <c r="Y112" s="11">
        <f>IF('OddsRatio_working_3-way'!W112&gt;=0,IF('OddsRatio_working_3-way'!V112+SQRT('OddsRatio_working_3-way'!W112)&gt;0,0,PI()),ACOS('OddsRatio_working_3-way'!V112/(2*'OddsRatio_working_3-way'!X112)))</f>
        <v>0.26620524848243687</v>
      </c>
      <c r="Z112" s="11">
        <f>'OddsRatio_working_3-way'!X112^(1/3)*COS('OddsRatio_working_3-way'!Y112/3)</f>
        <v>0.58329483988446584</v>
      </c>
      <c r="AA112" s="11">
        <f>'OddsRatio_working_3-way'!X112^(1/3)*COS(('OddsRatio_working_3-way'!Y112+2*PI())/3)</f>
        <v>-0.33658980226880203</v>
      </c>
      <c r="AB112" s="11">
        <f>'OddsRatio_working_3-way'!X112^(1/3)*COS(('OddsRatio_working_3-way'!Y112+4*PI())/3)</f>
        <v>-0.2467050376156634</v>
      </c>
      <c r="AC112" s="11">
        <f>'OddsRatio_working_3-way'!X112^(1/3)*SIN('OddsRatio_working_3-way'!Y112/3)</f>
        <v>5.1894993068535733E-2</v>
      </c>
      <c r="AD112" s="11">
        <f>'OddsRatio_working_3-way'!X112^(1/3)*SIN(('OddsRatio_working_3-way'!Y112+2*PI())/3)</f>
        <v>0.4792006527020562</v>
      </c>
      <c r="AE112" s="11">
        <f>'OddsRatio_working_3-way'!X112^(1/3)*SIN(('OddsRatio_working_3-way'!Y112+4*PI())/3)</f>
        <v>-0.53109564577059198</v>
      </c>
      <c r="AF112" s="11">
        <f>-'OddsRatio_working_3-way'!U112/(3*'OddsRatio_working_3-way'!X112^(1/3))*COS(('OddsRatio_working_3-way'!Y112)/3)</f>
        <v>0.58329483988446573</v>
      </c>
      <c r="AG112" s="11">
        <f>-'OddsRatio_working_3-way'!U112/(3*'OddsRatio_working_3-way'!X112^(1/3))*COS(('OddsRatio_working_3-way'!Y112+2*PI())/3)</f>
        <v>-0.33658980226880197</v>
      </c>
      <c r="AH112" s="11">
        <f>-'OddsRatio_working_3-way'!U112/(3*'OddsRatio_working_3-way'!X112^(1/3))*COS(('OddsRatio_working_3-way'!Y112+4*PI())/3)</f>
        <v>-0.24670503761566337</v>
      </c>
      <c r="AI112" s="11">
        <f>'OddsRatio_working_3-way'!U112/(3*'OddsRatio_working_3-way'!X112^(1/3))*SIN(('OddsRatio_working_3-way'!Y112)/3)</f>
        <v>-5.1894993068535726E-2</v>
      </c>
      <c r="AJ112" s="11">
        <f>'OddsRatio_working_3-way'!U112/(3*'OddsRatio_working_3-way'!X112^(1/3))*SIN(('OddsRatio_working_3-way'!Y112+2*PI())/3)</f>
        <v>-0.47920065270205614</v>
      </c>
      <c r="AK112" s="11">
        <f>'OddsRatio_working_3-way'!U112/(3*'OddsRatio_working_3-way'!X112^(1/3))*SIN(('OddsRatio_working_3-way'!Y112+4*PI())/3)</f>
        <v>0.53109564577059187</v>
      </c>
      <c r="AL112" s="11">
        <f>'OddsRatio_working_3-way'!Z112+'OddsRatio_working_3-way'!AF112</f>
        <v>1.1665896797689315</v>
      </c>
      <c r="AM112" s="11">
        <f>'OddsRatio_working_3-way'!AA112+'OddsRatio_working_3-way'!AG112</f>
        <v>-0.67317960453760395</v>
      </c>
      <c r="AN112" s="11">
        <f>'OddsRatio_working_3-way'!AB112+'OddsRatio_working_3-way'!AH112</f>
        <v>-0.49341007523132674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1.1665896797689315</v>
      </c>
      <c r="AS112" s="11">
        <f>IF(('OddsRatio_working_3-way'!X112=0),IF(Q112&gt;0,-Q112^(1/3),(-Q112)^(1/3)),'OddsRatio_working_3-way'!AM112-'OddsRatio_working_3-way'!R112/3)</f>
        <v>-0.67317960453760395</v>
      </c>
      <c r="AT112" s="11">
        <f>IF(('OddsRatio_working_3-way'!X112=0),IF(Q112&gt;0,-Q112^(1/3),(-Q112)^(1/3)),'OddsRatio_working_3-way'!AN112-'OddsRatio_working_3-way'!R112/3)</f>
        <v>-0.49341007523132674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4.3099999999999996</v>
      </c>
      <c r="B113" s="4">
        <f>IF('True_Odds_Calculator_3-way'!B114="","",'True_Odds_Calculator_3-way'!B114)</f>
        <v>3.66</v>
      </c>
      <c r="C113" s="4">
        <f>IF('True_Odds_Calculator_3-way'!C114="","",'True_Odds_Calculator_3-way'!C114)</f>
        <v>1.79</v>
      </c>
      <c r="D113" s="9">
        <f t="shared" si="26"/>
        <v>0.21401807876892756</v>
      </c>
      <c r="E113" s="9">
        <f t="shared" si="27"/>
        <v>0.25308022819078368</v>
      </c>
      <c r="F113" s="9">
        <f t="shared" si="28"/>
        <v>0.53290169304028856</v>
      </c>
      <c r="G113" s="9">
        <f t="shared" si="29"/>
        <v>1.109517360176854</v>
      </c>
      <c r="H113" s="9">
        <f t="shared" si="30"/>
        <v>4.6725024621853866</v>
      </c>
      <c r="I113" s="9">
        <f t="shared" si="31"/>
        <v>3.9513161780704311</v>
      </c>
      <c r="J113" s="9">
        <f t="shared" si="32"/>
        <v>1.8765187145397149</v>
      </c>
      <c r="K113" s="11">
        <f t="shared" si="33"/>
        <v>0.23201856148491881</v>
      </c>
      <c r="L113" s="11">
        <f t="shared" si="34"/>
        <v>0.27322404371584696</v>
      </c>
      <c r="M113" s="11">
        <f t="shared" si="35"/>
        <v>0.55865921787709494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-0.24633455366724533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0.23940615374394036</v>
      </c>
      <c r="Q113" s="11">
        <f>2*'OddsRatio_working_3-way'!K113*'OddsRatio_working_3-way'!L113*'OddsRatio_working_3-way'!M113</f>
        <v>7.0830223001165787E-2</v>
      </c>
      <c r="R113" s="11">
        <f t="shared" si="36"/>
        <v>0</v>
      </c>
      <c r="S113" s="11">
        <f t="shared" si="37"/>
        <v>-0.97187402327379535</v>
      </c>
      <c r="T113" s="11">
        <f t="shared" si="38"/>
        <v>-0.28753669327627079</v>
      </c>
      <c r="U113" s="11">
        <f>'OddsRatio_working_3-way'!S113-'OddsRatio_working_3-way'!R113^2/3</f>
        <v>-0.97187402327379535</v>
      </c>
      <c r="V113" s="11">
        <f>'OddsRatio_working_3-way'!S113*'OddsRatio_working_3-way'!R113/3-2*'OddsRatio_working_3-way'!R113^3/27-'OddsRatio_working_3-way'!T113</f>
        <v>0.28753669327627079</v>
      </c>
      <c r="W113" s="11">
        <f>'OddsRatio_working_3-way'!V113^2+4*'OddsRatio_working_3-way'!U113^3/27</f>
        <v>-5.3318654744109906E-2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0.1843881806979247</v>
      </c>
      <c r="Y113" s="11">
        <f>IF('OddsRatio_working_3-way'!W113&gt;=0,IF('OddsRatio_working_3-way'!V113+SQRT('OddsRatio_working_3-way'!W113)&gt;0,0,PI()),ACOS('OddsRatio_working_3-way'!V113/(2*'OddsRatio_working_3-way'!X113)))</f>
        <v>0.67660212786996476</v>
      </c>
      <c r="Z113" s="11">
        <f>'OddsRatio_working_3-way'!X113^(1/3)*COS('OddsRatio_working_3-way'!Y113/3)</f>
        <v>0.55475868008842688</v>
      </c>
      <c r="AA113" s="11">
        <f>'OddsRatio_working_3-way'!X113^(1/3)*COS(('OddsRatio_working_3-way'!Y113+2*PI())/3)</f>
        <v>-0.38760914984337169</v>
      </c>
      <c r="AB113" s="11">
        <f>'OddsRatio_working_3-way'!X113^(1/3)*COS(('OddsRatio_working_3-way'!Y113+4*PI())/3)</f>
        <v>-0.16714953024505538</v>
      </c>
      <c r="AC113" s="11">
        <f>'OddsRatio_working_3-way'!X113^(1/3)*SIN('OddsRatio_working_3-way'!Y113/3)</f>
        <v>0.12728242072053067</v>
      </c>
      <c r="AD113" s="11">
        <f>'OddsRatio_working_3-way'!X113^(1/3)*SIN(('OddsRatio_working_3-way'!Y113+2*PI())/3)</f>
        <v>0.41679389956623691</v>
      </c>
      <c r="AE113" s="11">
        <f>'OddsRatio_working_3-way'!X113^(1/3)*SIN(('OddsRatio_working_3-way'!Y113+4*PI())/3)</f>
        <v>-0.54407632028676733</v>
      </c>
      <c r="AF113" s="11">
        <f>-'OddsRatio_working_3-way'!U113/(3*'OddsRatio_working_3-way'!X113^(1/3))*COS(('OddsRatio_working_3-way'!Y113)/3)</f>
        <v>0.55475868008842699</v>
      </c>
      <c r="AG113" s="11">
        <f>-'OddsRatio_working_3-way'!U113/(3*'OddsRatio_working_3-way'!X113^(1/3))*COS(('OddsRatio_working_3-way'!Y113+2*PI())/3)</f>
        <v>-0.38760914984337175</v>
      </c>
      <c r="AH113" s="11">
        <f>-'OddsRatio_working_3-way'!U113/(3*'OddsRatio_working_3-way'!X113^(1/3))*COS(('OddsRatio_working_3-way'!Y113+4*PI())/3)</f>
        <v>-0.16714953024505541</v>
      </c>
      <c r="AI113" s="11">
        <f>'OddsRatio_working_3-way'!U113/(3*'OddsRatio_working_3-way'!X113^(1/3))*SIN(('OddsRatio_working_3-way'!Y113)/3)</f>
        <v>-0.1272824207205307</v>
      </c>
      <c r="AJ113" s="11">
        <f>'OddsRatio_working_3-way'!U113/(3*'OddsRatio_working_3-way'!X113^(1/3))*SIN(('OddsRatio_working_3-way'!Y113+2*PI())/3)</f>
        <v>-0.41679389956623697</v>
      </c>
      <c r="AK113" s="11">
        <f>'OddsRatio_working_3-way'!U113/(3*'OddsRatio_working_3-way'!X113^(1/3))*SIN(('OddsRatio_working_3-way'!Y113+4*PI())/3)</f>
        <v>0.54407632028676745</v>
      </c>
      <c r="AL113" s="11">
        <f>'OddsRatio_working_3-way'!Z113+'OddsRatio_working_3-way'!AF113</f>
        <v>1.109517360176854</v>
      </c>
      <c r="AM113" s="11">
        <f>'OddsRatio_working_3-way'!AA113+'OddsRatio_working_3-way'!AG113</f>
        <v>-0.77521829968674338</v>
      </c>
      <c r="AN113" s="11">
        <f>'OddsRatio_working_3-way'!AB113+'OddsRatio_working_3-way'!AH113</f>
        <v>-0.33429906049011082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1.109517360176854</v>
      </c>
      <c r="AS113" s="11">
        <f>IF(('OddsRatio_working_3-way'!X113=0),IF(Q113&gt;0,-Q113^(1/3),(-Q113)^(1/3)),'OddsRatio_working_3-way'!AM113-'OddsRatio_working_3-way'!R113/3)</f>
        <v>-0.77521829968674338</v>
      </c>
      <c r="AT113" s="11">
        <f>IF(('OddsRatio_working_3-way'!X113=0),IF(Q113&gt;0,-Q113^(1/3),(-Q113)^(1/3)),'OddsRatio_working_3-way'!AN113-'OddsRatio_working_3-way'!R113/3)</f>
        <v>-0.33429906049011082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2.77</v>
      </c>
      <c r="B114" s="4">
        <f>IF('True_Odds_Calculator_3-way'!B115="","",'True_Odds_Calculator_3-way'!B115)</f>
        <v>3.06</v>
      </c>
      <c r="C114" s="4">
        <f>IF('True_Odds_Calculator_3-way'!C115="","",'True_Odds_Calculator_3-way'!C115)</f>
        <v>3</v>
      </c>
      <c r="D114" s="9">
        <f t="shared" si="26"/>
        <v>0.35375855864107658</v>
      </c>
      <c r="E114" s="9">
        <f t="shared" si="27"/>
        <v>0.31988834380053571</v>
      </c>
      <c r="F114" s="9">
        <f t="shared" si="28"/>
        <v>0.32635309755838793</v>
      </c>
      <c r="G114" s="9">
        <f t="shared" si="29"/>
        <v>1.0320828995978653</v>
      </c>
      <c r="H114" s="9">
        <f t="shared" si="30"/>
        <v>2.8267867322882214</v>
      </c>
      <c r="I114" s="9">
        <f t="shared" si="31"/>
        <v>3.1260907731716023</v>
      </c>
      <c r="J114" s="9">
        <f t="shared" si="32"/>
        <v>3.0641657991957305</v>
      </c>
      <c r="K114" s="11">
        <f t="shared" si="33"/>
        <v>0.36101083032490977</v>
      </c>
      <c r="L114" s="11">
        <f t="shared" si="34"/>
        <v>0.32679738562091504</v>
      </c>
      <c r="M114" s="11">
        <f t="shared" si="35"/>
        <v>0.33333333333333331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-0.28677945305679442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0.22926940531527495</v>
      </c>
      <c r="Q114" s="11">
        <f>2*'OddsRatio_working_3-way'!K114*'OddsRatio_working_3-way'!L114*'OddsRatio_working_3-way'!M114</f>
        <v>7.8651597020677505E-2</v>
      </c>
      <c r="R114" s="11">
        <f t="shared" si="36"/>
        <v>0</v>
      </c>
      <c r="S114" s="11">
        <f t="shared" si="37"/>
        <v>-0.79946245406176275</v>
      </c>
      <c r="T114" s="11">
        <f t="shared" si="38"/>
        <v>-0.27425813175360642</v>
      </c>
      <c r="U114" s="11">
        <f>'OddsRatio_working_3-way'!S114-'OddsRatio_working_3-way'!R114^2/3</f>
        <v>-0.79946245406176275</v>
      </c>
      <c r="V114" s="11">
        <f>'OddsRatio_working_3-way'!S114*'OddsRatio_working_3-way'!R114/3-2*'OddsRatio_working_3-way'!R114^3/27-'OddsRatio_working_3-way'!T114</f>
        <v>0.27425813175360642</v>
      </c>
      <c r="W114" s="11">
        <f>'OddsRatio_working_3-way'!V114^2+4*'OddsRatio_working_3-way'!U114^3/27</f>
        <v>-4.8152977987822587E-4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0.13756730408499759</v>
      </c>
      <c r="Y114" s="11">
        <f>IF('OddsRatio_working_3-way'!W114&gt;=0,IF('OddsRatio_working_3-way'!V114+SQRT('OddsRatio_working_3-way'!W114)&gt;0,0,PI()),ACOS('OddsRatio_working_3-way'!V114/(2*'OddsRatio_working_3-way'!X114)))</f>
        <v>7.9841348473008722E-2</v>
      </c>
      <c r="Z114" s="11">
        <f>'OddsRatio_working_3-way'!X114^(1/3)*COS('OddsRatio_working_3-way'!Y114/3)</f>
        <v>0.51604144979893274</v>
      </c>
      <c r="AA114" s="11">
        <f>'OddsRatio_working_3-way'!X114^(1/3)*COS(('OddsRatio_working_3-way'!Y114+2*PI())/3)</f>
        <v>-0.26991736654752763</v>
      </c>
      <c r="AB114" s="11">
        <f>'OddsRatio_working_3-way'!X114^(1/3)*COS(('OddsRatio_working_3-way'!Y114+4*PI())/3)</f>
        <v>-0.24612408325140536</v>
      </c>
      <c r="AC114" s="11">
        <f>'OddsRatio_working_3-way'!X114^(1/3)*SIN('OddsRatio_working_3-way'!Y114/3)</f>
        <v>1.3737058515921387E-2</v>
      </c>
      <c r="AD114" s="11">
        <f>'OddsRatio_working_3-way'!X114^(1/3)*SIN(('OddsRatio_working_3-way'!Y114+2*PI())/3)</f>
        <v>0.44003647567366727</v>
      </c>
      <c r="AE114" s="11">
        <f>'OddsRatio_working_3-way'!X114^(1/3)*SIN(('OddsRatio_working_3-way'!Y114+4*PI())/3)</f>
        <v>-0.45377353418958855</v>
      </c>
      <c r="AF114" s="11">
        <f>-'OddsRatio_working_3-way'!U114/(3*'OddsRatio_working_3-way'!X114^(1/3))*COS(('OddsRatio_working_3-way'!Y114)/3)</f>
        <v>0.51604144979893252</v>
      </c>
      <c r="AG114" s="11">
        <f>-'OddsRatio_working_3-way'!U114/(3*'OddsRatio_working_3-way'!X114^(1/3))*COS(('OddsRatio_working_3-way'!Y114+2*PI())/3)</f>
        <v>-0.26991736654752752</v>
      </c>
      <c r="AH114" s="11">
        <f>-'OddsRatio_working_3-way'!U114/(3*'OddsRatio_working_3-way'!X114^(1/3))*COS(('OddsRatio_working_3-way'!Y114+4*PI())/3)</f>
        <v>-0.24612408325140525</v>
      </c>
      <c r="AI114" s="11">
        <f>'OddsRatio_working_3-way'!U114/(3*'OddsRatio_working_3-way'!X114^(1/3))*SIN(('OddsRatio_working_3-way'!Y114)/3)</f>
        <v>-1.3737058515921382E-2</v>
      </c>
      <c r="AJ114" s="11">
        <f>'OddsRatio_working_3-way'!U114/(3*'OddsRatio_working_3-way'!X114^(1/3))*SIN(('OddsRatio_working_3-way'!Y114+2*PI())/3)</f>
        <v>-0.4400364756736671</v>
      </c>
      <c r="AK114" s="11">
        <f>'OddsRatio_working_3-way'!U114/(3*'OddsRatio_working_3-way'!X114^(1/3))*SIN(('OddsRatio_working_3-way'!Y114+4*PI())/3)</f>
        <v>0.45377353418958832</v>
      </c>
      <c r="AL114" s="11">
        <f>'OddsRatio_working_3-way'!Z114+'OddsRatio_working_3-way'!AF114</f>
        <v>1.0320828995978653</v>
      </c>
      <c r="AM114" s="11">
        <f>'OddsRatio_working_3-way'!AA114+'OddsRatio_working_3-way'!AG114</f>
        <v>-0.53983473309505514</v>
      </c>
      <c r="AN114" s="11">
        <f>'OddsRatio_working_3-way'!AB114+'OddsRatio_working_3-way'!AH114</f>
        <v>-0.49224816650281061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1.0320828995978653</v>
      </c>
      <c r="AS114" s="11">
        <f>IF(('OddsRatio_working_3-way'!X114=0),IF(Q114&gt;0,-Q114^(1/3),(-Q114)^(1/3)),'OddsRatio_working_3-way'!AM114-'OddsRatio_working_3-way'!R114/3)</f>
        <v>-0.53983473309505514</v>
      </c>
      <c r="AT114" s="11">
        <f>IF(('OddsRatio_working_3-way'!X114=0),IF(Q114&gt;0,-Q114^(1/3),(-Q114)^(1/3)),'OddsRatio_working_3-way'!AN114-'OddsRatio_working_3-way'!R114/3)</f>
        <v>-0.49224816650281061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2.78</v>
      </c>
      <c r="B115" s="4">
        <f>IF('True_Odds_Calculator_3-way'!B116="","",'True_Odds_Calculator_3-way'!B116)</f>
        <v>3.21</v>
      </c>
      <c r="C115" s="4">
        <f>IF('True_Odds_Calculator_3-way'!C116="","",'True_Odds_Calculator_3-way'!C116)</f>
        <v>2.85</v>
      </c>
      <c r="D115" s="9">
        <f t="shared" si="26"/>
        <v>0.35213402344167211</v>
      </c>
      <c r="E115" s="9">
        <f t="shared" si="27"/>
        <v>0.30448068092145852</v>
      </c>
      <c r="F115" s="9">
        <f t="shared" si="28"/>
        <v>0.34338529563686943</v>
      </c>
      <c r="G115" s="9">
        <f t="shared" si="29"/>
        <v>1.033611140992623</v>
      </c>
      <c r="H115" s="9">
        <f t="shared" si="30"/>
        <v>2.8398278309668683</v>
      </c>
      <c r="I115" s="9">
        <f t="shared" si="31"/>
        <v>3.2842806215936973</v>
      </c>
      <c r="J115" s="9">
        <f t="shared" si="32"/>
        <v>2.9121806108363528</v>
      </c>
      <c r="K115" s="11">
        <f t="shared" si="33"/>
        <v>0.35971223021582738</v>
      </c>
      <c r="L115" s="11">
        <f t="shared" si="34"/>
        <v>0.3115264797507788</v>
      </c>
      <c r="M115" s="11">
        <f t="shared" si="35"/>
        <v>0.35087719298245612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-0.28614707840220688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0.22962446570043521</v>
      </c>
      <c r="Q115" s="11">
        <f>2*'OddsRatio_working_3-way'!K115*'OddsRatio_working_3-way'!L115*'OddsRatio_working_3-way'!M115</f>
        <v>7.863851565083399E-2</v>
      </c>
      <c r="R115" s="11">
        <f t="shared" si="36"/>
        <v>0</v>
      </c>
      <c r="S115" s="11">
        <f t="shared" si="37"/>
        <v>-0.80247006882829752</v>
      </c>
      <c r="T115" s="11">
        <f t="shared" si="38"/>
        <v>-0.27481851672201973</v>
      </c>
      <c r="U115" s="11">
        <f>'OddsRatio_working_3-way'!S115-'OddsRatio_working_3-way'!R115^2/3</f>
        <v>-0.80247006882829752</v>
      </c>
      <c r="V115" s="11">
        <f>'OddsRatio_working_3-way'!S115*'OddsRatio_working_3-way'!R115/3-2*'OddsRatio_working_3-way'!R115^3/27-'OddsRatio_working_3-way'!T115</f>
        <v>0.27481851672201973</v>
      </c>
      <c r="W115" s="11">
        <f>'OddsRatio_working_3-way'!V115^2+4*'OddsRatio_working_3-way'!U115^3/27</f>
        <v>-1.0314036366132068E-3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0.13834433559953244</v>
      </c>
      <c r="Y115" s="11">
        <f>IF('OddsRatio_working_3-way'!W115&gt;=0,IF('OddsRatio_working_3-way'!V115+SQRT('OddsRatio_working_3-way'!W115)&gt;0,0,PI()),ACOS('OddsRatio_working_3-way'!V115/(2*'OddsRatio_working_3-way'!X115)))</f>
        <v>0.11633301176284538</v>
      </c>
      <c r="Z115" s="11">
        <f>'OddsRatio_working_3-way'!X115^(1/3)*COS('OddsRatio_working_3-way'!Y115/3)</f>
        <v>0.51680557049631148</v>
      </c>
      <c r="AA115" s="11">
        <f>'OddsRatio_working_3-way'!X115^(1/3)*COS(('OddsRatio_working_3-way'!Y115+2*PI())/3)</f>
        <v>-0.27576708584048754</v>
      </c>
      <c r="AB115" s="11">
        <f>'OddsRatio_working_3-way'!X115^(1/3)*COS(('OddsRatio_working_3-way'!Y115+4*PI())/3)</f>
        <v>-0.24103848465582409</v>
      </c>
      <c r="AC115" s="11">
        <f>'OddsRatio_working_3-way'!X115^(1/3)*SIN('OddsRatio_working_3-way'!Y115/3)</f>
        <v>2.0050567242544698E-2</v>
      </c>
      <c r="AD115" s="11">
        <f>'OddsRatio_working_3-way'!X115^(1/3)*SIN(('OddsRatio_working_3-way'!Y115+2*PI())/3)</f>
        <v>0.43754146924584303</v>
      </c>
      <c r="AE115" s="11">
        <f>'OddsRatio_working_3-way'!X115^(1/3)*SIN(('OddsRatio_working_3-way'!Y115+4*PI())/3)</f>
        <v>-0.45759203648838759</v>
      </c>
      <c r="AF115" s="11">
        <f>-'OddsRatio_working_3-way'!U115/(3*'OddsRatio_working_3-way'!X115^(1/3))*COS(('OddsRatio_working_3-way'!Y115)/3)</f>
        <v>0.51680557049631159</v>
      </c>
      <c r="AG115" s="11">
        <f>-'OddsRatio_working_3-way'!U115/(3*'OddsRatio_working_3-way'!X115^(1/3))*COS(('OddsRatio_working_3-way'!Y115+2*PI())/3)</f>
        <v>-0.27576708584048759</v>
      </c>
      <c r="AH115" s="11">
        <f>-'OddsRatio_working_3-way'!U115/(3*'OddsRatio_working_3-way'!X115^(1/3))*COS(('OddsRatio_working_3-way'!Y115+4*PI())/3)</f>
        <v>-0.24103848465582411</v>
      </c>
      <c r="AI115" s="11">
        <f>'OddsRatio_working_3-way'!U115/(3*'OddsRatio_working_3-way'!X115^(1/3))*SIN(('OddsRatio_working_3-way'!Y115)/3)</f>
        <v>-2.0050567242544701E-2</v>
      </c>
      <c r="AJ115" s="11">
        <f>'OddsRatio_working_3-way'!U115/(3*'OddsRatio_working_3-way'!X115^(1/3))*SIN(('OddsRatio_working_3-way'!Y115+2*PI())/3)</f>
        <v>-0.43754146924584308</v>
      </c>
      <c r="AK115" s="11">
        <f>'OddsRatio_working_3-way'!U115/(3*'OddsRatio_working_3-way'!X115^(1/3))*SIN(('OddsRatio_working_3-way'!Y115+4*PI())/3)</f>
        <v>0.4575920364883877</v>
      </c>
      <c r="AL115" s="11">
        <f>'OddsRatio_working_3-way'!Z115+'OddsRatio_working_3-way'!AF115</f>
        <v>1.033611140992623</v>
      </c>
      <c r="AM115" s="11">
        <f>'OddsRatio_working_3-way'!AA115+'OddsRatio_working_3-way'!AG115</f>
        <v>-0.55153417168097518</v>
      </c>
      <c r="AN115" s="11">
        <f>'OddsRatio_working_3-way'!AB115+'OddsRatio_working_3-way'!AH115</f>
        <v>-0.48207696931164823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1.033611140992623</v>
      </c>
      <c r="AS115" s="11">
        <f>IF(('OddsRatio_working_3-way'!X115=0),IF(Q115&gt;0,-Q115^(1/3),(-Q115)^(1/3)),'OddsRatio_working_3-way'!AM115-'OddsRatio_working_3-way'!R115/3)</f>
        <v>-0.55153417168097518</v>
      </c>
      <c r="AT115" s="11">
        <f>IF(('OddsRatio_working_3-way'!X115=0),IF(Q115&gt;0,-Q115^(1/3),(-Q115)^(1/3)),'OddsRatio_working_3-way'!AN115-'OddsRatio_working_3-way'!R115/3)</f>
        <v>-0.48207696931164823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2.1800000000000002</v>
      </c>
      <c r="B116" s="4">
        <f>IF('True_Odds_Calculator_3-way'!B117="","",'True_Odds_Calculator_3-way'!B117)</f>
        <v>3.3</v>
      </c>
      <c r="C116" s="4">
        <f>IF('True_Odds_Calculator_3-way'!C117="","",'True_Odds_Calculator_3-way'!C117)</f>
        <v>3.83</v>
      </c>
      <c r="D116" s="9">
        <f t="shared" si="26"/>
        <v>0.44998915787800026</v>
      </c>
      <c r="E116" s="9">
        <f t="shared" si="27"/>
        <v>0.29564789320236634</v>
      </c>
      <c r="F116" s="9">
        <f t="shared" si="28"/>
        <v>0.25436294891963351</v>
      </c>
      <c r="G116" s="9">
        <f t="shared" si="29"/>
        <v>1.035826919369039</v>
      </c>
      <c r="H116" s="9">
        <f t="shared" si="30"/>
        <v>2.2222757648554659</v>
      </c>
      <c r="I116" s="9">
        <f t="shared" si="31"/>
        <v>3.3824019145487898</v>
      </c>
      <c r="J116" s="9">
        <f t="shared" si="32"/>
        <v>3.9313901818143804</v>
      </c>
      <c r="K116" s="11">
        <f t="shared" si="33"/>
        <v>0.4587155963302752</v>
      </c>
      <c r="L116" s="11">
        <f t="shared" si="34"/>
        <v>0.30303030303030304</v>
      </c>
      <c r="M116" s="11">
        <f t="shared" si="35"/>
        <v>0.2610966057441253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-0.27875782763559132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0.22901300837439958</v>
      </c>
      <c r="Q116" s="11">
        <f>2*'OddsRatio_working_3-way'!K116*'OddsRatio_working_3-way'!L116*'OddsRatio_working_3-way'!M116</f>
        <v>7.2587324365895267E-2</v>
      </c>
      <c r="R116" s="11">
        <f t="shared" si="36"/>
        <v>0</v>
      </c>
      <c r="S116" s="11">
        <f t="shared" si="37"/>
        <v>-0.82154826042689255</v>
      </c>
      <c r="T116" s="11">
        <f t="shared" si="38"/>
        <v>-0.26039564514323055</v>
      </c>
      <c r="U116" s="11">
        <f>'OddsRatio_working_3-way'!S116-'OddsRatio_working_3-way'!R116^2/3</f>
        <v>-0.82154826042689255</v>
      </c>
      <c r="V116" s="11">
        <f>'OddsRatio_working_3-way'!S116*'OddsRatio_working_3-way'!R116/3-2*'OddsRatio_working_3-way'!R116^3/27-'OddsRatio_working_3-way'!T116</f>
        <v>0.26039564514323055</v>
      </c>
      <c r="W116" s="11">
        <f>'OddsRatio_working_3-way'!V116^2+4*'OddsRatio_working_3-way'!U116^3/27</f>
        <v>-1.4341819329098296E-2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0.14330711020275438</v>
      </c>
      <c r="Y116" s="11">
        <f>IF('OddsRatio_working_3-way'!W116&gt;=0,IF('OddsRatio_working_3-way'!V116+SQRT('OddsRatio_working_3-way'!W116)&gt;0,0,PI()),ACOS('OddsRatio_working_3-way'!V116/(2*'OddsRatio_working_3-way'!X116)))</f>
        <v>0.43106057008050325</v>
      </c>
      <c r="Z116" s="11">
        <f>'OddsRatio_working_3-way'!X116^(1/3)*COS('OddsRatio_working_3-way'!Y116/3)</f>
        <v>0.51791345968451952</v>
      </c>
      <c r="AA116" s="11">
        <f>'OddsRatio_working_3-way'!X116^(1/3)*COS(('OddsRatio_working_3-way'!Y116+2*PI())/3)</f>
        <v>-0.32385126978925222</v>
      </c>
      <c r="AB116" s="11">
        <f>'OddsRatio_working_3-way'!X116^(1/3)*COS(('OddsRatio_working_3-way'!Y116+4*PI())/3)</f>
        <v>-0.19406218989526719</v>
      </c>
      <c r="AC116" s="11">
        <f>'OddsRatio_working_3-way'!X116^(1/3)*SIN('OddsRatio_working_3-way'!Y116/3)</f>
        <v>7.4933760214666092E-2</v>
      </c>
      <c r="AD116" s="11">
        <f>'OddsRatio_working_3-way'!X116^(1/3)*SIN(('OddsRatio_working_3-way'!Y116+2*PI())/3)</f>
        <v>0.41105933294134855</v>
      </c>
      <c r="AE116" s="11">
        <f>'OddsRatio_working_3-way'!X116^(1/3)*SIN(('OddsRatio_working_3-way'!Y116+4*PI())/3)</f>
        <v>-0.48599309315601463</v>
      </c>
      <c r="AF116" s="11">
        <f>-'OddsRatio_working_3-way'!U116/(3*'OddsRatio_working_3-way'!X116^(1/3))*COS(('OddsRatio_working_3-way'!Y116)/3)</f>
        <v>0.51791345968451952</v>
      </c>
      <c r="AG116" s="11">
        <f>-'OddsRatio_working_3-way'!U116/(3*'OddsRatio_working_3-way'!X116^(1/3))*COS(('OddsRatio_working_3-way'!Y116+2*PI())/3)</f>
        <v>-0.32385126978925222</v>
      </c>
      <c r="AH116" s="11">
        <f>-'OddsRatio_working_3-way'!U116/(3*'OddsRatio_working_3-way'!X116^(1/3))*COS(('OddsRatio_working_3-way'!Y116+4*PI())/3)</f>
        <v>-0.19406218989526719</v>
      </c>
      <c r="AI116" s="11">
        <f>'OddsRatio_working_3-way'!U116/(3*'OddsRatio_working_3-way'!X116^(1/3))*SIN(('OddsRatio_working_3-way'!Y116)/3)</f>
        <v>-7.4933760214666092E-2</v>
      </c>
      <c r="AJ116" s="11">
        <f>'OddsRatio_working_3-way'!U116/(3*'OddsRatio_working_3-way'!X116^(1/3))*SIN(('OddsRatio_working_3-way'!Y116+2*PI())/3)</f>
        <v>-0.41105933294134855</v>
      </c>
      <c r="AK116" s="11">
        <f>'OddsRatio_working_3-way'!U116/(3*'OddsRatio_working_3-way'!X116^(1/3))*SIN(('OddsRatio_working_3-way'!Y116+4*PI())/3)</f>
        <v>0.48599309315601463</v>
      </c>
      <c r="AL116" s="11">
        <f>'OddsRatio_working_3-way'!Z116+'OddsRatio_working_3-way'!AF116</f>
        <v>1.035826919369039</v>
      </c>
      <c r="AM116" s="11">
        <f>'OddsRatio_working_3-way'!AA116+'OddsRatio_working_3-way'!AG116</f>
        <v>-0.64770253957850443</v>
      </c>
      <c r="AN116" s="11">
        <f>'OddsRatio_working_3-way'!AB116+'OddsRatio_working_3-way'!AH116</f>
        <v>-0.38812437979053438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1.035826919369039</v>
      </c>
      <c r="AS116" s="11">
        <f>IF(('OddsRatio_working_3-way'!X116=0),IF(Q116&gt;0,-Q116^(1/3),(-Q116)^(1/3)),'OddsRatio_working_3-way'!AM116-'OddsRatio_working_3-way'!R116/3)</f>
        <v>-0.64770253957850443</v>
      </c>
      <c r="AT116" s="11">
        <f>IF(('OddsRatio_working_3-way'!X116=0),IF(Q116&gt;0,-Q116^(1/3),(-Q116)^(1/3)),'OddsRatio_working_3-way'!AN116-'OddsRatio_working_3-way'!R116/3)</f>
        <v>-0.38812437979053438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3.21</v>
      </c>
      <c r="B117" s="4">
        <f>IF('True_Odds_Calculator_3-way'!B118="","",'True_Odds_Calculator_3-way'!B118)</f>
        <v>3.13</v>
      </c>
      <c r="C117" s="4">
        <f>IF('True_Odds_Calculator_3-way'!C118="","",'True_Odds_Calculator_3-way'!C118)</f>
        <v>2.56</v>
      </c>
      <c r="D117" s="9">
        <f t="shared" si="26"/>
        <v>0.30460522636826365</v>
      </c>
      <c r="E117" s="9">
        <f t="shared" si="27"/>
        <v>0.31247095186467749</v>
      </c>
      <c r="F117" s="9">
        <f t="shared" si="28"/>
        <v>0.3829238217670588</v>
      </c>
      <c r="G117" s="9">
        <f t="shared" si="29"/>
        <v>1.0330035119989296</v>
      </c>
      <c r="H117" s="9">
        <f t="shared" si="30"/>
        <v>3.2829377615176352</v>
      </c>
      <c r="I117" s="9">
        <f t="shared" si="31"/>
        <v>3.2002974805577202</v>
      </c>
      <c r="J117" s="9">
        <f t="shared" si="32"/>
        <v>2.6114854787183299</v>
      </c>
      <c r="K117" s="11">
        <f t="shared" si="33"/>
        <v>0.3115264797507788</v>
      </c>
      <c r="L117" s="11">
        <f t="shared" si="34"/>
        <v>0.31948881789137379</v>
      </c>
      <c r="M117" s="11">
        <f t="shared" si="35"/>
        <v>0.390625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-0.28550067555462655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0.22938376479253131</v>
      </c>
      <c r="Q117" s="11">
        <f>2*'OddsRatio_working_3-way'!K117*'OddsRatio_working_3-way'!L117*'OddsRatio_working_3-way'!M117</f>
        <v>7.7757208404247893E-2</v>
      </c>
      <c r="R117" s="11">
        <f t="shared" si="36"/>
        <v>0</v>
      </c>
      <c r="S117" s="11">
        <f t="shared" si="37"/>
        <v>-0.80344385997308065</v>
      </c>
      <c r="T117" s="11">
        <f t="shared" si="38"/>
        <v>-0.27235385083833241</v>
      </c>
      <c r="U117" s="11">
        <f>'OddsRatio_working_3-way'!S117-'OddsRatio_working_3-way'!R117^2/3</f>
        <v>-0.80344385997308065</v>
      </c>
      <c r="V117" s="11">
        <f>'OddsRatio_working_3-way'!S117*'OddsRatio_working_3-way'!R117/3-2*'OddsRatio_working_3-way'!R117^3/27-'OddsRatio_working_3-way'!T117</f>
        <v>0.27235385083833241</v>
      </c>
      <c r="W117" s="11">
        <f>'OddsRatio_working_3-way'!V117^2+4*'OddsRatio_working_3-way'!U117^3/27</f>
        <v>-2.6590416231193625E-3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0.13859623163130011</v>
      </c>
      <c r="Y117" s="11">
        <f>IF('OddsRatio_working_3-way'!W117&gt;=0,IF('OddsRatio_working_3-way'!V117+SQRT('OddsRatio_working_3-way'!W117)&gt;0,0,PI()),ACOS('OddsRatio_working_3-way'!V117/(2*'OddsRatio_working_3-way'!X117)))</f>
        <v>0.18711925708383448</v>
      </c>
      <c r="Z117" s="11">
        <f>'OddsRatio_working_3-way'!X117^(1/3)*COS('OddsRatio_working_3-way'!Y117/3)</f>
        <v>0.5165017559994648</v>
      </c>
      <c r="AA117" s="11">
        <f>'OddsRatio_working_3-way'!X117^(1/3)*COS(('OddsRatio_working_3-way'!Y117+2*PI())/3)</f>
        <v>-0.2861868231309096</v>
      </c>
      <c r="AB117" s="11">
        <f>'OddsRatio_working_3-way'!X117^(1/3)*COS(('OddsRatio_working_3-way'!Y117+4*PI())/3)</f>
        <v>-0.23031493286855531</v>
      </c>
      <c r="AC117" s="11">
        <f>'OddsRatio_working_3-way'!X117^(1/3)*SIN('OddsRatio_working_3-way'!Y117/3)</f>
        <v>3.2257650883103693E-2</v>
      </c>
      <c r="AD117" s="11">
        <f>'OddsRatio_working_3-way'!X117^(1/3)*SIN(('OddsRatio_working_3-way'!Y117+2*PI())/3)</f>
        <v>0.43117481635325633</v>
      </c>
      <c r="AE117" s="11">
        <f>'OddsRatio_working_3-way'!X117^(1/3)*SIN(('OddsRatio_working_3-way'!Y117+4*PI())/3)</f>
        <v>-0.46343246723635984</v>
      </c>
      <c r="AF117" s="11">
        <f>-'OddsRatio_working_3-way'!U117/(3*'OddsRatio_working_3-way'!X117^(1/3))*COS(('OddsRatio_working_3-way'!Y117)/3)</f>
        <v>0.5165017559994648</v>
      </c>
      <c r="AG117" s="11">
        <f>-'OddsRatio_working_3-way'!U117/(3*'OddsRatio_working_3-way'!X117^(1/3))*COS(('OddsRatio_working_3-way'!Y117+2*PI())/3)</f>
        <v>-0.2861868231309096</v>
      </c>
      <c r="AH117" s="11">
        <f>-'OddsRatio_working_3-way'!U117/(3*'OddsRatio_working_3-way'!X117^(1/3))*COS(('OddsRatio_working_3-way'!Y117+4*PI())/3)</f>
        <v>-0.23031493286855531</v>
      </c>
      <c r="AI117" s="11">
        <f>'OddsRatio_working_3-way'!U117/(3*'OddsRatio_working_3-way'!X117^(1/3))*SIN(('OddsRatio_working_3-way'!Y117)/3)</f>
        <v>-3.2257650883103693E-2</v>
      </c>
      <c r="AJ117" s="11">
        <f>'OddsRatio_working_3-way'!U117/(3*'OddsRatio_working_3-way'!X117^(1/3))*SIN(('OddsRatio_working_3-way'!Y117+2*PI())/3)</f>
        <v>-0.43117481635325633</v>
      </c>
      <c r="AK117" s="11">
        <f>'OddsRatio_working_3-way'!U117/(3*'OddsRatio_working_3-way'!X117^(1/3))*SIN(('OddsRatio_working_3-way'!Y117+4*PI())/3)</f>
        <v>0.46343246723635984</v>
      </c>
      <c r="AL117" s="11">
        <f>'OddsRatio_working_3-way'!Z117+'OddsRatio_working_3-way'!AF117</f>
        <v>1.0330035119989296</v>
      </c>
      <c r="AM117" s="11">
        <f>'OddsRatio_working_3-way'!AA117+'OddsRatio_working_3-way'!AG117</f>
        <v>-0.57237364626181919</v>
      </c>
      <c r="AN117" s="11">
        <f>'OddsRatio_working_3-way'!AB117+'OddsRatio_working_3-way'!AH117</f>
        <v>-0.46062986573711062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1.0330035119989296</v>
      </c>
      <c r="AS117" s="11">
        <f>IF(('OddsRatio_working_3-way'!X117=0),IF(Q117&gt;0,-Q117^(1/3),(-Q117)^(1/3)),'OddsRatio_working_3-way'!AM117-'OddsRatio_working_3-way'!R117/3)</f>
        <v>-0.57237364626181919</v>
      </c>
      <c r="AT117" s="11">
        <f>IF(('OddsRatio_working_3-way'!X117=0),IF(Q117&gt;0,-Q117^(1/3),(-Q117)^(1/3)),'OddsRatio_working_3-way'!AN117-'OddsRatio_working_3-way'!R117/3)</f>
        <v>-0.46062986573711062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1.95</v>
      </c>
      <c r="B118" s="4">
        <f>IF('True_Odds_Calculator_3-way'!B119="","",'True_Odds_Calculator_3-way'!B119)</f>
        <v>3.21</v>
      </c>
      <c r="C118" s="4">
        <f>IF('True_Odds_Calculator_3-way'!C119="","",'True_Odds_Calculator_3-way'!C119)</f>
        <v>4.6399999999999997</v>
      </c>
      <c r="D118" s="9">
        <f t="shared" si="26"/>
        <v>0.49694983024108175</v>
      </c>
      <c r="E118" s="9">
        <f t="shared" si="27"/>
        <v>0.29807390945449769</v>
      </c>
      <c r="F118" s="9">
        <f t="shared" si="28"/>
        <v>0.20497626030442062</v>
      </c>
      <c r="G118" s="9">
        <f t="shared" si="29"/>
        <v>1.0655532254155042</v>
      </c>
      <c r="H118" s="9">
        <f t="shared" si="30"/>
        <v>2.012275564144729</v>
      </c>
      <c r="I118" s="9">
        <f t="shared" si="31"/>
        <v>3.3548726281682648</v>
      </c>
      <c r="J118" s="9">
        <f t="shared" si="32"/>
        <v>4.878613740512435</v>
      </c>
      <c r="K118" s="11">
        <f t="shared" si="33"/>
        <v>0.51282051282051289</v>
      </c>
      <c r="L118" s="11">
        <f t="shared" si="34"/>
        <v>0.3115264797507788</v>
      </c>
      <c r="M118" s="11">
        <f t="shared" si="35"/>
        <v>0.21551724137931036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-0.26312350055501854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0.23412688575434307</v>
      </c>
      <c r="Q118" s="11">
        <f>2*'OddsRatio_working_3-way'!K118*'OddsRatio_working_3-way'!L118*'OddsRatio_working_3-way'!M118</f>
        <v>6.8860848751277376E-2</v>
      </c>
      <c r="R118" s="11">
        <f t="shared" si="36"/>
        <v>0</v>
      </c>
      <c r="S118" s="11">
        <f t="shared" si="37"/>
        <v>-0.88979846064866275</v>
      </c>
      <c r="T118" s="11">
        <f t="shared" si="38"/>
        <v>-0.26170542960254789</v>
      </c>
      <c r="U118" s="11">
        <f>'OddsRatio_working_3-way'!S118-'OddsRatio_working_3-way'!R118^2/3</f>
        <v>-0.88979846064866275</v>
      </c>
      <c r="V118" s="11">
        <f>'OddsRatio_working_3-way'!S118*'OddsRatio_working_3-way'!R118/3-2*'OddsRatio_working_3-way'!R118^3/27-'OddsRatio_working_3-way'!T118</f>
        <v>0.26170542960254789</v>
      </c>
      <c r="W118" s="11">
        <f>'OddsRatio_working_3-way'!V118^2+4*'OddsRatio_working_3-way'!U118^3/27</f>
        <v>-3.5879185224928847E-2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0.16153089264006359</v>
      </c>
      <c r="Y118" s="11">
        <f>IF('OddsRatio_working_3-way'!W118&gt;=0,IF('OddsRatio_working_3-way'!V118+SQRT('OddsRatio_working_3-way'!W118)&gt;0,0,PI()),ACOS('OddsRatio_working_3-way'!V118/(2*'OddsRatio_working_3-way'!X118)))</f>
        <v>0.62651021606489665</v>
      </c>
      <c r="Z118" s="11">
        <f>'OddsRatio_working_3-way'!X118^(1/3)*COS('OddsRatio_working_3-way'!Y118/3)</f>
        <v>0.53277661270775212</v>
      </c>
      <c r="AA118" s="11">
        <f>'OddsRatio_working_3-way'!X118^(1/3)*COS(('OddsRatio_working_3-way'!Y118+2*PI())/3)</f>
        <v>-0.3641708501738552</v>
      </c>
      <c r="AB118" s="11">
        <f>'OddsRatio_working_3-way'!X118^(1/3)*COS(('OddsRatio_working_3-way'!Y118+4*PI())/3)</f>
        <v>-0.16860576253389653</v>
      </c>
      <c r="AC118" s="11">
        <f>'OddsRatio_working_3-way'!X118^(1/3)*SIN('OddsRatio_working_3-way'!Y118/3)</f>
        <v>0.11290955599302288</v>
      </c>
      <c r="AD118" s="11">
        <f>'OddsRatio_working_3-way'!X118^(1/3)*SIN(('OddsRatio_working_3-way'!Y118+2*PI())/3)</f>
        <v>0.4049433031506251</v>
      </c>
      <c r="AE118" s="11">
        <f>'OddsRatio_working_3-way'!X118^(1/3)*SIN(('OddsRatio_working_3-way'!Y118+4*PI())/3)</f>
        <v>-0.51785285914364798</v>
      </c>
      <c r="AF118" s="11">
        <f>-'OddsRatio_working_3-way'!U118/(3*'OddsRatio_working_3-way'!X118^(1/3))*COS(('OddsRatio_working_3-way'!Y118)/3)</f>
        <v>0.53277661270775212</v>
      </c>
      <c r="AG118" s="11">
        <f>-'OddsRatio_working_3-way'!U118/(3*'OddsRatio_working_3-way'!X118^(1/3))*COS(('OddsRatio_working_3-way'!Y118+2*PI())/3)</f>
        <v>-0.3641708501738552</v>
      </c>
      <c r="AH118" s="11">
        <f>-'OddsRatio_working_3-way'!U118/(3*'OddsRatio_working_3-way'!X118^(1/3))*COS(('OddsRatio_working_3-way'!Y118+4*PI())/3)</f>
        <v>-0.16860576253389653</v>
      </c>
      <c r="AI118" s="11">
        <f>'OddsRatio_working_3-way'!U118/(3*'OddsRatio_working_3-way'!X118^(1/3))*SIN(('OddsRatio_working_3-way'!Y118)/3)</f>
        <v>-0.11290955599302288</v>
      </c>
      <c r="AJ118" s="11">
        <f>'OddsRatio_working_3-way'!U118/(3*'OddsRatio_working_3-way'!X118^(1/3))*SIN(('OddsRatio_working_3-way'!Y118+2*PI())/3)</f>
        <v>-0.4049433031506251</v>
      </c>
      <c r="AK118" s="11">
        <f>'OddsRatio_working_3-way'!U118/(3*'OddsRatio_working_3-way'!X118^(1/3))*SIN(('OddsRatio_working_3-way'!Y118+4*PI())/3)</f>
        <v>0.51785285914364798</v>
      </c>
      <c r="AL118" s="11">
        <f>'OddsRatio_working_3-way'!Z118+'OddsRatio_working_3-way'!AF118</f>
        <v>1.0655532254155042</v>
      </c>
      <c r="AM118" s="11">
        <f>'OddsRatio_working_3-way'!AA118+'OddsRatio_working_3-way'!AG118</f>
        <v>-0.7283417003477104</v>
      </c>
      <c r="AN118" s="11">
        <f>'OddsRatio_working_3-way'!AB118+'OddsRatio_working_3-way'!AH118</f>
        <v>-0.33721152506779306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1.0655532254155042</v>
      </c>
      <c r="AS118" s="11">
        <f>IF(('OddsRatio_working_3-way'!X118=0),IF(Q118&gt;0,-Q118^(1/3),(-Q118)^(1/3)),'OddsRatio_working_3-way'!AM118-'OddsRatio_working_3-way'!R118/3)</f>
        <v>-0.7283417003477104</v>
      </c>
      <c r="AT118" s="11">
        <f>IF(('OddsRatio_working_3-way'!X118=0),IF(Q118&gt;0,-Q118^(1/3),(-Q118)^(1/3)),'OddsRatio_working_3-way'!AN118-'OddsRatio_working_3-way'!R118/3)</f>
        <v>-0.33721152506779306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2.16</v>
      </c>
      <c r="B119" s="4">
        <f>IF('True_Odds_Calculator_3-way'!B120="","",'True_Odds_Calculator_3-way'!B120)</f>
        <v>3.62</v>
      </c>
      <c r="C119" s="4">
        <f>IF('True_Odds_Calculator_3-way'!C120="","",'True_Odds_Calculator_3-way'!C120)</f>
        <v>3.34</v>
      </c>
      <c r="D119" s="9">
        <f t="shared" si="26"/>
        <v>0.44828887566612263</v>
      </c>
      <c r="E119" s="9">
        <f t="shared" si="27"/>
        <v>0.26457164132010597</v>
      </c>
      <c r="F119" s="9">
        <f t="shared" si="28"/>
        <v>0.28713948301377124</v>
      </c>
      <c r="G119" s="9">
        <f t="shared" si="29"/>
        <v>1.0609521316185584</v>
      </c>
      <c r="H119" s="9">
        <f t="shared" si="30"/>
        <v>2.230704472677528</v>
      </c>
      <c r="I119" s="9">
        <f t="shared" si="31"/>
        <v>3.7796945848406227</v>
      </c>
      <c r="J119" s="9">
        <f t="shared" si="32"/>
        <v>3.4826279879874269</v>
      </c>
      <c r="K119" s="11">
        <f t="shared" si="33"/>
        <v>0.46296296296296291</v>
      </c>
      <c r="L119" s="11">
        <f t="shared" si="34"/>
        <v>0.27624309392265195</v>
      </c>
      <c r="M119" s="11">
        <f t="shared" si="35"/>
        <v>0.29940119760479045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-0.27231173013089827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0.23433795392640133</v>
      </c>
      <c r="Q119" s="11">
        <f>2*'OddsRatio_working_3-way'!K119*'OddsRatio_working_3-way'!L119*'OddsRatio_working_3-way'!M119</f>
        <v>7.6581030694902394E-2</v>
      </c>
      <c r="R119" s="11">
        <f t="shared" si="36"/>
        <v>0</v>
      </c>
      <c r="S119" s="11">
        <f t="shared" si="37"/>
        <v>-0.86055034725737589</v>
      </c>
      <c r="T119" s="11">
        <f t="shared" si="38"/>
        <v>-0.281225603678881</v>
      </c>
      <c r="U119" s="11">
        <f>'OddsRatio_working_3-way'!S119-'OddsRatio_working_3-way'!R119^2/3</f>
        <v>-0.86055034725737589</v>
      </c>
      <c r="V119" s="11">
        <f>'OddsRatio_working_3-way'!S119*'OddsRatio_working_3-way'!R119/3-2*'OddsRatio_working_3-way'!R119^3/27-'OddsRatio_working_3-way'!T119</f>
        <v>0.281225603678881</v>
      </c>
      <c r="W119" s="11">
        <f>'OddsRatio_working_3-way'!V119^2+4*'OddsRatio_working_3-way'!U119^3/27</f>
        <v>-1.5323699405402055E-2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0.1536323041957266</v>
      </c>
      <c r="Y119" s="11">
        <f>IF('OddsRatio_working_3-way'!W119&gt;=0,IF('OddsRatio_working_3-way'!V119+SQRT('OddsRatio_working_3-way'!W119)&gt;0,0,PI()),ACOS('OddsRatio_working_3-way'!V119/(2*'OddsRatio_working_3-way'!X119)))</f>
        <v>0.41465482312178348</v>
      </c>
      <c r="Z119" s="11">
        <f>'OddsRatio_working_3-way'!X119^(1/3)*COS('OddsRatio_working_3-way'!Y119/3)</f>
        <v>0.5304760658092792</v>
      </c>
      <c r="AA119" s="11">
        <f>'OddsRatio_working_3-way'!X119^(1/3)*COS(('OddsRatio_working_3-way'!Y119+2*PI())/3)</f>
        <v>-0.32914378004037015</v>
      </c>
      <c r="AB119" s="11">
        <f>'OddsRatio_working_3-way'!X119^(1/3)*COS(('OddsRatio_working_3-way'!Y119+4*PI())/3)</f>
        <v>-0.20133228576890916</v>
      </c>
      <c r="AC119" s="11">
        <f>'OddsRatio_working_3-way'!X119^(1/3)*SIN('OddsRatio_working_3-way'!Y119/3)</f>
        <v>7.3792000623156301E-2</v>
      </c>
      <c r="AD119" s="11">
        <f>'OddsRatio_working_3-way'!X119^(1/3)*SIN(('OddsRatio_working_3-way'!Y119+2*PI())/3)</f>
        <v>0.42250974877888325</v>
      </c>
      <c r="AE119" s="11">
        <f>'OddsRatio_working_3-way'!X119^(1/3)*SIN(('OddsRatio_working_3-way'!Y119+4*PI())/3)</f>
        <v>-0.49630174940203958</v>
      </c>
      <c r="AF119" s="11">
        <f>-'OddsRatio_working_3-way'!U119/(3*'OddsRatio_working_3-way'!X119^(1/3))*COS(('OddsRatio_working_3-way'!Y119)/3)</f>
        <v>0.5304760658092792</v>
      </c>
      <c r="AG119" s="11">
        <f>-'OddsRatio_working_3-way'!U119/(3*'OddsRatio_working_3-way'!X119^(1/3))*COS(('OddsRatio_working_3-way'!Y119+2*PI())/3)</f>
        <v>-0.32914378004037015</v>
      </c>
      <c r="AH119" s="11">
        <f>-'OddsRatio_working_3-way'!U119/(3*'OddsRatio_working_3-way'!X119^(1/3))*COS(('OddsRatio_working_3-way'!Y119+4*PI())/3)</f>
        <v>-0.20133228576890916</v>
      </c>
      <c r="AI119" s="11">
        <f>'OddsRatio_working_3-way'!U119/(3*'OddsRatio_working_3-way'!X119^(1/3))*SIN(('OddsRatio_working_3-way'!Y119)/3)</f>
        <v>-7.3792000623156301E-2</v>
      </c>
      <c r="AJ119" s="11">
        <f>'OddsRatio_working_3-way'!U119/(3*'OddsRatio_working_3-way'!X119^(1/3))*SIN(('OddsRatio_working_3-way'!Y119+2*PI())/3)</f>
        <v>-0.42250974877888325</v>
      </c>
      <c r="AK119" s="11">
        <f>'OddsRatio_working_3-way'!U119/(3*'OddsRatio_working_3-way'!X119^(1/3))*SIN(('OddsRatio_working_3-way'!Y119+4*PI())/3)</f>
        <v>0.49630174940203958</v>
      </c>
      <c r="AL119" s="11">
        <f>'OddsRatio_working_3-way'!Z119+'OddsRatio_working_3-way'!AF119</f>
        <v>1.0609521316185584</v>
      </c>
      <c r="AM119" s="11">
        <f>'OddsRatio_working_3-way'!AA119+'OddsRatio_working_3-way'!AG119</f>
        <v>-0.6582875600807403</v>
      </c>
      <c r="AN119" s="11">
        <f>'OddsRatio_working_3-way'!AB119+'OddsRatio_working_3-way'!AH119</f>
        <v>-0.40266457153781832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1.0609521316185584</v>
      </c>
      <c r="AS119" s="11">
        <f>IF(('OddsRatio_working_3-way'!X119=0),IF(Q119&gt;0,-Q119^(1/3),(-Q119)^(1/3)),'OddsRatio_working_3-way'!AM119-'OddsRatio_working_3-way'!R119/3)</f>
        <v>-0.6582875600807403</v>
      </c>
      <c r="AT119" s="11">
        <f>IF(('OddsRatio_working_3-way'!X119=0),IF(Q119&gt;0,-Q119^(1/3),(-Q119)^(1/3)),'OddsRatio_working_3-way'!AN119-'OddsRatio_working_3-way'!R119/3)</f>
        <v>-0.40266457153781832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2.76</v>
      </c>
      <c r="B120" s="4">
        <f>IF('True_Odds_Calculator_3-way'!B121="","",'True_Odds_Calculator_3-way'!B121)</f>
        <v>2.98</v>
      </c>
      <c r="C120" s="4">
        <f>IF('True_Odds_Calculator_3-way'!C121="","",'True_Odds_Calculator_3-way'!C121)</f>
        <v>2.93</v>
      </c>
      <c r="D120" s="9">
        <f t="shared" si="26"/>
        <v>0.34896924403517771</v>
      </c>
      <c r="E120" s="9">
        <f t="shared" si="27"/>
        <v>0.32270766698598641</v>
      </c>
      <c r="F120" s="9">
        <f t="shared" si="28"/>
        <v>0.32832308897883589</v>
      </c>
      <c r="G120" s="9">
        <f t="shared" si="29"/>
        <v>1.059989798353371</v>
      </c>
      <c r="H120" s="9">
        <f t="shared" si="30"/>
        <v>2.8655820451019327</v>
      </c>
      <c r="I120" s="9">
        <f t="shared" si="31"/>
        <v>3.0987798007396741</v>
      </c>
      <c r="J120" s="9">
        <f t="shared" si="32"/>
        <v>3.0457803108220065</v>
      </c>
      <c r="K120" s="11">
        <f t="shared" si="33"/>
        <v>0.3623188405797102</v>
      </c>
      <c r="L120" s="11">
        <f t="shared" si="34"/>
        <v>0.33557046979865773</v>
      </c>
      <c r="M120" s="11">
        <f t="shared" si="35"/>
        <v>0.34129692832764502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-0.27908866649205111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0.2352827526040448</v>
      </c>
      <c r="Q120" s="11">
        <f>2*'OddsRatio_working_3-way'!K120*'OddsRatio_working_3-way'!L120*'OddsRatio_working_3-way'!M120</f>
        <v>8.2992152594019319E-2</v>
      </c>
      <c r="R120" s="11">
        <f t="shared" si="36"/>
        <v>0</v>
      </c>
      <c r="S120" s="11">
        <f t="shared" si="37"/>
        <v>-0.84303943818781346</v>
      </c>
      <c r="T120" s="11">
        <f t="shared" si="38"/>
        <v>-0.29736840853185653</v>
      </c>
      <c r="U120" s="11">
        <f>'OddsRatio_working_3-way'!S120-'OddsRatio_working_3-way'!R120^2/3</f>
        <v>-0.84303943818781346</v>
      </c>
      <c r="V120" s="11">
        <f>'OddsRatio_working_3-way'!S120*'OddsRatio_working_3-way'!R120/3-2*'OddsRatio_working_3-way'!R120^3/27-'OddsRatio_working_3-way'!T120</f>
        <v>0.29736840853185653</v>
      </c>
      <c r="W120" s="11">
        <f>'OddsRatio_working_3-way'!V120^2+4*'OddsRatio_working_3-way'!U120^3/27</f>
        <v>-3.3665050497724835E-4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0.14896696017720371</v>
      </c>
      <c r="Y120" s="11">
        <f>IF('OddsRatio_working_3-way'!W120&gt;=0,IF('OddsRatio_working_3-way'!V120+SQRT('OddsRatio_working_3-way'!W120)&gt;0,0,PI()),ACOS('OddsRatio_working_3-way'!V120/(2*'OddsRatio_working_3-way'!X120)))</f>
        <v>6.16232480401806E-2</v>
      </c>
      <c r="Z120" s="11">
        <f>'OddsRatio_working_3-way'!X120^(1/3)*COS('OddsRatio_working_3-way'!Y120/3)</f>
        <v>0.52999489917668552</v>
      </c>
      <c r="AA120" s="11">
        <f>'OddsRatio_working_3-way'!X120^(1/3)*COS(('OddsRatio_working_3-way'!Y120+2*PI())/3)</f>
        <v>-0.27442690778988155</v>
      </c>
      <c r="AB120" s="11">
        <f>'OddsRatio_working_3-way'!X120^(1/3)*COS(('OddsRatio_working_3-way'!Y120+4*PI())/3)</f>
        <v>-0.25556799138680386</v>
      </c>
      <c r="AC120" s="11">
        <f>'OddsRatio_working_3-way'!X120^(1/3)*SIN('OddsRatio_working_3-way'!Y120/3)</f>
        <v>1.0888200461941614E-2</v>
      </c>
      <c r="AD120" s="11">
        <f>'OddsRatio_working_3-way'!X120^(1/3)*SIN(('OddsRatio_working_3-way'!Y120+2*PI())/3)</f>
        <v>0.45354494633221121</v>
      </c>
      <c r="AE120" s="11">
        <f>'OddsRatio_working_3-way'!X120^(1/3)*SIN(('OddsRatio_working_3-way'!Y120+4*PI())/3)</f>
        <v>-0.46443314679415276</v>
      </c>
      <c r="AF120" s="11">
        <f>-'OddsRatio_working_3-way'!U120/(3*'OddsRatio_working_3-way'!X120^(1/3))*COS(('OddsRatio_working_3-way'!Y120)/3)</f>
        <v>0.52999489917668552</v>
      </c>
      <c r="AG120" s="11">
        <f>-'OddsRatio_working_3-way'!U120/(3*'OddsRatio_working_3-way'!X120^(1/3))*COS(('OddsRatio_working_3-way'!Y120+2*PI())/3)</f>
        <v>-0.27442690778988155</v>
      </c>
      <c r="AH120" s="11">
        <f>-'OddsRatio_working_3-way'!U120/(3*'OddsRatio_working_3-way'!X120^(1/3))*COS(('OddsRatio_working_3-way'!Y120+4*PI())/3)</f>
        <v>-0.25556799138680386</v>
      </c>
      <c r="AI120" s="11">
        <f>'OddsRatio_working_3-way'!U120/(3*'OddsRatio_working_3-way'!X120^(1/3))*SIN(('OddsRatio_working_3-way'!Y120)/3)</f>
        <v>-1.0888200461941614E-2</v>
      </c>
      <c r="AJ120" s="11">
        <f>'OddsRatio_working_3-way'!U120/(3*'OddsRatio_working_3-way'!X120^(1/3))*SIN(('OddsRatio_working_3-way'!Y120+2*PI())/3)</f>
        <v>-0.45354494633221121</v>
      </c>
      <c r="AK120" s="11">
        <f>'OddsRatio_working_3-way'!U120/(3*'OddsRatio_working_3-way'!X120^(1/3))*SIN(('OddsRatio_working_3-way'!Y120+4*PI())/3)</f>
        <v>0.46443314679415276</v>
      </c>
      <c r="AL120" s="11">
        <f>'OddsRatio_working_3-way'!Z120+'OddsRatio_working_3-way'!AF120</f>
        <v>1.059989798353371</v>
      </c>
      <c r="AM120" s="11">
        <f>'OddsRatio_working_3-way'!AA120+'OddsRatio_working_3-way'!AG120</f>
        <v>-0.54885381557976309</v>
      </c>
      <c r="AN120" s="11">
        <f>'OddsRatio_working_3-way'!AB120+'OddsRatio_working_3-way'!AH120</f>
        <v>-0.51113598277360772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1.059989798353371</v>
      </c>
      <c r="AS120" s="11">
        <f>IF(('OddsRatio_working_3-way'!X120=0),IF(Q120&gt;0,-Q120^(1/3),(-Q120)^(1/3)),'OddsRatio_working_3-way'!AM120-'OddsRatio_working_3-way'!R120/3)</f>
        <v>-0.54885381557976309</v>
      </c>
      <c r="AT120" s="11">
        <f>IF(('OddsRatio_working_3-way'!X120=0),IF(Q120&gt;0,-Q120^(1/3),(-Q120)^(1/3)),'OddsRatio_working_3-way'!AN120-'OddsRatio_working_3-way'!R120/3)</f>
        <v>-0.51113598277360772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1.82</v>
      </c>
      <c r="B121" s="4">
        <f>IF('True_Odds_Calculator_3-way'!B122="","",'True_Odds_Calculator_3-way'!B122)</f>
        <v>3.71</v>
      </c>
      <c r="C121" s="4">
        <f>IF('True_Odds_Calculator_3-way'!C122="","",'True_Odds_Calculator_3-way'!C122)</f>
        <v>4.4800000000000004</v>
      </c>
      <c r="D121" s="9">
        <f t="shared" si="26"/>
        <v>0.53232948613577413</v>
      </c>
      <c r="E121" s="9">
        <f t="shared" si="27"/>
        <v>0.25618338969640286</v>
      </c>
      <c r="F121" s="9">
        <f t="shared" si="28"/>
        <v>0.21148712416782287</v>
      </c>
      <c r="G121" s="9">
        <f t="shared" si="29"/>
        <v>1.0713851285910296</v>
      </c>
      <c r="H121" s="9">
        <f t="shared" si="30"/>
        <v>1.8785358054446442</v>
      </c>
      <c r="I121" s="9">
        <f t="shared" si="31"/>
        <v>3.9034536984816905</v>
      </c>
      <c r="J121" s="9">
        <f t="shared" si="32"/>
        <v>4.7284202474967838</v>
      </c>
      <c r="K121" s="11">
        <f t="shared" si="33"/>
        <v>0.54945054945054939</v>
      </c>
      <c r="L121" s="11">
        <f t="shared" si="34"/>
        <v>0.26954177897574122</v>
      </c>
      <c r="M121" s="11">
        <f t="shared" si="35"/>
        <v>0.2232142857142857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-0.25564604340595865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0.23173664033309777</v>
      </c>
      <c r="Q121" s="11">
        <f>2*'OddsRatio_working_3-way'!K121*'OddsRatio_working_3-way'!L121*'OddsRatio_working_3-way'!M121</f>
        <v>6.6116017213437295E-2</v>
      </c>
      <c r="R121" s="11">
        <f t="shared" si="36"/>
        <v>0</v>
      </c>
      <c r="S121" s="11">
        <f t="shared" si="37"/>
        <v>-0.90647458198719932</v>
      </c>
      <c r="T121" s="11">
        <f t="shared" si="38"/>
        <v>-0.25862327588793127</v>
      </c>
      <c r="U121" s="11">
        <f>'OddsRatio_working_3-way'!S121-'OddsRatio_working_3-way'!R121^2/3</f>
        <v>-0.90647458198719932</v>
      </c>
      <c r="V121" s="11">
        <f>'OddsRatio_working_3-way'!S121*'OddsRatio_working_3-way'!R121/3-2*'OddsRatio_working_3-way'!R121^3/27-'OddsRatio_working_3-way'!T121</f>
        <v>0.25862327588793127</v>
      </c>
      <c r="W121" s="11">
        <f>'OddsRatio_working_3-way'!V121^2+4*'OddsRatio_working_3-way'!U121^3/27</f>
        <v>-4.3461658978905734E-2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0.16609308971922249</v>
      </c>
      <c r="Y121" s="11">
        <f>IF('OddsRatio_working_3-way'!W121&gt;=0,IF('OddsRatio_working_3-way'!V121+SQRT('OddsRatio_working_3-way'!W121)&gt;0,0,PI()),ACOS('OddsRatio_working_3-way'!V121/(2*'OddsRatio_working_3-way'!X121)))</f>
        <v>0.67844560007281907</v>
      </c>
      <c r="Z121" s="11">
        <f>'OddsRatio_working_3-way'!X121^(1/3)*COS('OddsRatio_working_3-way'!Y121/3)</f>
        <v>0.53569256429551482</v>
      </c>
      <c r="AA121" s="11">
        <f>'OddsRatio_working_3-way'!X121^(1/3)*COS(('OddsRatio_working_3-way'!Y121+2*PI())/3)</f>
        <v>-0.37458780600643049</v>
      </c>
      <c r="AB121" s="11">
        <f>'OddsRatio_working_3-way'!X121^(1/3)*COS(('OddsRatio_working_3-way'!Y121+4*PI())/3)</f>
        <v>-0.16110475828908394</v>
      </c>
      <c r="AC121" s="11">
        <f>'OddsRatio_working_3-way'!X121^(1/3)*SIN('OddsRatio_working_3-way'!Y121/3)</f>
        <v>0.12325449506703169</v>
      </c>
      <c r="AD121" s="11">
        <f>'OddsRatio_working_3-way'!X121^(1/3)*SIN(('OddsRatio_working_3-way'!Y121+2*PI())/3)</f>
        <v>0.40229612176482876</v>
      </c>
      <c r="AE121" s="11">
        <f>'OddsRatio_working_3-way'!X121^(1/3)*SIN(('OddsRatio_working_3-way'!Y121+4*PI())/3)</f>
        <v>-0.52555061683186044</v>
      </c>
      <c r="AF121" s="11">
        <f>-'OddsRatio_working_3-way'!U121/(3*'OddsRatio_working_3-way'!X121^(1/3))*COS(('OddsRatio_working_3-way'!Y121)/3)</f>
        <v>0.53569256429551471</v>
      </c>
      <c r="AG121" s="11">
        <f>-'OddsRatio_working_3-way'!U121/(3*'OddsRatio_working_3-way'!X121^(1/3))*COS(('OddsRatio_working_3-way'!Y121+2*PI())/3)</f>
        <v>-0.37458780600643043</v>
      </c>
      <c r="AH121" s="11">
        <f>-'OddsRatio_working_3-way'!U121/(3*'OddsRatio_working_3-way'!X121^(1/3))*COS(('OddsRatio_working_3-way'!Y121+4*PI())/3)</f>
        <v>-0.16110475828908391</v>
      </c>
      <c r="AI121" s="11">
        <f>'OddsRatio_working_3-way'!U121/(3*'OddsRatio_working_3-way'!X121^(1/3))*SIN(('OddsRatio_working_3-way'!Y121)/3)</f>
        <v>-0.12325449506703166</v>
      </c>
      <c r="AJ121" s="11">
        <f>'OddsRatio_working_3-way'!U121/(3*'OddsRatio_working_3-way'!X121^(1/3))*SIN(('OddsRatio_working_3-way'!Y121+2*PI())/3)</f>
        <v>-0.40229612176482871</v>
      </c>
      <c r="AK121" s="11">
        <f>'OddsRatio_working_3-way'!U121/(3*'OddsRatio_working_3-way'!X121^(1/3))*SIN(('OddsRatio_working_3-way'!Y121+4*PI())/3)</f>
        <v>0.52555061683186033</v>
      </c>
      <c r="AL121" s="11">
        <f>'OddsRatio_working_3-way'!Z121+'OddsRatio_working_3-way'!AF121</f>
        <v>1.0713851285910296</v>
      </c>
      <c r="AM121" s="11">
        <f>'OddsRatio_working_3-way'!AA121+'OddsRatio_working_3-way'!AG121</f>
        <v>-0.74917561201286098</v>
      </c>
      <c r="AN121" s="11">
        <f>'OddsRatio_working_3-way'!AB121+'OddsRatio_working_3-way'!AH121</f>
        <v>-0.32220951657816788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1.0713851285910296</v>
      </c>
      <c r="AS121" s="11">
        <f>IF(('OddsRatio_working_3-way'!X121=0),IF(Q121&gt;0,-Q121^(1/3),(-Q121)^(1/3)),'OddsRatio_working_3-way'!AM121-'OddsRatio_working_3-way'!R121/3)</f>
        <v>-0.74917561201286098</v>
      </c>
      <c r="AT121" s="11">
        <f>IF(('OddsRatio_working_3-way'!X121=0),IF(Q121&gt;0,-Q121^(1/3),(-Q121)^(1/3)),'OddsRatio_working_3-way'!AN121-'OddsRatio_working_3-way'!R121/3)</f>
        <v>-0.32220951657816788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2.62</v>
      </c>
      <c r="B122" s="4">
        <f>IF('True_Odds_Calculator_3-way'!B123="","",'True_Odds_Calculator_3-way'!B123)</f>
        <v>3.48</v>
      </c>
      <c r="C122" s="4">
        <f>IF('True_Odds_Calculator_3-way'!C123="","",'True_Odds_Calculator_3-way'!C123)</f>
        <v>2.78</v>
      </c>
      <c r="D122" s="9">
        <f t="shared" si="26"/>
        <v>0.37155414556256738</v>
      </c>
      <c r="E122" s="9">
        <f t="shared" si="27"/>
        <v>0.27860583341118622</v>
      </c>
      <c r="F122" s="9">
        <f t="shared" si="28"/>
        <v>0.34984002102624667</v>
      </c>
      <c r="G122" s="9">
        <f t="shared" si="29"/>
        <v>1.0440726995222502</v>
      </c>
      <c r="H122" s="9">
        <f t="shared" si="30"/>
        <v>2.6913977732260461</v>
      </c>
      <c r="I122" s="9">
        <f t="shared" si="31"/>
        <v>3.5893002948151813</v>
      </c>
      <c r="J122" s="9">
        <f t="shared" si="32"/>
        <v>2.8584494051496048</v>
      </c>
      <c r="K122" s="11">
        <f t="shared" si="33"/>
        <v>0.38167938931297707</v>
      </c>
      <c r="L122" s="11">
        <f t="shared" si="34"/>
        <v>0.28735632183908044</v>
      </c>
      <c r="M122" s="11">
        <f t="shared" si="35"/>
        <v>0.35971223021582738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-0.28213785907309963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0.23198077494834873</v>
      </c>
      <c r="Q122" s="11">
        <f>2*'OddsRatio_working_3-way'!K122*'OddsRatio_working_3-way'!L122*'OddsRatio_working_3-way'!M122</f>
        <v>7.890502549263563E-2</v>
      </c>
      <c r="R122" s="11">
        <f t="shared" si="36"/>
        <v>0</v>
      </c>
      <c r="S122" s="11">
        <f t="shared" si="37"/>
        <v>-0.82222490703824469</v>
      </c>
      <c r="T122" s="11">
        <f t="shared" si="38"/>
        <v>-0.27966833572729416</v>
      </c>
      <c r="U122" s="11">
        <f>'OddsRatio_working_3-way'!S122-'OddsRatio_working_3-way'!R122^2/3</f>
        <v>-0.82222490703824469</v>
      </c>
      <c r="V122" s="11">
        <f>'OddsRatio_working_3-way'!S122*'OddsRatio_working_3-way'!R122/3-2*'OddsRatio_working_3-way'!R122^3/27-'OddsRatio_working_3-way'!T122</f>
        <v>0.27966833572729416</v>
      </c>
      <c r="W122" s="11">
        <f>'OddsRatio_working_3-way'!V122^2+4*'OddsRatio_working_3-way'!U122^3/27</f>
        <v>-4.1364769561441778E-3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0.14348419334949294</v>
      </c>
      <c r="Y122" s="11">
        <f>IF('OddsRatio_working_3-way'!W122&gt;=0,IF('OddsRatio_working_3-way'!V122+SQRT('OddsRatio_working_3-way'!W122)&gt;0,0,PI()),ACOS('OddsRatio_working_3-way'!V122/(2*'OddsRatio_working_3-way'!X122)))</f>
        <v>0.22604030819245091</v>
      </c>
      <c r="Z122" s="11">
        <f>'OddsRatio_working_3-way'!X122^(1/3)*COS('OddsRatio_working_3-way'!Y122/3)</f>
        <v>0.52203634976112523</v>
      </c>
      <c r="AA122" s="11">
        <f>'OddsRatio_working_3-way'!X122^(1/3)*COS(('OddsRatio_working_3-way'!Y122+2*PI())/3)</f>
        <v>-0.29514681249798386</v>
      </c>
      <c r="AB122" s="11">
        <f>'OddsRatio_working_3-way'!X122^(1/3)*COS(('OddsRatio_working_3-way'!Y122+4*PI())/3)</f>
        <v>-0.22688953726314137</v>
      </c>
      <c r="AC122" s="11">
        <f>'OddsRatio_working_3-way'!X122^(1/3)*SIN('OddsRatio_working_3-way'!Y122/3)</f>
        <v>3.9408356230986721E-2</v>
      </c>
      <c r="AD122" s="11">
        <f>'OddsRatio_working_3-way'!X122^(1/3)*SIN(('OddsRatio_working_3-way'!Y122+2*PI())/3)</f>
        <v>0.43239256247653968</v>
      </c>
      <c r="AE122" s="11">
        <f>'OddsRatio_working_3-way'!X122^(1/3)*SIN(('OddsRatio_working_3-way'!Y122+4*PI())/3)</f>
        <v>-0.47180091870752633</v>
      </c>
      <c r="AF122" s="11">
        <f>-'OddsRatio_working_3-way'!U122/(3*'OddsRatio_working_3-way'!X122^(1/3))*COS(('OddsRatio_working_3-way'!Y122)/3)</f>
        <v>0.52203634976112512</v>
      </c>
      <c r="AG122" s="11">
        <f>-'OddsRatio_working_3-way'!U122/(3*'OddsRatio_working_3-way'!X122^(1/3))*COS(('OddsRatio_working_3-way'!Y122+2*PI())/3)</f>
        <v>-0.2951468124979838</v>
      </c>
      <c r="AH122" s="11">
        <f>-'OddsRatio_working_3-way'!U122/(3*'OddsRatio_working_3-way'!X122^(1/3))*COS(('OddsRatio_working_3-way'!Y122+4*PI())/3)</f>
        <v>-0.22688953726314132</v>
      </c>
      <c r="AI122" s="11">
        <f>'OddsRatio_working_3-way'!U122/(3*'OddsRatio_working_3-way'!X122^(1/3))*SIN(('OddsRatio_working_3-way'!Y122)/3)</f>
        <v>-3.9408356230986714E-2</v>
      </c>
      <c r="AJ122" s="11">
        <f>'OddsRatio_working_3-way'!U122/(3*'OddsRatio_working_3-way'!X122^(1/3))*SIN(('OddsRatio_working_3-way'!Y122+2*PI())/3)</f>
        <v>-0.43239256247653957</v>
      </c>
      <c r="AK122" s="11">
        <f>'OddsRatio_working_3-way'!U122/(3*'OddsRatio_working_3-way'!X122^(1/3))*SIN(('OddsRatio_working_3-way'!Y122+4*PI())/3)</f>
        <v>0.47180091870752622</v>
      </c>
      <c r="AL122" s="11">
        <f>'OddsRatio_working_3-way'!Z122+'OddsRatio_working_3-way'!AF122</f>
        <v>1.0440726995222502</v>
      </c>
      <c r="AM122" s="11">
        <f>'OddsRatio_working_3-way'!AA122+'OddsRatio_working_3-way'!AG122</f>
        <v>-0.5902936249959676</v>
      </c>
      <c r="AN122" s="11">
        <f>'OddsRatio_working_3-way'!AB122+'OddsRatio_working_3-way'!AH122</f>
        <v>-0.45377907452628269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1.0440726995222502</v>
      </c>
      <c r="AS122" s="11">
        <f>IF(('OddsRatio_working_3-way'!X122=0),IF(Q122&gt;0,-Q122^(1/3),(-Q122)^(1/3)),'OddsRatio_working_3-way'!AM122-'OddsRatio_working_3-way'!R122/3)</f>
        <v>-0.5902936249959676</v>
      </c>
      <c r="AT122" s="11">
        <f>IF(('OddsRatio_working_3-way'!X122=0),IF(Q122&gt;0,-Q122^(1/3),(-Q122)^(1/3)),'OddsRatio_working_3-way'!AN122-'OddsRatio_working_3-way'!R122/3)</f>
        <v>-0.45377907452628269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2.1800000000000002</v>
      </c>
      <c r="B123" s="4">
        <f>IF('True_Odds_Calculator_3-way'!B124="","",'True_Odds_Calculator_3-way'!B124)</f>
        <v>3.46</v>
      </c>
      <c r="C123" s="4">
        <f>IF('True_Odds_Calculator_3-way'!C124="","",'True_Odds_Calculator_3-way'!C124)</f>
        <v>3.56</v>
      </c>
      <c r="D123" s="9">
        <f t="shared" si="26"/>
        <v>0.4478235942363667</v>
      </c>
      <c r="E123" s="9">
        <f t="shared" si="27"/>
        <v>0.28006986345417167</v>
      </c>
      <c r="F123" s="9">
        <f t="shared" si="28"/>
        <v>0.27210654230946174</v>
      </c>
      <c r="G123" s="9">
        <f t="shared" si="29"/>
        <v>1.0449340155408664</v>
      </c>
      <c r="H123" s="9">
        <f t="shared" si="30"/>
        <v>2.2330221383382223</v>
      </c>
      <c r="I123" s="9">
        <f t="shared" si="31"/>
        <v>3.5705376782305311</v>
      </c>
      <c r="J123" s="9">
        <f t="shared" si="32"/>
        <v>3.6750310797846177</v>
      </c>
      <c r="K123" s="11">
        <f t="shared" si="33"/>
        <v>0.4587155963302752</v>
      </c>
      <c r="L123" s="11">
        <f t="shared" si="34"/>
        <v>0.28901734104046245</v>
      </c>
      <c r="M123" s="11">
        <f t="shared" si="35"/>
        <v>0.2808988764044944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-0.27674162666026347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0.23089211350000866</v>
      </c>
      <c r="Q123" s="11">
        <f>2*'OddsRatio_working_3-way'!K123*'OddsRatio_working_3-way'!L123*'OddsRatio_working_3-way'!M123</f>
        <v>7.4481326935486675E-2</v>
      </c>
      <c r="R123" s="11">
        <f t="shared" si="36"/>
        <v>0</v>
      </c>
      <c r="S123" s="11">
        <f t="shared" si="37"/>
        <v>-0.83432375637315637</v>
      </c>
      <c r="T123" s="11">
        <f t="shared" si="38"/>
        <v>-0.26913669560424403</v>
      </c>
      <c r="U123" s="11">
        <f>'OddsRatio_working_3-way'!S123-'OddsRatio_working_3-way'!R123^2/3</f>
        <v>-0.83432375637315637</v>
      </c>
      <c r="V123" s="11">
        <f>'OddsRatio_working_3-way'!S123*'OddsRatio_working_3-way'!R123/3-2*'OddsRatio_working_3-way'!R123^3/27-'OddsRatio_working_3-way'!T123</f>
        <v>0.26913669560424403</v>
      </c>
      <c r="W123" s="11">
        <f>'OddsRatio_working_3-way'!V123^2+4*'OddsRatio_working_3-way'!U123^3/27</f>
        <v>-1.3605370687036822E-2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0.14666282044864704</v>
      </c>
      <c r="Y123" s="11">
        <f>IF('OddsRatio_working_3-way'!W123&gt;=0,IF('OddsRatio_working_3-way'!V123+SQRT('OddsRatio_working_3-way'!W123)&gt;0,0,PI()),ACOS('OddsRatio_working_3-way'!V123/(2*'OddsRatio_working_3-way'!X123)))</f>
        <v>0.4089583818346576</v>
      </c>
      <c r="Z123" s="11">
        <f>'OddsRatio_working_3-way'!X123^(1/3)*COS('OddsRatio_working_3-way'!Y123/3)</f>
        <v>0.52246700777043309</v>
      </c>
      <c r="AA123" s="11">
        <f>'OddsRatio_working_3-way'!X123^(1/3)*COS(('OddsRatio_working_3-way'!Y123+2*PI())/3)</f>
        <v>-0.32329886005793751</v>
      </c>
      <c r="AB123" s="11">
        <f>'OddsRatio_working_3-way'!X123^(1/3)*COS(('OddsRatio_working_3-way'!Y123+4*PI())/3)</f>
        <v>-0.19916814771249566</v>
      </c>
      <c r="AC123" s="11">
        <f>'OddsRatio_working_3-way'!X123^(1/3)*SIN('OddsRatio_working_3-way'!Y123/3)</f>
        <v>7.166690018734094E-2</v>
      </c>
      <c r="AD123" s="11">
        <f>'OddsRatio_working_3-way'!X123^(1/3)*SIN(('OddsRatio_working_3-way'!Y123+2*PI())/3)</f>
        <v>0.41663625127476628</v>
      </c>
      <c r="AE123" s="11">
        <f>'OddsRatio_working_3-way'!X123^(1/3)*SIN(('OddsRatio_working_3-way'!Y123+4*PI())/3)</f>
        <v>-0.48830315146210718</v>
      </c>
      <c r="AF123" s="11">
        <f>-'OddsRatio_working_3-way'!U123/(3*'OddsRatio_working_3-way'!X123^(1/3))*COS(('OddsRatio_working_3-way'!Y123)/3)</f>
        <v>0.5224670077704332</v>
      </c>
      <c r="AG123" s="11">
        <f>-'OddsRatio_working_3-way'!U123/(3*'OddsRatio_working_3-way'!X123^(1/3))*COS(('OddsRatio_working_3-way'!Y123+2*PI())/3)</f>
        <v>-0.32329886005793762</v>
      </c>
      <c r="AH123" s="11">
        <f>-'OddsRatio_working_3-way'!U123/(3*'OddsRatio_working_3-way'!X123^(1/3))*COS(('OddsRatio_working_3-way'!Y123+4*PI())/3)</f>
        <v>-0.19916814771249569</v>
      </c>
      <c r="AI123" s="11">
        <f>'OddsRatio_working_3-way'!U123/(3*'OddsRatio_working_3-way'!X123^(1/3))*SIN(('OddsRatio_working_3-way'!Y123)/3)</f>
        <v>-7.1666900187340954E-2</v>
      </c>
      <c r="AJ123" s="11">
        <f>'OddsRatio_working_3-way'!U123/(3*'OddsRatio_working_3-way'!X123^(1/3))*SIN(('OddsRatio_working_3-way'!Y123+2*PI())/3)</f>
        <v>-0.41663625127476639</v>
      </c>
      <c r="AK123" s="11">
        <f>'OddsRatio_working_3-way'!U123/(3*'OddsRatio_working_3-way'!X123^(1/3))*SIN(('OddsRatio_working_3-way'!Y123+4*PI())/3)</f>
        <v>0.48830315146210729</v>
      </c>
      <c r="AL123" s="11">
        <f>'OddsRatio_working_3-way'!Z123+'OddsRatio_working_3-way'!AF123</f>
        <v>1.0449340155408664</v>
      </c>
      <c r="AM123" s="11">
        <f>'OddsRatio_working_3-way'!AA123+'OddsRatio_working_3-way'!AG123</f>
        <v>-0.64659772011587513</v>
      </c>
      <c r="AN123" s="11">
        <f>'OddsRatio_working_3-way'!AB123+'OddsRatio_working_3-way'!AH123</f>
        <v>-0.39833629542499138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1.0449340155408664</v>
      </c>
      <c r="AS123" s="11">
        <f>IF(('OddsRatio_working_3-way'!X123=0),IF(Q123&gt;0,-Q123^(1/3),(-Q123)^(1/3)),'OddsRatio_working_3-way'!AM123-'OddsRatio_working_3-way'!R123/3)</f>
        <v>-0.64659772011587513</v>
      </c>
      <c r="AT123" s="11">
        <f>IF(('OddsRatio_working_3-way'!X123=0),IF(Q123&gt;0,-Q123^(1/3),(-Q123)^(1/3)),'OddsRatio_working_3-way'!AN123-'OddsRatio_working_3-way'!R123/3)</f>
        <v>-0.39833629542499138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3.98</v>
      </c>
      <c r="B124" s="4">
        <f>IF('True_Odds_Calculator_3-way'!B125="","",'True_Odds_Calculator_3-way'!B125)</f>
        <v>3.61</v>
      </c>
      <c r="C124" s="4">
        <f>IF('True_Odds_Calculator_3-way'!C125="","",'True_Odds_Calculator_3-way'!C125)</f>
        <v>2</v>
      </c>
      <c r="D124" s="9">
        <f t="shared" si="26"/>
        <v>0.24296609679047448</v>
      </c>
      <c r="E124" s="9">
        <f t="shared" si="27"/>
        <v>0.26817276592370815</v>
      </c>
      <c r="F124" s="9">
        <f t="shared" si="28"/>
        <v>0.4888611372858172</v>
      </c>
      <c r="G124" s="9">
        <f t="shared" si="29"/>
        <v>1.0455706615421563</v>
      </c>
      <c r="H124" s="9">
        <f t="shared" si="30"/>
        <v>4.1158005713956269</v>
      </c>
      <c r="I124" s="9">
        <f t="shared" si="31"/>
        <v>3.7289394266250278</v>
      </c>
      <c r="J124" s="9">
        <f t="shared" si="32"/>
        <v>2.0455706615421563</v>
      </c>
      <c r="K124" s="11">
        <f t="shared" si="33"/>
        <v>0.25125628140703515</v>
      </c>
      <c r="L124" s="11">
        <f t="shared" si="34"/>
        <v>0.2770083102493075</v>
      </c>
      <c r="M124" s="11">
        <f t="shared" si="35"/>
        <v>0.5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-0.27066774314787234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0.22933225685212771</v>
      </c>
      <c r="Q124" s="11">
        <f>2*'OddsRatio_working_3-way'!K124*'OddsRatio_working_3-way'!L124*'OddsRatio_working_3-way'!M124</f>
        <v>6.9600077952087308E-2</v>
      </c>
      <c r="R124" s="11">
        <f t="shared" si="36"/>
        <v>0</v>
      </c>
      <c r="S124" s="11">
        <f t="shared" si="37"/>
        <v>-0.84728329347630449</v>
      </c>
      <c r="T124" s="11">
        <f t="shared" si="38"/>
        <v>-0.2571421224510787</v>
      </c>
      <c r="U124" s="11">
        <f>'OddsRatio_working_3-way'!S124-'OddsRatio_working_3-way'!R124^2/3</f>
        <v>-0.84728329347630449</v>
      </c>
      <c r="V124" s="11">
        <f>'OddsRatio_working_3-way'!S124*'OddsRatio_working_3-way'!R124/3-2*'OddsRatio_working_3-way'!R124^3/27-'OddsRatio_working_3-way'!T124</f>
        <v>0.2571421224510787</v>
      </c>
      <c r="W124" s="11">
        <f>'OddsRatio_working_3-way'!V124^2+4*'OddsRatio_working_3-way'!U124^3/27</f>
        <v>-2.398983090873362E-2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0.15009322273788644</v>
      </c>
      <c r="Y124" s="11">
        <f>IF('OddsRatio_working_3-way'!W124&gt;=0,IF('OddsRatio_working_3-way'!V124+SQRT('OddsRatio_working_3-way'!W124)&gt;0,0,PI()),ACOS('OddsRatio_working_3-way'!V124/(2*'OddsRatio_working_3-way'!X124)))</f>
        <v>0.54213695332218448</v>
      </c>
      <c r="Z124" s="11">
        <f>'OddsRatio_working_3-way'!X124^(1/3)*COS('OddsRatio_working_3-way'!Y124/3)</f>
        <v>0.52278533077107814</v>
      </c>
      <c r="AA124" s="11">
        <f>'OddsRatio_working_3-way'!X124^(1/3)*COS(('OddsRatio_working_3-way'!Y124+2*PI())/3)</f>
        <v>-0.3441117491389693</v>
      </c>
      <c r="AB124" s="11">
        <f>'OddsRatio_working_3-way'!X124^(1/3)*COS(('OddsRatio_working_3-way'!Y124+4*PI())/3)</f>
        <v>-0.17867358163210889</v>
      </c>
      <c r="AC124" s="11">
        <f>'OddsRatio_working_3-way'!X124^(1/3)*SIN('OddsRatio_working_3-way'!Y124/3)</f>
        <v>9.5515770544324211E-2</v>
      </c>
      <c r="AD124" s="11">
        <f>'OddsRatio_working_3-way'!X124^(1/3)*SIN(('OddsRatio_working_3-way'!Y124+2*PI())/3)</f>
        <v>0.40498749190144206</v>
      </c>
      <c r="AE124" s="11">
        <f>'OddsRatio_working_3-way'!X124^(1/3)*SIN(('OddsRatio_working_3-way'!Y124+4*PI())/3)</f>
        <v>-0.50050326244576637</v>
      </c>
      <c r="AF124" s="11">
        <f>-'OddsRatio_working_3-way'!U124/(3*'OddsRatio_working_3-way'!X124^(1/3))*COS(('OddsRatio_working_3-way'!Y124)/3)</f>
        <v>0.52278533077107803</v>
      </c>
      <c r="AG124" s="11">
        <f>-'OddsRatio_working_3-way'!U124/(3*'OddsRatio_working_3-way'!X124^(1/3))*COS(('OddsRatio_working_3-way'!Y124+2*PI())/3)</f>
        <v>-0.34411174913896925</v>
      </c>
      <c r="AH124" s="11">
        <f>-'OddsRatio_working_3-way'!U124/(3*'OddsRatio_working_3-way'!X124^(1/3))*COS(('OddsRatio_working_3-way'!Y124+4*PI())/3)</f>
        <v>-0.17867358163210886</v>
      </c>
      <c r="AI124" s="11">
        <f>'OddsRatio_working_3-way'!U124/(3*'OddsRatio_working_3-way'!X124^(1/3))*SIN(('OddsRatio_working_3-way'!Y124)/3)</f>
        <v>-9.5515770544324197E-2</v>
      </c>
      <c r="AJ124" s="11">
        <f>'OddsRatio_working_3-way'!U124/(3*'OddsRatio_working_3-way'!X124^(1/3))*SIN(('OddsRatio_working_3-way'!Y124+2*PI())/3)</f>
        <v>-0.40498749190144201</v>
      </c>
      <c r="AK124" s="11">
        <f>'OddsRatio_working_3-way'!U124/(3*'OddsRatio_working_3-way'!X124^(1/3))*SIN(('OddsRatio_working_3-way'!Y124+4*PI())/3)</f>
        <v>0.50050326244576626</v>
      </c>
      <c r="AL124" s="11">
        <f>'OddsRatio_working_3-way'!Z124+'OddsRatio_working_3-way'!AF124</f>
        <v>1.0455706615421563</v>
      </c>
      <c r="AM124" s="11">
        <f>'OddsRatio_working_3-way'!AA124+'OddsRatio_working_3-way'!AG124</f>
        <v>-0.68822349827793849</v>
      </c>
      <c r="AN124" s="11">
        <f>'OddsRatio_working_3-way'!AB124+'OddsRatio_working_3-way'!AH124</f>
        <v>-0.35734716326421778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1.0455706615421563</v>
      </c>
      <c r="AS124" s="11">
        <f>IF(('OddsRatio_working_3-way'!X124=0),IF(Q124&gt;0,-Q124^(1/3),(-Q124)^(1/3)),'OddsRatio_working_3-way'!AM124-'OddsRatio_working_3-way'!R124/3)</f>
        <v>-0.68822349827793849</v>
      </c>
      <c r="AT124" s="11">
        <f>IF(('OddsRatio_working_3-way'!X124=0),IF(Q124&gt;0,-Q124^(1/3),(-Q124)^(1/3)),'OddsRatio_working_3-way'!AN124-'OddsRatio_working_3-way'!R124/3)</f>
        <v>-0.35734716326421778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1.41</v>
      </c>
      <c r="B125" s="4">
        <f>IF('True_Odds_Calculator_3-way'!B126="","",'True_Odds_Calculator_3-way'!B126)</f>
        <v>4.96</v>
      </c>
      <c r="C125" s="4">
        <f>IF('True_Odds_Calculator_3-way'!C126="","",'True_Odds_Calculator_3-way'!C126)</f>
        <v>8.18</v>
      </c>
      <c r="D125" s="9">
        <f t="shared" si="26"/>
        <v>0.69453457232552851</v>
      </c>
      <c r="E125" s="9">
        <f t="shared" si="27"/>
        <v>0.19055055034679674</v>
      </c>
      <c r="F125" s="9">
        <f t="shared" si="28"/>
        <v>0.11491487732767486</v>
      </c>
      <c r="G125" s="9">
        <f t="shared" si="29"/>
        <v>1.0727149636046067</v>
      </c>
      <c r="H125" s="9">
        <f t="shared" si="30"/>
        <v>1.4398131350778889</v>
      </c>
      <c r="I125" s="9">
        <f t="shared" si="31"/>
        <v>5.2479512558742423</v>
      </c>
      <c r="J125" s="9">
        <f t="shared" si="32"/>
        <v>8.7020934386810751</v>
      </c>
      <c r="K125" s="11">
        <f t="shared" si="33"/>
        <v>0.70921985815602839</v>
      </c>
      <c r="L125" s="11">
        <f t="shared" si="34"/>
        <v>0.20161290322580647</v>
      </c>
      <c r="M125" s="11">
        <f t="shared" si="35"/>
        <v>0.12224938875305624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-0.20377429255612833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0.20189608214621935</v>
      </c>
      <c r="Q125" s="11">
        <f>2*'OddsRatio_working_3-way'!K125*'OddsRatio_working_3-way'!L125*'OddsRatio_working_3-way'!M125</f>
        <v>3.4960360544799889E-2</v>
      </c>
      <c r="R125" s="11">
        <f t="shared" si="36"/>
        <v>0</v>
      </c>
      <c r="S125" s="11">
        <f t="shared" si="37"/>
        <v>-0.99078288833027528</v>
      </c>
      <c r="T125" s="11">
        <f t="shared" si="38"/>
        <v>-0.17156413650740698</v>
      </c>
      <c r="U125" s="11">
        <f>'OddsRatio_working_3-way'!S125-'OddsRatio_working_3-way'!R125^2/3</f>
        <v>-0.99078288833027528</v>
      </c>
      <c r="V125" s="11">
        <f>'OddsRatio_working_3-way'!S125*'OddsRatio_working_3-way'!R125/3-2*'OddsRatio_working_3-way'!R125^3/27-'OddsRatio_working_3-way'!T125</f>
        <v>0.17156413650740698</v>
      </c>
      <c r="W125" s="11">
        <f>'OddsRatio_working_3-way'!V125^2+4*'OddsRatio_working_3-way'!U125^3/27</f>
        <v>-0.11465504297444423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0.18979547933892973</v>
      </c>
      <c r="Y125" s="11">
        <f>IF('OddsRatio_working_3-way'!W125&gt;=0,IF('OddsRatio_working_3-way'!V125+SQRT('OddsRatio_working_3-way'!W125)&gt;0,0,PI()),ACOS('OddsRatio_working_3-way'!V125/(2*'OddsRatio_working_3-way'!X125)))</f>
        <v>1.1018225684759255</v>
      </c>
      <c r="Z125" s="11">
        <f>'OddsRatio_working_3-way'!X125^(1/3)*COS('OddsRatio_working_3-way'!Y125/3)</f>
        <v>0.53635748180230336</v>
      </c>
      <c r="AA125" s="11">
        <f>'OddsRatio_working_3-way'!X125^(1/3)*COS(('OddsRatio_working_3-way'!Y125+2*PI())/3)</f>
        <v>-0.44688579411558876</v>
      </c>
      <c r="AB125" s="11">
        <f>'OddsRatio_working_3-way'!X125^(1/3)*COS(('OddsRatio_working_3-way'!Y125+4*PI())/3)</f>
        <v>-8.9471687686714305E-2</v>
      </c>
      <c r="AC125" s="11">
        <f>'OddsRatio_working_3-way'!X125^(1/3)*SIN('OddsRatio_working_3-way'!Y125/3)</f>
        <v>0.20635313055888016</v>
      </c>
      <c r="AD125" s="11">
        <f>'OddsRatio_working_3-way'!X125^(1/3)*SIN(('OddsRatio_working_3-way'!Y125+2*PI())/3)</f>
        <v>0.36132263947120458</v>
      </c>
      <c r="AE125" s="11">
        <f>'OddsRatio_working_3-way'!X125^(1/3)*SIN(('OddsRatio_working_3-way'!Y125+4*PI())/3)</f>
        <v>-0.56767577003008463</v>
      </c>
      <c r="AF125" s="11">
        <f>-'OddsRatio_working_3-way'!U125/(3*'OddsRatio_working_3-way'!X125^(1/3))*COS(('OddsRatio_working_3-way'!Y125)/3)</f>
        <v>0.53635748180230336</v>
      </c>
      <c r="AG125" s="11">
        <f>-'OddsRatio_working_3-way'!U125/(3*'OddsRatio_working_3-way'!X125^(1/3))*COS(('OddsRatio_working_3-way'!Y125+2*PI())/3)</f>
        <v>-0.44688579411558876</v>
      </c>
      <c r="AH125" s="11">
        <f>-'OddsRatio_working_3-way'!U125/(3*'OddsRatio_working_3-way'!X125^(1/3))*COS(('OddsRatio_working_3-way'!Y125+4*PI())/3)</f>
        <v>-8.9471687686714305E-2</v>
      </c>
      <c r="AI125" s="11">
        <f>'OddsRatio_working_3-way'!U125/(3*'OddsRatio_working_3-way'!X125^(1/3))*SIN(('OddsRatio_working_3-way'!Y125)/3)</f>
        <v>-0.20635313055888016</v>
      </c>
      <c r="AJ125" s="11">
        <f>'OddsRatio_working_3-way'!U125/(3*'OddsRatio_working_3-way'!X125^(1/3))*SIN(('OddsRatio_working_3-way'!Y125+2*PI())/3)</f>
        <v>-0.36132263947120458</v>
      </c>
      <c r="AK125" s="11">
        <f>'OddsRatio_working_3-way'!U125/(3*'OddsRatio_working_3-way'!X125^(1/3))*SIN(('OddsRatio_working_3-way'!Y125+4*PI())/3)</f>
        <v>0.56767577003008463</v>
      </c>
      <c r="AL125" s="11">
        <f>'OddsRatio_working_3-way'!Z125+'OddsRatio_working_3-way'!AF125</f>
        <v>1.0727149636046067</v>
      </c>
      <c r="AM125" s="11">
        <f>'OddsRatio_working_3-way'!AA125+'OddsRatio_working_3-way'!AG125</f>
        <v>-0.89377158823117753</v>
      </c>
      <c r="AN125" s="11">
        <f>'OddsRatio_working_3-way'!AB125+'OddsRatio_working_3-way'!AH125</f>
        <v>-0.17894337537342861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1.0727149636046067</v>
      </c>
      <c r="AS125" s="11">
        <f>IF(('OddsRatio_working_3-way'!X125=0),IF(Q125&gt;0,-Q125^(1/3),(-Q125)^(1/3)),'OddsRatio_working_3-way'!AM125-'OddsRatio_working_3-way'!R125/3)</f>
        <v>-0.89377158823117753</v>
      </c>
      <c r="AT125" s="11">
        <f>IF(('OddsRatio_working_3-way'!X125=0),IF(Q125&gt;0,-Q125^(1/3),(-Q125)^(1/3)),'OddsRatio_working_3-way'!AN125-'OddsRatio_working_3-way'!R125/3)</f>
        <v>-0.17894337537342861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15.91</v>
      </c>
      <c r="B126" s="4">
        <f>IF('True_Odds_Calculator_3-way'!B127="","",'True_Odds_Calculator_3-way'!B127)</f>
        <v>7.72</v>
      </c>
      <c r="C126" s="4">
        <f>IF('True_Odds_Calculator_3-way'!C127="","",'True_Odds_Calculator_3-way'!C127)</f>
        <v>1.19</v>
      </c>
      <c r="D126" s="9">
        <f t="shared" si="26"/>
        <v>5.6797262051285442E-2</v>
      </c>
      <c r="E126" s="9">
        <f t="shared" si="27"/>
        <v>0.11786043018243314</v>
      </c>
      <c r="F126" s="9">
        <f t="shared" si="28"/>
        <v>0.82534230776628137</v>
      </c>
      <c r="G126" s="9">
        <f t="shared" si="29"/>
        <v>1.1137815220502731</v>
      </c>
      <c r="H126" s="9">
        <f t="shared" si="30"/>
        <v>17.606482493769573</v>
      </c>
      <c r="I126" s="9">
        <f t="shared" si="31"/>
        <v>8.4846118281778331</v>
      </c>
      <c r="J126" s="9">
        <f t="shared" si="32"/>
        <v>1.2116184891895518</v>
      </c>
      <c r="K126" s="11">
        <f t="shared" si="33"/>
        <v>6.2853551225644247E-2</v>
      </c>
      <c r="L126" s="11">
        <f t="shared" si="34"/>
        <v>0.1295336787564767</v>
      </c>
      <c r="M126" s="11">
        <f t="shared" si="35"/>
        <v>0.84033613445378152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-0.13024650430999885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0.14928642048847887</v>
      </c>
      <c r="Q126" s="11">
        <f>2*'OddsRatio_working_3-way'!K126*'OddsRatio_working_3-way'!L126*'OddsRatio_working_3-way'!M126</f>
        <v>1.3683448257422444E-2</v>
      </c>
      <c r="R126" s="11">
        <f t="shared" si="36"/>
        <v>0</v>
      </c>
      <c r="S126" s="11">
        <f t="shared" si="37"/>
        <v>-1.1461837020451868</v>
      </c>
      <c r="T126" s="11">
        <f t="shared" si="38"/>
        <v>-0.10505808451376598</v>
      </c>
      <c r="U126" s="11">
        <f>'OddsRatio_working_3-way'!S126-'OddsRatio_working_3-way'!R126^2/3</f>
        <v>-1.1461837020451868</v>
      </c>
      <c r="V126" s="11">
        <f>'OddsRatio_working_3-way'!S126*'OddsRatio_working_3-way'!R126/3-2*'OddsRatio_working_3-way'!R126^3/27-'OddsRatio_working_3-way'!T126</f>
        <v>0.10505808451376598</v>
      </c>
      <c r="W126" s="11">
        <f>'OddsRatio_working_3-way'!V126^2+4*'OddsRatio_working_3-way'!U126^3/27</f>
        <v>-0.21204191421637172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0.23615625935917584</v>
      </c>
      <c r="Y126" s="11">
        <f>IF('OddsRatio_working_3-way'!W126&gt;=0,IF('OddsRatio_working_3-way'!V126+SQRT('OddsRatio_working_3-way'!W126)&gt;0,0,PI()),ACOS('OddsRatio_working_3-way'!V126/(2*'OddsRatio_working_3-way'!X126)))</f>
        <v>1.3464866245708145</v>
      </c>
      <c r="Z126" s="11">
        <f>'OddsRatio_working_3-way'!X126^(1/3)*COS('OddsRatio_working_3-way'!Y126/3)</f>
        <v>0.55689076102513657</v>
      </c>
      <c r="AA126" s="11">
        <f>'OddsRatio_working_3-way'!X126^(1/3)*COS(('OddsRatio_working_3-way'!Y126+2*PI())/3)</f>
        <v>-0.51071771146253309</v>
      </c>
      <c r="AB126" s="11">
        <f>'OddsRatio_working_3-way'!X126^(1/3)*COS(('OddsRatio_working_3-way'!Y126+4*PI())/3)</f>
        <v>-4.6173049562603409E-2</v>
      </c>
      <c r="AC126" s="11">
        <f>'OddsRatio_working_3-way'!X126^(1/3)*SIN('OddsRatio_working_3-way'!Y126/3)</f>
        <v>0.26820498559852807</v>
      </c>
      <c r="AD126" s="11">
        <f>'OddsRatio_working_3-way'!X126^(1/3)*SIN(('OddsRatio_working_3-way'!Y126+2*PI())/3)</f>
        <v>0.34817905338135319</v>
      </c>
      <c r="AE126" s="11">
        <f>'OddsRatio_working_3-way'!X126^(1/3)*SIN(('OddsRatio_working_3-way'!Y126+4*PI())/3)</f>
        <v>-0.61638403897988114</v>
      </c>
      <c r="AF126" s="11">
        <f>-'OddsRatio_working_3-way'!U126/(3*'OddsRatio_working_3-way'!X126^(1/3))*COS(('OddsRatio_working_3-way'!Y126)/3)</f>
        <v>0.55689076102513646</v>
      </c>
      <c r="AG126" s="11">
        <f>-'OddsRatio_working_3-way'!U126/(3*'OddsRatio_working_3-way'!X126^(1/3))*COS(('OddsRatio_working_3-way'!Y126+2*PI())/3)</f>
        <v>-0.51071771146253298</v>
      </c>
      <c r="AH126" s="11">
        <f>-'OddsRatio_working_3-way'!U126/(3*'OddsRatio_working_3-way'!X126^(1/3))*COS(('OddsRatio_working_3-way'!Y126+4*PI())/3)</f>
        <v>-4.6173049562603402E-2</v>
      </c>
      <c r="AI126" s="11">
        <f>'OddsRatio_working_3-way'!U126/(3*'OddsRatio_working_3-way'!X126^(1/3))*SIN(('OddsRatio_working_3-way'!Y126)/3)</f>
        <v>-0.26820498559852801</v>
      </c>
      <c r="AJ126" s="11">
        <f>'OddsRatio_working_3-way'!U126/(3*'OddsRatio_working_3-way'!X126^(1/3))*SIN(('OddsRatio_working_3-way'!Y126+2*PI())/3)</f>
        <v>-0.34817905338135313</v>
      </c>
      <c r="AK126" s="11">
        <f>'OddsRatio_working_3-way'!U126/(3*'OddsRatio_working_3-way'!X126^(1/3))*SIN(('OddsRatio_working_3-way'!Y126+4*PI())/3)</f>
        <v>0.61638403897988103</v>
      </c>
      <c r="AL126" s="11">
        <f>'OddsRatio_working_3-way'!Z126+'OddsRatio_working_3-way'!AF126</f>
        <v>1.1137815220502731</v>
      </c>
      <c r="AM126" s="11">
        <f>'OddsRatio_working_3-way'!AA126+'OddsRatio_working_3-way'!AG126</f>
        <v>-1.021435422925066</v>
      </c>
      <c r="AN126" s="11">
        <f>'OddsRatio_working_3-way'!AB126+'OddsRatio_working_3-way'!AH126</f>
        <v>-9.2346099125206804E-2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1.1137815220502731</v>
      </c>
      <c r="AS126" s="11">
        <f>IF(('OddsRatio_working_3-way'!X126=0),IF(Q126&gt;0,-Q126^(1/3),(-Q126)^(1/3)),'OddsRatio_working_3-way'!AM126-'OddsRatio_working_3-way'!R126/3)</f>
        <v>-1.021435422925066</v>
      </c>
      <c r="AT126" s="11">
        <f>IF(('OddsRatio_working_3-way'!X126=0),IF(Q126&gt;0,-Q126^(1/3),(-Q126)^(1/3)),'OddsRatio_working_3-way'!AN126-'OddsRatio_working_3-way'!R126/3)</f>
        <v>-9.2346099125206804E-2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1.29</v>
      </c>
      <c r="B127" s="4">
        <f>IF('True_Odds_Calculator_3-way'!B128="","",'True_Odds_Calculator_3-way'!B128)</f>
        <v>6.18</v>
      </c>
      <c r="C127" s="4">
        <f>IF('True_Odds_Calculator_3-way'!C128="","",'True_Odds_Calculator_3-way'!C128)</f>
        <v>10.67</v>
      </c>
      <c r="D127" s="9">
        <f t="shared" si="26"/>
        <v>0.76125285852923941</v>
      </c>
      <c r="E127" s="9">
        <f t="shared" si="27"/>
        <v>0.15146987281253838</v>
      </c>
      <c r="F127" s="9">
        <f t="shared" si="28"/>
        <v>8.7277268658222121E-2</v>
      </c>
      <c r="G127" s="9">
        <f t="shared" si="29"/>
        <v>1.0814619555743401</v>
      </c>
      <c r="H127" s="9">
        <f t="shared" si="30"/>
        <v>1.3136239671165588</v>
      </c>
      <c r="I127" s="9">
        <f t="shared" si="31"/>
        <v>6.6019729298750818</v>
      </c>
      <c r="J127" s="9">
        <f t="shared" si="32"/>
        <v>11.457737110403867</v>
      </c>
      <c r="K127" s="11">
        <f t="shared" si="33"/>
        <v>0.77519379844961234</v>
      </c>
      <c r="L127" s="11">
        <f t="shared" si="34"/>
        <v>0.16181229773462785</v>
      </c>
      <c r="M127" s="11">
        <f t="shared" si="35"/>
        <v>9.3720712277413312E-2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-0.17077001906837141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0.17798494567121215</v>
      </c>
      <c r="Q127" s="11">
        <f>2*'OddsRatio_working_3-way'!K127*'OddsRatio_working_3-way'!L127*'OddsRatio_working_3-way'!M127</f>
        <v>2.35118818588127E-2</v>
      </c>
      <c r="R127" s="11">
        <f t="shared" si="36"/>
        <v>0</v>
      </c>
      <c r="S127" s="11">
        <f t="shared" si="37"/>
        <v>-1.0422493751666801</v>
      </c>
      <c r="T127" s="11">
        <f t="shared" si="38"/>
        <v>-0.13768155550418495</v>
      </c>
      <c r="U127" s="11">
        <f>'OddsRatio_working_3-way'!S127-'OddsRatio_working_3-way'!R127^2/3</f>
        <v>-1.0422493751666801</v>
      </c>
      <c r="V127" s="11">
        <f>'OddsRatio_working_3-way'!S127*'OddsRatio_working_3-way'!R127/3-2*'OddsRatio_working_3-way'!R127^3/27-'OddsRatio_working_3-way'!T127</f>
        <v>0.13768155550418495</v>
      </c>
      <c r="W127" s="11">
        <f>'OddsRatio_working_3-way'!V127^2+4*'OddsRatio_working_3-way'!U127^3/27</f>
        <v>-0.14877394781476877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0.20477436273910166</v>
      </c>
      <c r="Y127" s="11">
        <f>IF('OddsRatio_working_3-way'!W127&gt;=0,IF('OddsRatio_working_3-way'!V127+SQRT('OddsRatio_working_3-way'!W127)&gt;0,0,PI()),ACOS('OddsRatio_working_3-way'!V127/(2*'OddsRatio_working_3-way'!X127)))</f>
        <v>1.227939840602732</v>
      </c>
      <c r="Z127" s="11">
        <f>'OddsRatio_working_3-way'!X127^(1/3)*COS('OddsRatio_working_3-way'!Y127/3)</f>
        <v>0.54073097778717005</v>
      </c>
      <c r="AA127" s="11">
        <f>'OddsRatio_working_3-way'!X127^(1/3)*COS(('OddsRatio_working_3-way'!Y127+2*PI())/3)</f>
        <v>-0.47351531300787841</v>
      </c>
      <c r="AB127" s="11">
        <f>'OddsRatio_working_3-way'!X127^(1/3)*COS(('OddsRatio_working_3-way'!Y127+4*PI())/3)</f>
        <v>-6.721566477929182E-2</v>
      </c>
      <c r="AC127" s="11">
        <f>'OddsRatio_working_3-way'!X127^(1/3)*SIN('OddsRatio_working_3-way'!Y127/3)</f>
        <v>0.234577211276425</v>
      </c>
      <c r="AD127" s="11">
        <f>'OddsRatio_working_3-way'!X127^(1/3)*SIN(('OddsRatio_working_3-way'!Y127+2*PI())/3)</f>
        <v>0.35099815773867588</v>
      </c>
      <c r="AE127" s="11">
        <f>'OddsRatio_working_3-way'!X127^(1/3)*SIN(('OddsRatio_working_3-way'!Y127+4*PI())/3)</f>
        <v>-0.58557536901510066</v>
      </c>
      <c r="AF127" s="11">
        <f>-'OddsRatio_working_3-way'!U127/(3*'OddsRatio_working_3-way'!X127^(1/3))*COS(('OddsRatio_working_3-way'!Y127)/3)</f>
        <v>0.54073097778716994</v>
      </c>
      <c r="AG127" s="11">
        <f>-'OddsRatio_working_3-way'!U127/(3*'OddsRatio_working_3-way'!X127^(1/3))*COS(('OddsRatio_working_3-way'!Y127+2*PI())/3)</f>
        <v>-0.47351531300787836</v>
      </c>
      <c r="AH127" s="11">
        <f>-'OddsRatio_working_3-way'!U127/(3*'OddsRatio_working_3-way'!X127^(1/3))*COS(('OddsRatio_working_3-way'!Y127+4*PI())/3)</f>
        <v>-6.7215664779291806E-2</v>
      </c>
      <c r="AI127" s="11">
        <f>'OddsRatio_working_3-way'!U127/(3*'OddsRatio_working_3-way'!X127^(1/3))*SIN(('OddsRatio_working_3-way'!Y127)/3)</f>
        <v>-0.23457721127642497</v>
      </c>
      <c r="AJ127" s="11">
        <f>'OddsRatio_working_3-way'!U127/(3*'OddsRatio_working_3-way'!X127^(1/3))*SIN(('OddsRatio_working_3-way'!Y127+2*PI())/3)</f>
        <v>-0.35099815773867576</v>
      </c>
      <c r="AK127" s="11">
        <f>'OddsRatio_working_3-way'!U127/(3*'OddsRatio_working_3-way'!X127^(1/3))*SIN(('OddsRatio_working_3-way'!Y127+4*PI())/3)</f>
        <v>0.58557536901510054</v>
      </c>
      <c r="AL127" s="11">
        <f>'OddsRatio_working_3-way'!Z127+'OddsRatio_working_3-way'!AF127</f>
        <v>1.0814619555743401</v>
      </c>
      <c r="AM127" s="11">
        <f>'OddsRatio_working_3-way'!AA127+'OddsRatio_working_3-way'!AG127</f>
        <v>-0.94703062601575683</v>
      </c>
      <c r="AN127" s="11">
        <f>'OddsRatio_working_3-way'!AB127+'OddsRatio_working_3-way'!AH127</f>
        <v>-0.13443132955858361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1.0814619555743401</v>
      </c>
      <c r="AS127" s="11">
        <f>IF(('OddsRatio_working_3-way'!X127=0),IF(Q127&gt;0,-Q127^(1/3),(-Q127)^(1/3)),'OddsRatio_working_3-way'!AM127-'OddsRatio_working_3-way'!R127/3)</f>
        <v>-0.94703062601575683</v>
      </c>
      <c r="AT127" s="11">
        <f>IF(('OddsRatio_working_3-way'!X127=0),IF(Q127&gt;0,-Q127^(1/3),(-Q127)^(1/3)),'OddsRatio_working_3-way'!AN127-'OddsRatio_working_3-way'!R127/3)</f>
        <v>-0.13443132955858361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2.17</v>
      </c>
      <c r="B128" s="4">
        <f>IF('True_Odds_Calculator_3-way'!B129="","",'True_Odds_Calculator_3-way'!B129)</f>
        <v>3.5</v>
      </c>
      <c r="C128" s="4">
        <f>IF('True_Odds_Calculator_3-way'!C129="","",'True_Odds_Calculator_3-way'!C129)</f>
        <v>3.61</v>
      </c>
      <c r="D128" s="9">
        <f t="shared" si="26"/>
        <v>0.45182951333331905</v>
      </c>
      <c r="E128" s="9">
        <f t="shared" si="27"/>
        <v>0.27836858886653254</v>
      </c>
      <c r="F128" s="9">
        <f t="shared" si="28"/>
        <v>0.26980189780014824</v>
      </c>
      <c r="G128" s="9">
        <f t="shared" si="29"/>
        <v>1.036943735745218</v>
      </c>
      <c r="H128" s="9">
        <f t="shared" si="30"/>
        <v>2.2132241708219049</v>
      </c>
      <c r="I128" s="9">
        <f t="shared" si="31"/>
        <v>3.5923593393630453</v>
      </c>
      <c r="J128" s="9">
        <f t="shared" si="32"/>
        <v>3.7064231502950182</v>
      </c>
      <c r="K128" s="11">
        <f t="shared" si="33"/>
        <v>0.46082949308755761</v>
      </c>
      <c r="L128" s="11">
        <f t="shared" si="34"/>
        <v>0.2857142857142857</v>
      </c>
      <c r="M128" s="11">
        <f t="shared" si="35"/>
        <v>0.2770083102493075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-0.27843985418311712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0.22904702940956562</v>
      </c>
      <c r="Q128" s="11">
        <f>2*'OddsRatio_working_3-way'!K128*'OddsRatio_working_3-way'!L128*'OddsRatio_working_3-way'!M128</f>
        <v>7.2944913824702431E-2</v>
      </c>
      <c r="R128" s="11">
        <f t="shared" si="36"/>
        <v>0</v>
      </c>
      <c r="S128" s="11">
        <f t="shared" si="37"/>
        <v>-0.82260863870059309</v>
      </c>
      <c r="T128" s="11">
        <f t="shared" si="38"/>
        <v>-0.2619772734715265</v>
      </c>
      <c r="U128" s="11">
        <f>'OddsRatio_working_3-way'!S128-'OddsRatio_working_3-way'!R128^2/3</f>
        <v>-0.82260863870059309</v>
      </c>
      <c r="V128" s="11">
        <f>'OddsRatio_working_3-way'!S128*'OddsRatio_working_3-way'!R128/3-2*'OddsRatio_working_3-way'!R128^3/27-'OddsRatio_working_3-way'!T128</f>
        <v>0.2619772734715265</v>
      </c>
      <c r="W128" s="11">
        <f>'OddsRatio_working_3-way'!V128^2+4*'OddsRatio_working_3-way'!U128^3/27</f>
        <v>-1.383411618864025E-2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0.14358465099394785</v>
      </c>
      <c r="Y128" s="11">
        <f>IF('OddsRatio_working_3-way'!W128&gt;=0,IF('OddsRatio_working_3-way'!V128+SQRT('OddsRatio_working_3-way'!W128)&gt;0,0,PI()),ACOS('OddsRatio_working_3-way'!V128/(2*'OddsRatio_working_3-way'!X128)))</f>
        <v>0.42199254660584473</v>
      </c>
      <c r="Z128" s="11">
        <f>'OddsRatio_working_3-way'!X128^(1/3)*COS('OddsRatio_working_3-way'!Y128/3)</f>
        <v>0.51847186787260902</v>
      </c>
      <c r="AA128" s="11">
        <f>'OddsRatio_working_3-way'!X128^(1/3)*COS(('OddsRatio_working_3-way'!Y128+2*PI())/3)</f>
        <v>-0.32281542232418153</v>
      </c>
      <c r="AB128" s="11">
        <f>'OddsRatio_working_3-way'!X128^(1/3)*COS(('OddsRatio_working_3-way'!Y128+4*PI())/3)</f>
        <v>-0.19565644554842732</v>
      </c>
      <c r="AC128" s="11">
        <f>'OddsRatio_working_3-way'!X128^(1/3)*SIN('OddsRatio_working_3-way'!Y128/3)</f>
        <v>7.341526947135911E-2</v>
      </c>
      <c r="AD128" s="11">
        <f>'OddsRatio_working_3-way'!X128^(1/3)*SIN(('OddsRatio_working_3-way'!Y128+2*PI())/3)</f>
        <v>0.41230217398956875</v>
      </c>
      <c r="AE128" s="11">
        <f>'OddsRatio_working_3-way'!X128^(1/3)*SIN(('OddsRatio_working_3-way'!Y128+4*PI())/3)</f>
        <v>-0.48571744346092782</v>
      </c>
      <c r="AF128" s="11">
        <f>-'OddsRatio_working_3-way'!U128/(3*'OddsRatio_working_3-way'!X128^(1/3))*COS(('OddsRatio_working_3-way'!Y128)/3)</f>
        <v>0.51847186787260902</v>
      </c>
      <c r="AG128" s="11">
        <f>-'OddsRatio_working_3-way'!U128/(3*'OddsRatio_working_3-way'!X128^(1/3))*COS(('OddsRatio_working_3-way'!Y128+2*PI())/3)</f>
        <v>-0.32281542232418153</v>
      </c>
      <c r="AH128" s="11">
        <f>-'OddsRatio_working_3-way'!U128/(3*'OddsRatio_working_3-way'!X128^(1/3))*COS(('OddsRatio_working_3-way'!Y128+4*PI())/3)</f>
        <v>-0.19565644554842732</v>
      </c>
      <c r="AI128" s="11">
        <f>'OddsRatio_working_3-way'!U128/(3*'OddsRatio_working_3-way'!X128^(1/3))*SIN(('OddsRatio_working_3-way'!Y128)/3)</f>
        <v>-7.341526947135911E-2</v>
      </c>
      <c r="AJ128" s="11">
        <f>'OddsRatio_working_3-way'!U128/(3*'OddsRatio_working_3-way'!X128^(1/3))*SIN(('OddsRatio_working_3-way'!Y128+2*PI())/3)</f>
        <v>-0.41230217398956875</v>
      </c>
      <c r="AK128" s="11">
        <f>'OddsRatio_working_3-way'!U128/(3*'OddsRatio_working_3-way'!X128^(1/3))*SIN(('OddsRatio_working_3-way'!Y128+4*PI())/3)</f>
        <v>0.48571744346092782</v>
      </c>
      <c r="AL128" s="11">
        <f>'OddsRatio_working_3-way'!Z128+'OddsRatio_working_3-way'!AF128</f>
        <v>1.036943735745218</v>
      </c>
      <c r="AM128" s="11">
        <f>'OddsRatio_working_3-way'!AA128+'OddsRatio_working_3-way'!AG128</f>
        <v>-0.64563084464836307</v>
      </c>
      <c r="AN128" s="11">
        <f>'OddsRatio_working_3-way'!AB128+'OddsRatio_working_3-way'!AH128</f>
        <v>-0.39131289109685463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1.036943735745218</v>
      </c>
      <c r="AS128" s="11">
        <f>IF(('OddsRatio_working_3-way'!X128=0),IF(Q128&gt;0,-Q128^(1/3),(-Q128)^(1/3)),'OddsRatio_working_3-way'!AM128-'OddsRatio_working_3-way'!R128/3)</f>
        <v>-0.64563084464836307</v>
      </c>
      <c r="AT128" s="11">
        <f>IF(('OddsRatio_working_3-way'!X128=0),IF(Q128&gt;0,-Q128^(1/3),(-Q128)^(1/3)),'OddsRatio_working_3-way'!AN128-'OddsRatio_working_3-way'!R128/3)</f>
        <v>-0.39131289109685463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3.1</v>
      </c>
      <c r="B129" s="4">
        <f>IF('True_Odds_Calculator_3-way'!B130="","",'True_Odds_Calculator_3-way'!B130)</f>
        <v>3.73</v>
      </c>
      <c r="C129" s="4">
        <f>IF('True_Odds_Calculator_3-way'!C130="","",'True_Odds_Calculator_3-way'!C130)</f>
        <v>2.3199999999999998</v>
      </c>
      <c r="D129" s="9">
        <f t="shared" si="26"/>
        <v>0.31539762850150438</v>
      </c>
      <c r="E129" s="9">
        <f t="shared" si="27"/>
        <v>0.26165810146589974</v>
      </c>
      <c r="F129" s="9">
        <f t="shared" si="28"/>
        <v>0.42294427003259583</v>
      </c>
      <c r="G129" s="9">
        <f t="shared" si="29"/>
        <v>1.0336194689664349</v>
      </c>
      <c r="H129" s="9">
        <f t="shared" si="30"/>
        <v>3.1706008848295135</v>
      </c>
      <c r="I129" s="9">
        <f t="shared" si="31"/>
        <v>3.8217811502783672</v>
      </c>
      <c r="J129" s="9">
        <f t="shared" si="32"/>
        <v>2.3643776990356935</v>
      </c>
      <c r="K129" s="11">
        <f t="shared" si="33"/>
        <v>0.32258064516129031</v>
      </c>
      <c r="L129" s="11">
        <f t="shared" si="34"/>
        <v>0.26809651474530832</v>
      </c>
      <c r="M129" s="11">
        <f t="shared" si="35"/>
        <v>0.43103448275862072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-0.28209628213654137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0.22925383282586848</v>
      </c>
      <c r="Q129" s="11">
        <f>2*'OddsRatio_working_3-way'!K129*'OddsRatio_working_3-way'!L129*'OddsRatio_working_3-way'!M129</f>
        <v>7.4554091975892203E-2</v>
      </c>
      <c r="R129" s="11">
        <f t="shared" si="36"/>
        <v>0</v>
      </c>
      <c r="S129" s="11">
        <f t="shared" si="37"/>
        <v>-0.81267938410795548</v>
      </c>
      <c r="T129" s="11">
        <f t="shared" si="38"/>
        <v>-0.26428597857169289</v>
      </c>
      <c r="U129" s="11">
        <f>'OddsRatio_working_3-way'!S129-'OddsRatio_working_3-way'!R129^2/3</f>
        <v>-0.81267938410795548</v>
      </c>
      <c r="V129" s="11">
        <f>'OddsRatio_working_3-way'!S129*'OddsRatio_working_3-way'!R129/3-2*'OddsRatio_working_3-way'!R129^3/27-'OddsRatio_working_3-way'!T129</f>
        <v>0.26428597857169289</v>
      </c>
      <c r="W129" s="11">
        <f>'OddsRatio_working_3-way'!V129^2+4*'OddsRatio_working_3-way'!U129^3/27</f>
        <v>-9.6688172617069995E-3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0.14099281518157611</v>
      </c>
      <c r="Y129" s="11">
        <f>IF('OddsRatio_working_3-way'!W129&gt;=0,IF('OddsRatio_working_3-way'!V129+SQRT('OddsRatio_working_3-way'!W129)&gt;0,0,PI()),ACOS('OddsRatio_working_3-way'!V129/(2*'OddsRatio_working_3-way'!X129)))</f>
        <v>0.35619032565748743</v>
      </c>
      <c r="Z129" s="11">
        <f>'OddsRatio_working_3-way'!X129^(1/3)*COS('OddsRatio_working_3-way'!Y129/3)</f>
        <v>0.51680973448321743</v>
      </c>
      <c r="AA129" s="11">
        <f>'OddsRatio_working_3-way'!X129^(1/3)*COS(('OddsRatio_working_3-way'!Y129+2*PI())/3)</f>
        <v>-0.3117960630001666</v>
      </c>
      <c r="AB129" s="11">
        <f>'OddsRatio_working_3-way'!X129^(1/3)*COS(('OddsRatio_working_3-way'!Y129+4*PI())/3)</f>
        <v>-0.20501367148305086</v>
      </c>
      <c r="AC129" s="11">
        <f>'OddsRatio_working_3-way'!X129^(1/3)*SIN('OddsRatio_working_3-way'!Y129/3)</f>
        <v>6.1650842487118843E-2</v>
      </c>
      <c r="AD129" s="11">
        <f>'OddsRatio_working_3-way'!X129^(1/3)*SIN(('OddsRatio_working_3-way'!Y129+2*PI())/3)</f>
        <v>0.41674493774199745</v>
      </c>
      <c r="AE129" s="11">
        <f>'OddsRatio_working_3-way'!X129^(1/3)*SIN(('OddsRatio_working_3-way'!Y129+4*PI())/3)</f>
        <v>-0.47839578022911627</v>
      </c>
      <c r="AF129" s="11">
        <f>-'OddsRatio_working_3-way'!U129/(3*'OddsRatio_working_3-way'!X129^(1/3))*COS(('OddsRatio_working_3-way'!Y129)/3)</f>
        <v>0.51680973448321732</v>
      </c>
      <c r="AG129" s="11">
        <f>-'OddsRatio_working_3-way'!U129/(3*'OddsRatio_working_3-way'!X129^(1/3))*COS(('OddsRatio_working_3-way'!Y129+2*PI())/3)</f>
        <v>-0.31179606300016655</v>
      </c>
      <c r="AH129" s="11">
        <f>-'OddsRatio_working_3-way'!U129/(3*'OddsRatio_working_3-way'!X129^(1/3))*COS(('OddsRatio_working_3-way'!Y129+4*PI())/3)</f>
        <v>-0.2050136714830508</v>
      </c>
      <c r="AI129" s="11">
        <f>'OddsRatio_working_3-way'!U129/(3*'OddsRatio_working_3-way'!X129^(1/3))*SIN(('OddsRatio_working_3-way'!Y129)/3)</f>
        <v>-6.1650842487118829E-2</v>
      </c>
      <c r="AJ129" s="11">
        <f>'OddsRatio_working_3-way'!U129/(3*'OddsRatio_working_3-way'!X129^(1/3))*SIN(('OddsRatio_working_3-way'!Y129+2*PI())/3)</f>
        <v>-0.41674493774199739</v>
      </c>
      <c r="AK129" s="11">
        <f>'OddsRatio_working_3-way'!U129/(3*'OddsRatio_working_3-way'!X129^(1/3))*SIN(('OddsRatio_working_3-way'!Y129+4*PI())/3)</f>
        <v>0.47839578022911616</v>
      </c>
      <c r="AL129" s="11">
        <f>'OddsRatio_working_3-way'!Z129+'OddsRatio_working_3-way'!AF129</f>
        <v>1.0336194689664349</v>
      </c>
      <c r="AM129" s="11">
        <f>'OddsRatio_working_3-way'!AA129+'OddsRatio_working_3-way'!AG129</f>
        <v>-0.6235921260003332</v>
      </c>
      <c r="AN129" s="11">
        <f>'OddsRatio_working_3-way'!AB129+'OddsRatio_working_3-way'!AH129</f>
        <v>-0.41002734296610166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1.0336194689664349</v>
      </c>
      <c r="AS129" s="11">
        <f>IF(('OddsRatio_working_3-way'!X129=0),IF(Q129&gt;0,-Q129^(1/3),(-Q129)^(1/3)),'OddsRatio_working_3-way'!AM129-'OddsRatio_working_3-way'!R129/3)</f>
        <v>-0.6235921260003332</v>
      </c>
      <c r="AT129" s="11">
        <f>IF(('OddsRatio_working_3-way'!X129=0),IF(Q129&gt;0,-Q129^(1/3),(-Q129)^(1/3)),'OddsRatio_working_3-way'!AN129-'OddsRatio_working_3-way'!R129/3)</f>
        <v>-0.41002734296610166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2.4900000000000002</v>
      </c>
      <c r="B130" s="4">
        <f>IF('True_Odds_Calculator_3-way'!B131="","",'True_Odds_Calculator_3-way'!B131)</f>
        <v>3.5</v>
      </c>
      <c r="C130" s="4">
        <f>IF('True_Odds_Calculator_3-way'!C131="","",'True_Odds_Calculator_3-way'!C131)</f>
        <v>2.94</v>
      </c>
      <c r="D130" s="9">
        <f t="shared" si="26"/>
        <v>0.39171839251021651</v>
      </c>
      <c r="E130" s="9">
        <f t="shared" si="27"/>
        <v>0.27735709571231631</v>
      </c>
      <c r="F130" s="9">
        <f t="shared" si="28"/>
        <v>0.33092451177746729</v>
      </c>
      <c r="G130" s="9">
        <f t="shared" si="29"/>
        <v>1.0421841235851881</v>
      </c>
      <c r="H130" s="9">
        <f t="shared" si="30"/>
        <v>2.5528543441419305</v>
      </c>
      <c r="I130" s="9">
        <f t="shared" si="31"/>
        <v>3.6054603089629698</v>
      </c>
      <c r="J130" s="9">
        <f t="shared" si="32"/>
        <v>3.0218371997552649</v>
      </c>
      <c r="K130" s="11">
        <f t="shared" si="33"/>
        <v>0.40160642570281119</v>
      </c>
      <c r="L130" s="11">
        <f t="shared" si="34"/>
        <v>0.2857142857142857</v>
      </c>
      <c r="M130" s="11">
        <f t="shared" si="35"/>
        <v>0.3401360544217687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-0.28204167496028831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0.23144082647402042</v>
      </c>
      <c r="Q130" s="11">
        <f>2*'OddsRatio_working_3-way'!K130*'OddsRatio_working_3-way'!L130*'OddsRatio_working_3-way'!M130</f>
        <v>7.8057614325133362E-2</v>
      </c>
      <c r="R130" s="11">
        <f t="shared" si="36"/>
        <v>0</v>
      </c>
      <c r="S130" s="11">
        <f t="shared" si="37"/>
        <v>-0.8205908807859954</v>
      </c>
      <c r="T130" s="11">
        <f t="shared" si="38"/>
        <v>-0.27675915034940823</v>
      </c>
      <c r="U130" s="11">
        <f>'OddsRatio_working_3-way'!S130-'OddsRatio_working_3-way'!R130^2/3</f>
        <v>-0.8205908807859954</v>
      </c>
      <c r="V130" s="11">
        <f>'OddsRatio_working_3-way'!S130*'OddsRatio_working_3-way'!R130/3-2*'OddsRatio_working_3-way'!R130^3/27-'OddsRatio_working_3-way'!T130</f>
        <v>0.27675915034940823</v>
      </c>
      <c r="W130" s="11">
        <f>'OddsRatio_working_3-way'!V130^2+4*'OddsRatio_working_3-way'!U130^3/27</f>
        <v>-5.2652295589794423E-3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0.14305668182673764</v>
      </c>
      <c r="Y130" s="11">
        <f>IF('OddsRatio_working_3-way'!W130&gt;=0,IF('OddsRatio_working_3-way'!V130+SQRT('OddsRatio_working_3-way'!W130)&gt;0,0,PI()),ACOS('OddsRatio_working_3-way'!V130/(2*'OddsRatio_working_3-way'!X130)))</f>
        <v>0.25641295033427136</v>
      </c>
      <c r="Z130" s="11">
        <f>'OddsRatio_working_3-way'!X130^(1/3)*COS('OddsRatio_working_3-way'!Y130/3)</f>
        <v>0.52109206179259404</v>
      </c>
      <c r="AA130" s="11">
        <f>'OddsRatio_working_3-way'!X130^(1/3)*COS(('OddsRatio_working_3-way'!Y130+2*PI())/3)</f>
        <v>-0.29921148768987965</v>
      </c>
      <c r="AB130" s="11">
        <f>'OddsRatio_working_3-way'!X130^(1/3)*COS(('OddsRatio_working_3-way'!Y130+4*PI())/3)</f>
        <v>-0.22188057410271431</v>
      </c>
      <c r="AC130" s="11">
        <f>'OddsRatio_working_3-way'!X130^(1/3)*SIN('OddsRatio_working_3-way'!Y130/3)</f>
        <v>4.4647023776229651E-2</v>
      </c>
      <c r="AD130" s="11">
        <f>'OddsRatio_working_3-way'!X130^(1/3)*SIN(('OddsRatio_working_3-way'!Y130+2*PI())/3)</f>
        <v>0.42895545133468216</v>
      </c>
      <c r="AE130" s="11">
        <f>'OddsRatio_working_3-way'!X130^(1/3)*SIN(('OddsRatio_working_3-way'!Y130+4*PI())/3)</f>
        <v>-0.47360247511091169</v>
      </c>
      <c r="AF130" s="11">
        <f>-'OddsRatio_working_3-way'!U130/(3*'OddsRatio_working_3-way'!X130^(1/3))*COS(('OddsRatio_working_3-way'!Y130)/3)</f>
        <v>0.52109206179259393</v>
      </c>
      <c r="AG130" s="11">
        <f>-'OddsRatio_working_3-way'!U130/(3*'OddsRatio_working_3-way'!X130^(1/3))*COS(('OddsRatio_working_3-way'!Y130+2*PI())/3)</f>
        <v>-0.2992114876898796</v>
      </c>
      <c r="AH130" s="11">
        <f>-'OddsRatio_working_3-way'!U130/(3*'OddsRatio_working_3-way'!X130^(1/3))*COS(('OddsRatio_working_3-way'!Y130+4*PI())/3)</f>
        <v>-0.22188057410271425</v>
      </c>
      <c r="AI130" s="11">
        <f>'OddsRatio_working_3-way'!U130/(3*'OddsRatio_working_3-way'!X130^(1/3))*SIN(('OddsRatio_working_3-way'!Y130)/3)</f>
        <v>-4.4647023776229637E-2</v>
      </c>
      <c r="AJ130" s="11">
        <f>'OddsRatio_working_3-way'!U130/(3*'OddsRatio_working_3-way'!X130^(1/3))*SIN(('OddsRatio_working_3-way'!Y130+2*PI())/3)</f>
        <v>-0.4289554513346821</v>
      </c>
      <c r="AK130" s="11">
        <f>'OddsRatio_working_3-way'!U130/(3*'OddsRatio_working_3-way'!X130^(1/3))*SIN(('OddsRatio_working_3-way'!Y130+4*PI())/3)</f>
        <v>0.47360247511091158</v>
      </c>
      <c r="AL130" s="11">
        <f>'OddsRatio_working_3-way'!Z130+'OddsRatio_working_3-way'!AF130</f>
        <v>1.0421841235851881</v>
      </c>
      <c r="AM130" s="11">
        <f>'OddsRatio_working_3-way'!AA130+'OddsRatio_working_3-way'!AG130</f>
        <v>-0.59842297537975919</v>
      </c>
      <c r="AN130" s="11">
        <f>'OddsRatio_working_3-way'!AB130+'OddsRatio_working_3-way'!AH130</f>
        <v>-0.44376114820542856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1.0421841235851881</v>
      </c>
      <c r="AS130" s="11">
        <f>IF(('OddsRatio_working_3-way'!X130=0),IF(Q130&gt;0,-Q130^(1/3),(-Q130)^(1/3)),'OddsRatio_working_3-way'!AM130-'OddsRatio_working_3-way'!R130/3)</f>
        <v>-0.59842297537975919</v>
      </c>
      <c r="AT130" s="11">
        <f>IF(('OddsRatio_working_3-way'!X130=0),IF(Q130&gt;0,-Q130^(1/3),(-Q130)^(1/3)),'OddsRatio_working_3-way'!AN130-'OddsRatio_working_3-way'!R130/3)</f>
        <v>-0.44376114820542856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2.16</v>
      </c>
      <c r="B131" s="4">
        <f>IF('True_Odds_Calculator_3-way'!B132="","",'True_Odds_Calculator_3-way'!B132)</f>
        <v>3.45</v>
      </c>
      <c r="C131" s="4">
        <f>IF('True_Odds_Calculator_3-way'!C132="","",'True_Odds_Calculator_3-way'!C132)</f>
        <v>3.57</v>
      </c>
      <c r="D131" s="9">
        <f t="shared" si="26"/>
        <v>0.45041511173682791</v>
      </c>
      <c r="E131" s="9">
        <f t="shared" si="27"/>
        <v>0.27955668926652177</v>
      </c>
      <c r="F131" s="9">
        <f t="shared" si="28"/>
        <v>0.2700281989966502</v>
      </c>
      <c r="G131" s="9">
        <f t="shared" si="29"/>
        <v>1.051874290500638</v>
      </c>
      <c r="H131" s="9">
        <f t="shared" si="30"/>
        <v>2.2201741769807399</v>
      </c>
      <c r="I131" s="9">
        <f t="shared" si="31"/>
        <v>3.5770920117265628</v>
      </c>
      <c r="J131" s="9">
        <f t="shared" si="32"/>
        <v>3.703316926586639</v>
      </c>
      <c r="K131" s="11">
        <f t="shared" si="33"/>
        <v>0.46296296296296291</v>
      </c>
      <c r="L131" s="11">
        <f t="shared" si="34"/>
        <v>0.28985507246376813</v>
      </c>
      <c r="M131" s="11">
        <f t="shared" si="35"/>
        <v>0.28011204481792717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-0.27454664098597015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0.23229903877815217</v>
      </c>
      <c r="Q131" s="11">
        <f>2*'OddsRatio_working_3-way'!K131*'OddsRatio_working_3-way'!L131*'OddsRatio_working_3-way'!M131</f>
        <v>7.5177682452476427E-2</v>
      </c>
      <c r="R131" s="11">
        <f t="shared" si="36"/>
        <v>0</v>
      </c>
      <c r="S131" s="11">
        <f t="shared" si="37"/>
        <v>-0.8461186701971819</v>
      </c>
      <c r="T131" s="11">
        <f t="shared" si="38"/>
        <v>-0.27382481236154754</v>
      </c>
      <c r="U131" s="11">
        <f>'OddsRatio_working_3-way'!S131-'OddsRatio_working_3-way'!R131^2/3</f>
        <v>-0.8461186701971819</v>
      </c>
      <c r="V131" s="11">
        <f>'OddsRatio_working_3-way'!S131*'OddsRatio_working_3-way'!R131/3-2*'OddsRatio_working_3-way'!R131^3/27-'OddsRatio_working_3-way'!T131</f>
        <v>0.27382481236154754</v>
      </c>
      <c r="W131" s="11">
        <f>'OddsRatio_working_3-way'!V131^2+4*'OddsRatio_working_3-way'!U131^3/27</f>
        <v>-1.4760797945517143E-2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0.14978386579531344</v>
      </c>
      <c r="Y131" s="11">
        <f>IF('OddsRatio_working_3-way'!W131&gt;=0,IF('OddsRatio_working_3-way'!V131+SQRT('OddsRatio_working_3-way'!W131)&gt;0,0,PI()),ACOS('OddsRatio_working_3-way'!V131/(2*'OddsRatio_working_3-way'!X131)))</f>
        <v>0.41759626874265621</v>
      </c>
      <c r="Z131" s="11">
        <f>'OddsRatio_working_3-way'!X131^(1/3)*COS('OddsRatio_working_3-way'!Y131/3)</f>
        <v>0.52593714525031909</v>
      </c>
      <c r="AA131" s="11">
        <f>'OddsRatio_working_3-way'!X131^(1/3)*COS(('OddsRatio_working_3-way'!Y131+2*PI())/3)</f>
        <v>-0.3267828107210114</v>
      </c>
      <c r="AB131" s="11">
        <f>'OddsRatio_working_3-way'!X131^(1/3)*COS(('OddsRatio_working_3-way'!Y131+4*PI())/3)</f>
        <v>-0.19915433452930781</v>
      </c>
      <c r="AC131" s="11">
        <f>'OddsRatio_working_3-way'!X131^(1/3)*SIN('OddsRatio_working_3-way'!Y131/3)</f>
        <v>7.368633508554201E-2</v>
      </c>
      <c r="AD131" s="11">
        <f>'OddsRatio_working_3-way'!X131^(1/3)*SIN(('OddsRatio_working_3-way'!Y131+2*PI())/3)</f>
        <v>0.41863176103787159</v>
      </c>
      <c r="AE131" s="11">
        <f>'OddsRatio_working_3-way'!X131^(1/3)*SIN(('OddsRatio_working_3-way'!Y131+4*PI())/3)</f>
        <v>-0.49231809612341348</v>
      </c>
      <c r="AF131" s="11">
        <f>-'OddsRatio_working_3-way'!U131/(3*'OddsRatio_working_3-way'!X131^(1/3))*COS(('OddsRatio_working_3-way'!Y131)/3)</f>
        <v>0.52593714525031898</v>
      </c>
      <c r="AG131" s="11">
        <f>-'OddsRatio_working_3-way'!U131/(3*'OddsRatio_working_3-way'!X131^(1/3))*COS(('OddsRatio_working_3-way'!Y131+2*PI())/3)</f>
        <v>-0.32678281072101134</v>
      </c>
      <c r="AH131" s="11">
        <f>-'OddsRatio_working_3-way'!U131/(3*'OddsRatio_working_3-way'!X131^(1/3))*COS(('OddsRatio_working_3-way'!Y131+4*PI())/3)</f>
        <v>-0.19915433452930778</v>
      </c>
      <c r="AI131" s="11">
        <f>'OddsRatio_working_3-way'!U131/(3*'OddsRatio_working_3-way'!X131^(1/3))*SIN(('OddsRatio_working_3-way'!Y131)/3)</f>
        <v>-7.3686335085541996E-2</v>
      </c>
      <c r="AJ131" s="11">
        <f>'OddsRatio_working_3-way'!U131/(3*'OddsRatio_working_3-way'!X131^(1/3))*SIN(('OddsRatio_working_3-way'!Y131+2*PI())/3)</f>
        <v>-0.41863176103787153</v>
      </c>
      <c r="AK131" s="11">
        <f>'OddsRatio_working_3-way'!U131/(3*'OddsRatio_working_3-way'!X131^(1/3))*SIN(('OddsRatio_working_3-way'!Y131+4*PI())/3)</f>
        <v>0.49231809612341337</v>
      </c>
      <c r="AL131" s="11">
        <f>'OddsRatio_working_3-way'!Z131+'OddsRatio_working_3-way'!AF131</f>
        <v>1.051874290500638</v>
      </c>
      <c r="AM131" s="11">
        <f>'OddsRatio_working_3-way'!AA131+'OddsRatio_working_3-way'!AG131</f>
        <v>-0.65356562144202268</v>
      </c>
      <c r="AN131" s="11">
        <f>'OddsRatio_working_3-way'!AB131+'OddsRatio_working_3-way'!AH131</f>
        <v>-0.39830866905861562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1.051874290500638</v>
      </c>
      <c r="AS131" s="11">
        <f>IF(('OddsRatio_working_3-way'!X131=0),IF(Q131&gt;0,-Q131^(1/3),(-Q131)^(1/3)),'OddsRatio_working_3-way'!AM131-'OddsRatio_working_3-way'!R131/3)</f>
        <v>-0.65356562144202268</v>
      </c>
      <c r="AT131" s="11">
        <f>IF(('OddsRatio_working_3-way'!X131=0),IF(Q131&gt;0,-Q131^(1/3),(-Q131)^(1/3)),'OddsRatio_working_3-way'!AN131-'OddsRatio_working_3-way'!R131/3)</f>
        <v>-0.39830866905861562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1.53</v>
      </c>
      <c r="B132" s="4">
        <f>IF('True_Odds_Calculator_3-way'!B133="","",'True_Odds_Calculator_3-way'!B133)</f>
        <v>4.5599999999999996</v>
      </c>
      <c r="C132" s="4">
        <f>IF('True_Odds_Calculator_3-way'!C133="","",'True_Odds_Calculator_3-way'!C133)</f>
        <v>6.29</v>
      </c>
      <c r="D132" s="9">
        <f t="shared" ref="D132:D195" si="39">(K132/(AR132+K132-(AR132*K132)))</f>
        <v>0.63979559391506224</v>
      </c>
      <c r="E132" s="9">
        <f t="shared" ref="E132:E195" si="40">(L132/(AR132+L132-(AR132*L132)))</f>
        <v>0.20913261253698273</v>
      </c>
      <c r="F132" s="9">
        <f t="shared" ref="F132:F195" si="41">(M132/(AR132+M132-(AR132*M132)))</f>
        <v>0.15107179354795505</v>
      </c>
      <c r="G132" s="9">
        <f t="shared" ref="G132:G195" si="42">AR132</f>
        <v>1.0622626372251438</v>
      </c>
      <c r="H132" s="9">
        <f t="shared" ref="H132:H195" si="43">IF(A132="","",1/D132)</f>
        <v>1.5629991977293261</v>
      </c>
      <c r="I132" s="9">
        <f t="shared" ref="I132:I195" si="44">IF(B132="","",1/E132)</f>
        <v>4.7816549885215123</v>
      </c>
      <c r="J132" s="9">
        <f t="shared" ref="J132:J195" si="45">IF(C132="","",1/F132)</f>
        <v>6.6193693509210094</v>
      </c>
      <c r="K132" s="11">
        <f t="shared" ref="K132:K195" si="46">1/A132</f>
        <v>0.65359477124183007</v>
      </c>
      <c r="L132" s="11">
        <f t="shared" ref="L132:L195" si="47">1/B132</f>
        <v>0.2192982456140351</v>
      </c>
      <c r="M132" s="11">
        <f t="shared" ref="M132:M195" si="48">1/C132</f>
        <v>0.1589825119236884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-0.22744407127943822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0.21374497790451169</v>
      </c>
      <c r="Q132" s="11">
        <f>2*'OddsRatio_working_3-way'!K132*'OddsRatio_working_3-way'!L132*'OddsRatio_working_3-way'!M132</f>
        <v>4.5574622154480111E-2</v>
      </c>
      <c r="R132" s="11">
        <f t="shared" ref="R132:R195" si="49">O132/N132</f>
        <v>0</v>
      </c>
      <c r="S132" s="11">
        <f t="shared" ref="S132:S195" si="50">P132/N132</f>
        <v>-0.9397693978222198</v>
      </c>
      <c r="T132" s="11">
        <f t="shared" ref="T132:T195" si="51">Q132/N132</f>
        <v>-0.20037727032456715</v>
      </c>
      <c r="U132" s="11">
        <f>'OddsRatio_working_3-way'!S132-'OddsRatio_working_3-way'!R132^2/3</f>
        <v>-0.9397693978222198</v>
      </c>
      <c r="V132" s="11">
        <f>'OddsRatio_working_3-way'!S132*'OddsRatio_working_3-way'!R132/3-2*'OddsRatio_working_3-way'!R132^3/27-'OddsRatio_working_3-way'!T132</f>
        <v>0.20037727032456715</v>
      </c>
      <c r="W132" s="11">
        <f>'OddsRatio_working_3-way'!V132^2+4*'OddsRatio_working_3-way'!U132^3/27</f>
        <v>-8.2807893195800536E-2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0.17532751043299308</v>
      </c>
      <c r="Y132" s="11">
        <f>IF('OddsRatio_working_3-way'!W132&gt;=0,IF('OddsRatio_working_3-way'!V132+SQRT('OddsRatio_working_3-way'!W132)&gt;0,0,PI()),ACOS('OddsRatio_working_3-way'!V132/(2*'OddsRatio_working_3-way'!X132)))</f>
        <v>0.96254041761323272</v>
      </c>
      <c r="Z132" s="11">
        <f>'OddsRatio_working_3-way'!X132^(1/3)*COS('OddsRatio_working_3-way'!Y132/3)</f>
        <v>0.5311313186125719</v>
      </c>
      <c r="AA132" s="11">
        <f>'OddsRatio_working_3-way'!X132^(1/3)*COS(('OddsRatio_working_3-way'!Y132+2*PI())/3)</f>
        <v>-0.41842831415438131</v>
      </c>
      <c r="AB132" s="11">
        <f>'OddsRatio_working_3-way'!X132^(1/3)*COS(('OddsRatio_working_3-way'!Y132+4*PI())/3)</f>
        <v>-0.11270300445819074</v>
      </c>
      <c r="AC132" s="11">
        <f>'OddsRatio_working_3-way'!X132^(1/3)*SIN('OddsRatio_working_3-way'!Y132/3)</f>
        <v>0.17651058985117737</v>
      </c>
      <c r="AD132" s="11">
        <f>'OddsRatio_working_3-way'!X132^(1/3)*SIN(('OddsRatio_working_3-way'!Y132+2*PI())/3)</f>
        <v>0.37171791973842522</v>
      </c>
      <c r="AE132" s="11">
        <f>'OddsRatio_working_3-way'!X132^(1/3)*SIN(('OddsRatio_working_3-way'!Y132+4*PI())/3)</f>
        <v>-0.54822850958960267</v>
      </c>
      <c r="AF132" s="11">
        <f>-'OddsRatio_working_3-way'!U132/(3*'OddsRatio_working_3-way'!X132^(1/3))*COS(('OddsRatio_working_3-way'!Y132)/3)</f>
        <v>0.53113131861257179</v>
      </c>
      <c r="AG132" s="11">
        <f>-'OddsRatio_working_3-way'!U132/(3*'OddsRatio_working_3-way'!X132^(1/3))*COS(('OddsRatio_working_3-way'!Y132+2*PI())/3)</f>
        <v>-0.41842831415438125</v>
      </c>
      <c r="AH132" s="11">
        <f>-'OddsRatio_working_3-way'!U132/(3*'OddsRatio_working_3-way'!X132^(1/3))*COS(('OddsRatio_working_3-way'!Y132+4*PI())/3)</f>
        <v>-0.11270300445819072</v>
      </c>
      <c r="AI132" s="11">
        <f>'OddsRatio_working_3-way'!U132/(3*'OddsRatio_working_3-way'!X132^(1/3))*SIN(('OddsRatio_working_3-way'!Y132)/3)</f>
        <v>-0.17651058985117735</v>
      </c>
      <c r="AJ132" s="11">
        <f>'OddsRatio_working_3-way'!U132/(3*'OddsRatio_working_3-way'!X132^(1/3))*SIN(('OddsRatio_working_3-way'!Y132+2*PI())/3)</f>
        <v>-0.37171791973842516</v>
      </c>
      <c r="AK132" s="11">
        <f>'OddsRatio_working_3-way'!U132/(3*'OddsRatio_working_3-way'!X132^(1/3))*SIN(('OddsRatio_working_3-way'!Y132+4*PI())/3)</f>
        <v>0.54822850958960256</v>
      </c>
      <c r="AL132" s="11">
        <f>'OddsRatio_working_3-way'!Z132+'OddsRatio_working_3-way'!AF132</f>
        <v>1.0622626372251438</v>
      </c>
      <c r="AM132" s="11">
        <f>'OddsRatio_working_3-way'!AA132+'OddsRatio_working_3-way'!AG132</f>
        <v>-0.83685662830876262</v>
      </c>
      <c r="AN132" s="11">
        <f>'OddsRatio_working_3-way'!AB132+'OddsRatio_working_3-way'!AH132</f>
        <v>-0.22540600891638146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1.0622626372251438</v>
      </c>
      <c r="AS132" s="11">
        <f>IF(('OddsRatio_working_3-way'!X132=0),IF(Q132&gt;0,-Q132^(1/3),(-Q132)^(1/3)),'OddsRatio_working_3-way'!AM132-'OddsRatio_working_3-way'!R132/3)</f>
        <v>-0.83685662830876262</v>
      </c>
      <c r="AT132" s="11">
        <f>IF(('OddsRatio_working_3-way'!X132=0),IF(Q132&gt;0,-Q132^(1/3),(-Q132)^(1/3)),'OddsRatio_working_3-way'!AN132-'OddsRatio_working_3-way'!R132/3)</f>
        <v>-0.22540600891638146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3.02</v>
      </c>
      <c r="B133" s="4">
        <f>IF('True_Odds_Calculator_3-way'!B134="","",'True_Odds_Calculator_3-way'!B134)</f>
        <v>3.71</v>
      </c>
      <c r="C133" s="4">
        <f>IF('True_Odds_Calculator_3-way'!C134="","",'True_Odds_Calculator_3-way'!C134)</f>
        <v>2.34</v>
      </c>
      <c r="D133" s="9">
        <f t="shared" si="39"/>
        <v>0.32177431899081127</v>
      </c>
      <c r="E133" s="9">
        <f t="shared" si="40"/>
        <v>0.26125018791924537</v>
      </c>
      <c r="F133" s="9">
        <f t="shared" si="41"/>
        <v>0.41697549308994342</v>
      </c>
      <c r="G133" s="9">
        <f t="shared" si="42"/>
        <v>1.0434496099046964</v>
      </c>
      <c r="H133" s="9">
        <f t="shared" si="43"/>
        <v>3.1077682120074859</v>
      </c>
      <c r="I133" s="9">
        <f t="shared" si="44"/>
        <v>3.827748442841727</v>
      </c>
      <c r="J133" s="9">
        <f t="shared" si="45"/>
        <v>2.3982224772722929</v>
      </c>
      <c r="K133" s="11">
        <f t="shared" si="46"/>
        <v>0.33112582781456956</v>
      </c>
      <c r="L133" s="11">
        <f t="shared" si="47"/>
        <v>0.26954177897574122</v>
      </c>
      <c r="M133" s="11">
        <f t="shared" si="48"/>
        <v>0.42735042735042739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-0.27978778409866756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0.23152184841551332</v>
      </c>
      <c r="Q133" s="11">
        <f>2*'OddsRatio_working_3-way'!K133*'OddsRatio_working_3-way'!L133*'OddsRatio_working_3-way'!M133</f>
        <v>7.6283969823892364E-2</v>
      </c>
      <c r="R133" s="11">
        <f t="shared" si="49"/>
        <v>0</v>
      </c>
      <c r="S133" s="11">
        <f t="shared" si="50"/>
        <v>-0.82749091123244611</v>
      </c>
      <c r="T133" s="11">
        <f t="shared" si="51"/>
        <v>-0.27264939414578127</v>
      </c>
      <c r="U133" s="11">
        <f>'OddsRatio_working_3-way'!S133-'OddsRatio_working_3-way'!R133^2/3</f>
        <v>-0.82749091123244611</v>
      </c>
      <c r="V133" s="11">
        <f>'OddsRatio_working_3-way'!S133*'OddsRatio_working_3-way'!R133/3-2*'OddsRatio_working_3-way'!R133^3/27-'OddsRatio_working_3-way'!T133</f>
        <v>0.27264939414578127</v>
      </c>
      <c r="W133" s="11">
        <f>'OddsRatio_working_3-way'!V133^2+4*'OddsRatio_working_3-way'!U133^3/27</f>
        <v>-9.605585843628181E-3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0.14486483180165724</v>
      </c>
      <c r="Y133" s="11">
        <f>IF('OddsRatio_working_3-way'!W133&gt;=0,IF('OddsRatio_working_3-way'!V133+SQRT('OddsRatio_working_3-way'!W133)&gt;0,0,PI()),ACOS('OddsRatio_working_3-way'!V133/(2*'OddsRatio_working_3-way'!X133)))</f>
        <v>0.34508245329545151</v>
      </c>
      <c r="Z133" s="11">
        <f>'OddsRatio_working_3-way'!X133^(1/3)*COS('OddsRatio_working_3-way'!Y133/3)</f>
        <v>0.52172480495234819</v>
      </c>
      <c r="AA133" s="11">
        <f>'OddsRatio_working_3-way'!X133^(1/3)*COS(('OddsRatio_working_3-way'!Y133+2*PI())/3)</f>
        <v>-0.31306535958769455</v>
      </c>
      <c r="AB133" s="11">
        <f>'OddsRatio_working_3-way'!X133^(1/3)*COS(('OddsRatio_working_3-way'!Y133+4*PI())/3)</f>
        <v>-0.20865944536465397</v>
      </c>
      <c r="AC133" s="11">
        <f>'OddsRatio_working_3-way'!X133^(1/3)*SIN('OddsRatio_working_3-way'!Y133/3)</f>
        <v>6.0278782681661681E-2</v>
      </c>
      <c r="AD133" s="11">
        <f>'OddsRatio_working_3-way'!X133^(1/3)*SIN(('OddsRatio_working_3-way'!Y133+2*PI())/3)</f>
        <v>0.42168754353238408</v>
      </c>
      <c r="AE133" s="11">
        <f>'OddsRatio_working_3-way'!X133^(1/3)*SIN(('OddsRatio_working_3-way'!Y133+4*PI())/3)</f>
        <v>-0.48196632621404556</v>
      </c>
      <c r="AF133" s="11">
        <f>-'OddsRatio_working_3-way'!U133/(3*'OddsRatio_working_3-way'!X133^(1/3))*COS(('OddsRatio_working_3-way'!Y133)/3)</f>
        <v>0.52172480495234808</v>
      </c>
      <c r="AG133" s="11">
        <f>-'OddsRatio_working_3-way'!U133/(3*'OddsRatio_working_3-way'!X133^(1/3))*COS(('OddsRatio_working_3-way'!Y133+2*PI())/3)</f>
        <v>-0.31306535958769449</v>
      </c>
      <c r="AH133" s="11">
        <f>-'OddsRatio_working_3-way'!U133/(3*'OddsRatio_working_3-way'!X133^(1/3))*COS(('OddsRatio_working_3-way'!Y133+4*PI())/3)</f>
        <v>-0.20865944536465392</v>
      </c>
      <c r="AI133" s="11">
        <f>'OddsRatio_working_3-way'!U133/(3*'OddsRatio_working_3-way'!X133^(1/3))*SIN(('OddsRatio_working_3-way'!Y133)/3)</f>
        <v>-6.0278782681661668E-2</v>
      </c>
      <c r="AJ133" s="11">
        <f>'OddsRatio_working_3-way'!U133/(3*'OddsRatio_working_3-way'!X133^(1/3))*SIN(('OddsRatio_working_3-way'!Y133+2*PI())/3)</f>
        <v>-0.42168754353238397</v>
      </c>
      <c r="AK133" s="11">
        <f>'OddsRatio_working_3-way'!U133/(3*'OddsRatio_working_3-way'!X133^(1/3))*SIN(('OddsRatio_working_3-way'!Y133+4*PI())/3)</f>
        <v>0.48196632621404545</v>
      </c>
      <c r="AL133" s="11">
        <f>'OddsRatio_working_3-way'!Z133+'OddsRatio_working_3-way'!AF133</f>
        <v>1.0434496099046964</v>
      </c>
      <c r="AM133" s="11">
        <f>'OddsRatio_working_3-way'!AA133+'OddsRatio_working_3-way'!AG133</f>
        <v>-0.62613071917538909</v>
      </c>
      <c r="AN133" s="11">
        <f>'OddsRatio_working_3-way'!AB133+'OddsRatio_working_3-way'!AH133</f>
        <v>-0.41731889072930789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1.0434496099046964</v>
      </c>
      <c r="AS133" s="11">
        <f>IF(('OddsRatio_working_3-way'!X133=0),IF(Q133&gt;0,-Q133^(1/3),(-Q133)^(1/3)),'OddsRatio_working_3-way'!AM133-'OddsRatio_working_3-way'!R133/3)</f>
        <v>-0.62613071917538909</v>
      </c>
      <c r="AT133" s="11">
        <f>IF(('OddsRatio_working_3-way'!X133=0),IF(Q133&gt;0,-Q133^(1/3),(-Q133)^(1/3)),'OddsRatio_working_3-way'!AN133-'OddsRatio_working_3-way'!R133/3)</f>
        <v>-0.41731889072930789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1.57</v>
      </c>
      <c r="B134" s="4">
        <f>IF('True_Odds_Calculator_3-way'!B135="","",'True_Odds_Calculator_3-way'!B135)</f>
        <v>4.4400000000000004</v>
      </c>
      <c r="C134" s="4">
        <f>IF('True_Odds_Calculator_3-way'!C135="","",'True_Odds_Calculator_3-way'!C135)</f>
        <v>5.86</v>
      </c>
      <c r="D134" s="9">
        <f t="shared" si="39"/>
        <v>0.62286612013860321</v>
      </c>
      <c r="E134" s="9">
        <f t="shared" si="40"/>
        <v>0.21486275984904646</v>
      </c>
      <c r="F134" s="9">
        <f t="shared" si="41"/>
        <v>0.16227112001235017</v>
      </c>
      <c r="G134" s="9">
        <f t="shared" si="42"/>
        <v>1.0622481530613952</v>
      </c>
      <c r="H134" s="9">
        <f t="shared" si="43"/>
        <v>1.6054814472449956</v>
      </c>
      <c r="I134" s="9">
        <f t="shared" si="44"/>
        <v>4.6541336465311991</v>
      </c>
      <c r="J134" s="9">
        <f t="shared" si="45"/>
        <v>6.1625260238783817</v>
      </c>
      <c r="K134" s="11">
        <f t="shared" si="46"/>
        <v>0.63694267515923564</v>
      </c>
      <c r="L134" s="11">
        <f t="shared" si="47"/>
        <v>0.2252252252252252</v>
      </c>
      <c r="M134" s="11">
        <f t="shared" si="48"/>
        <v>0.17064846416382251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-0.23328635041423884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0.21714177384706279</v>
      </c>
      <c r="Q134" s="11">
        <f>2*'OddsRatio_working_3-way'!K134*'OddsRatio_working_3-way'!L134*'OddsRatio_working_3-way'!M134</f>
        <v>4.8960941115459483E-2</v>
      </c>
      <c r="R134" s="11">
        <f t="shared" si="49"/>
        <v>0</v>
      </c>
      <c r="S134" s="11">
        <f t="shared" si="50"/>
        <v>-0.93079502277562032</v>
      </c>
      <c r="T134" s="11">
        <f t="shared" si="51"/>
        <v>-0.20987486421096288</v>
      </c>
      <c r="U134" s="11">
        <f>'OddsRatio_working_3-way'!S134-'OddsRatio_working_3-way'!R134^2/3</f>
        <v>-0.93079502277562032</v>
      </c>
      <c r="V134" s="11">
        <f>'OddsRatio_working_3-way'!S134*'OddsRatio_working_3-way'!R134/3-2*'OddsRatio_working_3-way'!R134^3/27-'OddsRatio_working_3-way'!T134</f>
        <v>0.20987486421096288</v>
      </c>
      <c r="W134" s="11">
        <f>'OddsRatio_working_3-way'!V134^2+4*'OddsRatio_working_3-way'!U134^3/27</f>
        <v>-7.5422409453791597E-2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0.17282206751552426</v>
      </c>
      <c r="Y134" s="11">
        <f>IF('OddsRatio_working_3-way'!W134&gt;=0,IF('OddsRatio_working_3-way'!V134+SQRT('OddsRatio_working_3-way'!W134)&gt;0,0,PI()),ACOS('OddsRatio_working_3-way'!V134/(2*'OddsRatio_working_3-way'!X134)))</f>
        <v>0.9182654398366763</v>
      </c>
      <c r="Z134" s="11">
        <f>'OddsRatio_working_3-way'!X134^(1/3)*COS('OddsRatio_working_3-way'!Y134/3)</f>
        <v>0.5311240765306976</v>
      </c>
      <c r="AA134" s="11">
        <f>'OddsRatio_working_3-way'!X134^(1/3)*COS(('OddsRatio_working_3-way'!Y134+2*PI())/3)</f>
        <v>-0.41092079166866224</v>
      </c>
      <c r="AB134" s="11">
        <f>'OddsRatio_working_3-way'!X134^(1/3)*COS(('OddsRatio_working_3-way'!Y134+4*PI())/3)</f>
        <v>-0.12020328486203505</v>
      </c>
      <c r="AC134" s="11">
        <f>'OddsRatio_working_3-way'!X134^(1/3)*SIN('OddsRatio_working_3-way'!Y134/3)</f>
        <v>0.16784583081294299</v>
      </c>
      <c r="AD134" s="11">
        <f>'OddsRatio_working_3-way'!X134^(1/3)*SIN(('OddsRatio_working_3-way'!Y134+2*PI())/3)</f>
        <v>0.37604402743066312</v>
      </c>
      <c r="AE134" s="11">
        <f>'OddsRatio_working_3-way'!X134^(1/3)*SIN(('OddsRatio_working_3-way'!Y134+4*PI())/3)</f>
        <v>-0.54388985824360603</v>
      </c>
      <c r="AF134" s="11">
        <f>-'OddsRatio_working_3-way'!U134/(3*'OddsRatio_working_3-way'!X134^(1/3))*COS(('OddsRatio_working_3-way'!Y134)/3)</f>
        <v>0.5311240765306976</v>
      </c>
      <c r="AG134" s="11">
        <f>-'OddsRatio_working_3-way'!U134/(3*'OddsRatio_working_3-way'!X134^(1/3))*COS(('OddsRatio_working_3-way'!Y134+2*PI())/3)</f>
        <v>-0.41092079166866224</v>
      </c>
      <c r="AH134" s="11">
        <f>-'OddsRatio_working_3-way'!U134/(3*'OddsRatio_working_3-way'!X134^(1/3))*COS(('OddsRatio_working_3-way'!Y134+4*PI())/3)</f>
        <v>-0.12020328486203505</v>
      </c>
      <c r="AI134" s="11">
        <f>'OddsRatio_working_3-way'!U134/(3*'OddsRatio_working_3-way'!X134^(1/3))*SIN(('OddsRatio_working_3-way'!Y134)/3)</f>
        <v>-0.16784583081294299</v>
      </c>
      <c r="AJ134" s="11">
        <f>'OddsRatio_working_3-way'!U134/(3*'OddsRatio_working_3-way'!X134^(1/3))*SIN(('OddsRatio_working_3-way'!Y134+2*PI())/3)</f>
        <v>-0.37604402743066312</v>
      </c>
      <c r="AK134" s="11">
        <f>'OddsRatio_working_3-way'!U134/(3*'OddsRatio_working_3-way'!X134^(1/3))*SIN(('OddsRatio_working_3-way'!Y134+4*PI())/3)</f>
        <v>0.54388985824360603</v>
      </c>
      <c r="AL134" s="11">
        <f>'OddsRatio_working_3-way'!Z134+'OddsRatio_working_3-way'!AF134</f>
        <v>1.0622481530613952</v>
      </c>
      <c r="AM134" s="11">
        <f>'OddsRatio_working_3-way'!AA134+'OddsRatio_working_3-way'!AG134</f>
        <v>-0.82184158333732449</v>
      </c>
      <c r="AN134" s="11">
        <f>'OddsRatio_working_3-way'!AB134+'OddsRatio_working_3-way'!AH134</f>
        <v>-0.2404065697240701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1.0622481530613952</v>
      </c>
      <c r="AS134" s="11">
        <f>IF(('OddsRatio_working_3-way'!X134=0),IF(Q134&gt;0,-Q134^(1/3),(-Q134)^(1/3)),'OddsRatio_working_3-way'!AM134-'OddsRatio_working_3-way'!R134/3)</f>
        <v>-0.82184158333732449</v>
      </c>
      <c r="AT134" s="11">
        <f>IF(('OddsRatio_working_3-way'!X134=0),IF(Q134&gt;0,-Q134^(1/3),(-Q134)^(1/3)),'OddsRatio_working_3-way'!AN134-'OddsRatio_working_3-way'!R134/3)</f>
        <v>-0.2404065697240701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2.25</v>
      </c>
      <c r="B135" s="4">
        <f>IF('True_Odds_Calculator_3-way'!B136="","",'True_Odds_Calculator_3-way'!B136)</f>
        <v>3.46</v>
      </c>
      <c r="C135" s="4">
        <f>IF('True_Odds_Calculator_3-way'!C136="","",'True_Odds_Calculator_3-way'!C136)</f>
        <v>3.46</v>
      </c>
      <c r="D135" s="9">
        <f t="shared" si="39"/>
        <v>0.43597969854594831</v>
      </c>
      <c r="E135" s="9">
        <f t="shared" si="40"/>
        <v>0.2820101507270259</v>
      </c>
      <c r="F135" s="9">
        <f t="shared" si="41"/>
        <v>0.2820101507270259</v>
      </c>
      <c r="G135" s="9">
        <f t="shared" si="42"/>
        <v>1.0349478259380169</v>
      </c>
      <c r="H135" s="9">
        <f t="shared" si="43"/>
        <v>2.2936847824225217</v>
      </c>
      <c r="I135" s="9">
        <f t="shared" si="44"/>
        <v>3.5459716518075211</v>
      </c>
      <c r="J135" s="9">
        <f t="shared" si="45"/>
        <v>3.5459716518075211</v>
      </c>
      <c r="K135" s="11">
        <f t="shared" si="46"/>
        <v>0.44444444444444442</v>
      </c>
      <c r="L135" s="11">
        <f t="shared" si="47"/>
        <v>0.28901734104046245</v>
      </c>
      <c r="M135" s="11">
        <f t="shared" si="48"/>
        <v>0.28901734104046245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-0.28083130074509677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0.22906062867304477</v>
      </c>
      <c r="Q135" s="11">
        <f>2*'OddsRatio_working_3-way'!K135*'OddsRatio_working_3-way'!L135*'OddsRatio_working_3-way'!M135</f>
        <v>7.4249798597421313E-2</v>
      </c>
      <c r="R135" s="11">
        <f t="shared" si="49"/>
        <v>0</v>
      </c>
      <c r="S135" s="11">
        <f t="shared" si="50"/>
        <v>-0.81565205895961401</v>
      </c>
      <c r="T135" s="11">
        <f t="shared" si="51"/>
        <v>-0.26439288783131731</v>
      </c>
      <c r="U135" s="11">
        <f>'OddsRatio_working_3-way'!S135-'OddsRatio_working_3-way'!R135^2/3</f>
        <v>-0.81565205895961401</v>
      </c>
      <c r="V135" s="11">
        <f>'OddsRatio_working_3-way'!S135*'OddsRatio_working_3-way'!R135/3-2*'OddsRatio_working_3-way'!R135^3/27-'OddsRatio_working_3-way'!T135</f>
        <v>0.26439288783131731</v>
      </c>
      <c r="W135" s="11">
        <f>'OddsRatio_working_3-way'!V135^2+4*'OddsRatio_working_3-way'!U135^3/27</f>
        <v>-1.0488068483751306E-2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0.14176712208718814</v>
      </c>
      <c r="Y135" s="11">
        <f>IF('OddsRatio_working_3-way'!W135&gt;=0,IF('OddsRatio_working_3-way'!V135+SQRT('OddsRatio_working_3-way'!W135)&gt;0,0,PI()),ACOS('OddsRatio_working_3-way'!V135/(2*'OddsRatio_working_3-way'!X135)))</f>
        <v>0.36954954421754493</v>
      </c>
      <c r="Z135" s="11">
        <f>'OddsRatio_working_3-way'!X135^(1/3)*COS('OddsRatio_working_3-way'!Y135/3)</f>
        <v>0.51747391296900858</v>
      </c>
      <c r="AA135" s="11">
        <f>'OddsRatio_working_3-way'!X135^(1/3)*COS(('OddsRatio_working_3-way'!Y135+2*PI())/3)</f>
        <v>-0.31422188044868349</v>
      </c>
      <c r="AB135" s="11">
        <f>'OddsRatio_working_3-way'!X135^(1/3)*COS(('OddsRatio_working_3-way'!Y135+4*PI())/3)</f>
        <v>-0.20325203252032523</v>
      </c>
      <c r="AC135" s="11">
        <f>'OddsRatio_working_3-way'!X135^(1/3)*SIN('OddsRatio_working_3-way'!Y135/3)</f>
        <v>6.4068471573369493E-2</v>
      </c>
      <c r="AD135" s="11">
        <f>'OddsRatio_working_3-way'!X135^(1/3)*SIN(('OddsRatio_working_3-way'!Y135+2*PI())/3)</f>
        <v>0.41611131864021433</v>
      </c>
      <c r="AE135" s="11">
        <f>'OddsRatio_working_3-way'!X135^(1/3)*SIN(('OddsRatio_working_3-way'!Y135+4*PI())/3)</f>
        <v>-0.48017979021358381</v>
      </c>
      <c r="AF135" s="11">
        <f>-'OddsRatio_working_3-way'!U135/(3*'OddsRatio_working_3-way'!X135^(1/3))*COS(('OddsRatio_working_3-way'!Y135)/3)</f>
        <v>0.51747391296900835</v>
      </c>
      <c r="AG135" s="11">
        <f>-'OddsRatio_working_3-way'!U135/(3*'OddsRatio_working_3-way'!X135^(1/3))*COS(('OddsRatio_working_3-way'!Y135+2*PI())/3)</f>
        <v>-0.31422188044868338</v>
      </c>
      <c r="AH135" s="11">
        <f>-'OddsRatio_working_3-way'!U135/(3*'OddsRatio_working_3-way'!X135^(1/3))*COS(('OddsRatio_working_3-way'!Y135+4*PI())/3)</f>
        <v>-0.20325203252032514</v>
      </c>
      <c r="AI135" s="11">
        <f>'OddsRatio_working_3-way'!U135/(3*'OddsRatio_working_3-way'!X135^(1/3))*SIN(('OddsRatio_working_3-way'!Y135)/3)</f>
        <v>-6.4068471573369465E-2</v>
      </c>
      <c r="AJ135" s="11">
        <f>'OddsRatio_working_3-way'!U135/(3*'OddsRatio_working_3-way'!X135^(1/3))*SIN(('OddsRatio_working_3-way'!Y135+2*PI())/3)</f>
        <v>-0.41611131864021417</v>
      </c>
      <c r="AK135" s="11">
        <f>'OddsRatio_working_3-way'!U135/(3*'OddsRatio_working_3-way'!X135^(1/3))*SIN(('OddsRatio_working_3-way'!Y135+4*PI())/3)</f>
        <v>0.48017979021358359</v>
      </c>
      <c r="AL135" s="11">
        <f>'OddsRatio_working_3-way'!Z135+'OddsRatio_working_3-way'!AF135</f>
        <v>1.0349478259380169</v>
      </c>
      <c r="AM135" s="11">
        <f>'OddsRatio_working_3-way'!AA135+'OddsRatio_working_3-way'!AG135</f>
        <v>-0.62844376089736687</v>
      </c>
      <c r="AN135" s="11">
        <f>'OddsRatio_working_3-way'!AB135+'OddsRatio_working_3-way'!AH135</f>
        <v>-0.4065040650406504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1.0349478259380169</v>
      </c>
      <c r="AS135" s="11">
        <f>IF(('OddsRatio_working_3-way'!X135=0),IF(Q135&gt;0,-Q135^(1/3),(-Q135)^(1/3)),'OddsRatio_working_3-way'!AM135-'OddsRatio_working_3-way'!R135/3)</f>
        <v>-0.62844376089736687</v>
      </c>
      <c r="AT135" s="11">
        <f>IF(('OddsRatio_working_3-way'!X135=0),IF(Q135&gt;0,-Q135^(1/3),(-Q135)^(1/3)),'OddsRatio_working_3-way'!AN135-'OddsRatio_working_3-way'!R135/3)</f>
        <v>-0.4065040650406504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1.73</v>
      </c>
      <c r="B136" s="4">
        <f>IF('True_Odds_Calculator_3-way'!B137="","",'True_Odds_Calculator_3-way'!B137)</f>
        <v>3.99</v>
      </c>
      <c r="C136" s="4">
        <f>IF('True_Odds_Calculator_3-way'!C137="","",'True_Odds_Calculator_3-way'!C137)</f>
        <v>5.1100000000000003</v>
      </c>
      <c r="D136" s="9">
        <f t="shared" si="39"/>
        <v>0.56786442033859108</v>
      </c>
      <c r="E136" s="9">
        <f t="shared" si="40"/>
        <v>0.24290086243228973</v>
      </c>
      <c r="F136" s="9">
        <f t="shared" si="41"/>
        <v>0.18923471722911916</v>
      </c>
      <c r="G136" s="9">
        <f t="shared" si="42"/>
        <v>1.0424434535419913</v>
      </c>
      <c r="H136" s="9">
        <f t="shared" si="43"/>
        <v>1.7609837210856538</v>
      </c>
      <c r="I136" s="9">
        <f t="shared" si="44"/>
        <v>4.1169059260905536</v>
      </c>
      <c r="J136" s="9">
        <f t="shared" si="45"/>
        <v>5.2844425940575848</v>
      </c>
      <c r="K136" s="11">
        <f t="shared" si="46"/>
        <v>0.5780346820809249</v>
      </c>
      <c r="L136" s="11">
        <f t="shared" si="47"/>
        <v>0.25062656641604009</v>
      </c>
      <c r="M136" s="11">
        <f t="shared" si="48"/>
        <v>0.19569471624266144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-0.25432905136499395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0.22198409726339532</v>
      </c>
      <c r="Q136" s="11">
        <f>2*'OddsRatio_working_3-way'!K136*'OddsRatio_working_3-way'!L136*'OddsRatio_working_3-way'!M136</f>
        <v>5.6700918841224864E-2</v>
      </c>
      <c r="R136" s="11">
        <f t="shared" si="49"/>
        <v>0</v>
      </c>
      <c r="S136" s="11">
        <f t="shared" si="50"/>
        <v>-0.8728224167549794</v>
      </c>
      <c r="T136" s="11">
        <f t="shared" si="51"/>
        <v>-0.22294314604214036</v>
      </c>
      <c r="U136" s="11">
        <f>'OddsRatio_working_3-way'!S136-'OddsRatio_working_3-way'!R136^2/3</f>
        <v>-0.8728224167549794</v>
      </c>
      <c r="V136" s="11">
        <f>'OddsRatio_working_3-way'!S136*'OddsRatio_working_3-way'!R136/3-2*'OddsRatio_working_3-way'!R136^3/27-'OddsRatio_working_3-way'!T136</f>
        <v>0.22294314604214036</v>
      </c>
      <c r="W136" s="11">
        <f>'OddsRatio_working_3-way'!V136^2+4*'OddsRatio_working_3-way'!U136^3/27</f>
        <v>-4.8804898160810711E-2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0.15693035439963315</v>
      </c>
      <c r="Y136" s="11">
        <f>IF('OddsRatio_working_3-way'!W136&gt;=0,IF('OddsRatio_working_3-way'!V136+SQRT('OddsRatio_working_3-way'!W136)&gt;0,0,PI()),ACOS('OddsRatio_working_3-way'!V136/(2*'OddsRatio_working_3-way'!X136)))</f>
        <v>0.780836322190402</v>
      </c>
      <c r="Z136" s="11">
        <f>'OddsRatio_working_3-way'!X136^(1/3)*COS('OddsRatio_working_3-way'!Y136/3)</f>
        <v>0.52122172677099565</v>
      </c>
      <c r="AA136" s="11">
        <f>'OddsRatio_working_3-way'!X136^(1/3)*COS(('OddsRatio_working_3-way'!Y136+2*PI())/3)</f>
        <v>-0.38082541260954594</v>
      </c>
      <c r="AB136" s="11">
        <f>'OddsRatio_working_3-way'!X136^(1/3)*COS(('OddsRatio_working_3-way'!Y136+4*PI())/3)</f>
        <v>-0.14039631416145001</v>
      </c>
      <c r="AC136" s="11">
        <f>'OddsRatio_working_3-way'!X136^(1/3)*SIN('OddsRatio_working_3-way'!Y136/3)</f>
        <v>0.13881180471002741</v>
      </c>
      <c r="AD136" s="11">
        <f>'OddsRatio_working_3-way'!X136^(1/3)*SIN(('OddsRatio_working_3-way'!Y136+2*PI())/3)</f>
        <v>0.38198535403306011</v>
      </c>
      <c r="AE136" s="11">
        <f>'OddsRatio_working_3-way'!X136^(1/3)*SIN(('OddsRatio_working_3-way'!Y136+4*PI())/3)</f>
        <v>-0.52079715874308741</v>
      </c>
      <c r="AF136" s="11">
        <f>-'OddsRatio_working_3-way'!U136/(3*'OddsRatio_working_3-way'!X136^(1/3))*COS(('OddsRatio_working_3-way'!Y136)/3)</f>
        <v>0.52122172677099565</v>
      </c>
      <c r="AG136" s="11">
        <f>-'OddsRatio_working_3-way'!U136/(3*'OddsRatio_working_3-way'!X136^(1/3))*COS(('OddsRatio_working_3-way'!Y136+2*PI())/3)</f>
        <v>-0.38082541260954594</v>
      </c>
      <c r="AH136" s="11">
        <f>-'OddsRatio_working_3-way'!U136/(3*'OddsRatio_working_3-way'!X136^(1/3))*COS(('OddsRatio_working_3-way'!Y136+4*PI())/3)</f>
        <v>-0.14039631416145001</v>
      </c>
      <c r="AI136" s="11">
        <f>'OddsRatio_working_3-way'!U136/(3*'OddsRatio_working_3-way'!X136^(1/3))*SIN(('OddsRatio_working_3-way'!Y136)/3)</f>
        <v>-0.13881180471002741</v>
      </c>
      <c r="AJ136" s="11">
        <f>'OddsRatio_working_3-way'!U136/(3*'OddsRatio_working_3-way'!X136^(1/3))*SIN(('OddsRatio_working_3-way'!Y136+2*PI())/3)</f>
        <v>-0.38198535403306011</v>
      </c>
      <c r="AK136" s="11">
        <f>'OddsRatio_working_3-way'!U136/(3*'OddsRatio_working_3-way'!X136^(1/3))*SIN(('OddsRatio_working_3-way'!Y136+4*PI())/3)</f>
        <v>0.52079715874308741</v>
      </c>
      <c r="AL136" s="11">
        <f>'OddsRatio_working_3-way'!Z136+'OddsRatio_working_3-way'!AF136</f>
        <v>1.0424434535419913</v>
      </c>
      <c r="AM136" s="11">
        <f>'OddsRatio_working_3-way'!AA136+'OddsRatio_working_3-way'!AG136</f>
        <v>-0.76165082521909189</v>
      </c>
      <c r="AN136" s="11">
        <f>'OddsRatio_working_3-way'!AB136+'OddsRatio_working_3-way'!AH136</f>
        <v>-0.28079262832290003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1.0424434535419913</v>
      </c>
      <c r="AS136" s="11">
        <f>IF(('OddsRatio_working_3-way'!X136=0),IF(Q136&gt;0,-Q136^(1/3),(-Q136)^(1/3)),'OddsRatio_working_3-way'!AM136-'OddsRatio_working_3-way'!R136/3)</f>
        <v>-0.76165082521909189</v>
      </c>
      <c r="AT136" s="11">
        <f>IF(('OddsRatio_working_3-way'!X136=0),IF(Q136&gt;0,-Q136^(1/3),(-Q136)^(1/3)),'OddsRatio_working_3-way'!AN136-'OddsRatio_working_3-way'!R136/3)</f>
        <v>-0.28079262832290003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1.76</v>
      </c>
      <c r="B137" s="4">
        <f>IF('True_Odds_Calculator_3-way'!B138="","",'True_Odds_Calculator_3-way'!B138)</f>
        <v>3.78</v>
      </c>
      <c r="C137" s="4">
        <f>IF('True_Odds_Calculator_3-way'!C138="","",'True_Odds_Calculator_3-way'!C138)</f>
        <v>5.23</v>
      </c>
      <c r="D137" s="9">
        <f t="shared" si="39"/>
        <v>0.55822543256304336</v>
      </c>
      <c r="E137" s="9">
        <f t="shared" si="40"/>
        <v>0.25675095375206342</v>
      </c>
      <c r="F137" s="9">
        <f t="shared" si="41"/>
        <v>0.1850236136848932</v>
      </c>
      <c r="G137" s="9">
        <f t="shared" si="42"/>
        <v>1.0413039099742125</v>
      </c>
      <c r="H137" s="9">
        <f t="shared" si="43"/>
        <v>1.7913909715804013</v>
      </c>
      <c r="I137" s="9">
        <f t="shared" si="44"/>
        <v>3.894824869728311</v>
      </c>
      <c r="J137" s="9">
        <f t="shared" si="45"/>
        <v>5.4047155391909198</v>
      </c>
      <c r="K137" s="11">
        <f t="shared" si="46"/>
        <v>0.56818181818181823</v>
      </c>
      <c r="L137" s="11">
        <f t="shared" si="47"/>
        <v>0.26455026455026459</v>
      </c>
      <c r="M137" s="11">
        <f t="shared" si="48"/>
        <v>0.19120458891013384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-0.25685770571047817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0.22331344033064879</v>
      </c>
      <c r="Q137" s="11">
        <f>2*'OddsRatio_working_3-way'!K137*'OddsRatio_working_3-way'!L137*'OddsRatio_working_3-way'!M137</f>
        <v>5.7480937022046021E-2</v>
      </c>
      <c r="R137" s="11">
        <f t="shared" si="49"/>
        <v>0</v>
      </c>
      <c r="S137" s="11">
        <f t="shared" si="50"/>
        <v>-0.86940525966684679</v>
      </c>
      <c r="T137" s="11">
        <f t="shared" si="51"/>
        <v>-0.22378513762338398</v>
      </c>
      <c r="U137" s="11">
        <f>'OddsRatio_working_3-way'!S137-'OddsRatio_working_3-way'!R137^2/3</f>
        <v>-0.86940525966684679</v>
      </c>
      <c r="V137" s="11">
        <f>'OddsRatio_working_3-way'!S137*'OddsRatio_working_3-way'!R137/3-2*'OddsRatio_working_3-way'!R137^3/27-'OddsRatio_working_3-way'!T137</f>
        <v>0.22378513762338398</v>
      </c>
      <c r="W137" s="11">
        <f>'OddsRatio_working_3-way'!V137^2+4*'OddsRatio_working_3-way'!U137^3/27</f>
        <v>-4.7276278269855913E-2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0.15600966804253896</v>
      </c>
      <c r="Y137" s="11">
        <f>IF('OddsRatio_working_3-way'!W137&gt;=0,IF('OddsRatio_working_3-way'!V137+SQRT('OddsRatio_working_3-way'!W137)&gt;0,0,PI()),ACOS('OddsRatio_working_3-way'!V137/(2*'OddsRatio_working_3-way'!X137)))</f>
        <v>0.77099794536148947</v>
      </c>
      <c r="Z137" s="11">
        <f>'OddsRatio_working_3-way'!X137^(1/3)*COS('OddsRatio_working_3-way'!Y137/3)</f>
        <v>0.52065195498710626</v>
      </c>
      <c r="AA137" s="11">
        <f>'OddsRatio_working_3-way'!X137^(1/3)*COS(('OddsRatio_working_3-way'!Y137+2*PI())/3)</f>
        <v>-0.37882691100375765</v>
      </c>
      <c r="AB137" s="11">
        <f>'OddsRatio_working_3-way'!X137^(1/3)*COS(('OddsRatio_working_3-way'!Y137+4*PI())/3)</f>
        <v>-0.1418250439833485</v>
      </c>
      <c r="AC137" s="11">
        <f>'OddsRatio_working_3-way'!X137^(1/3)*SIN('OddsRatio_working_3-way'!Y137/3)</f>
        <v>0.13683309172267705</v>
      </c>
      <c r="AD137" s="11">
        <f>'OddsRatio_working_3-way'!X137^(1/3)*SIN(('OddsRatio_working_3-way'!Y137+2*PI())/3)</f>
        <v>0.38248127368752755</v>
      </c>
      <c r="AE137" s="11">
        <f>'OddsRatio_working_3-way'!X137^(1/3)*SIN(('OddsRatio_working_3-way'!Y137+4*PI())/3)</f>
        <v>-0.51931436541020459</v>
      </c>
      <c r="AF137" s="11">
        <f>-'OddsRatio_working_3-way'!U137/(3*'OddsRatio_working_3-way'!X137^(1/3))*COS(('OddsRatio_working_3-way'!Y137)/3)</f>
        <v>0.52065195498710626</v>
      </c>
      <c r="AG137" s="11">
        <f>-'OddsRatio_working_3-way'!U137/(3*'OddsRatio_working_3-way'!X137^(1/3))*COS(('OddsRatio_working_3-way'!Y137+2*PI())/3)</f>
        <v>-0.37882691100375765</v>
      </c>
      <c r="AH137" s="11">
        <f>-'OddsRatio_working_3-way'!U137/(3*'OddsRatio_working_3-way'!X137^(1/3))*COS(('OddsRatio_working_3-way'!Y137+4*PI())/3)</f>
        <v>-0.1418250439833485</v>
      </c>
      <c r="AI137" s="11">
        <f>'OddsRatio_working_3-way'!U137/(3*'OddsRatio_working_3-way'!X137^(1/3))*SIN(('OddsRatio_working_3-way'!Y137)/3)</f>
        <v>-0.13683309172267705</v>
      </c>
      <c r="AJ137" s="11">
        <f>'OddsRatio_working_3-way'!U137/(3*'OddsRatio_working_3-way'!X137^(1/3))*SIN(('OddsRatio_working_3-way'!Y137+2*PI())/3)</f>
        <v>-0.38248127368752755</v>
      </c>
      <c r="AK137" s="11">
        <f>'OddsRatio_working_3-way'!U137/(3*'OddsRatio_working_3-way'!X137^(1/3))*SIN(('OddsRatio_working_3-way'!Y137+4*PI())/3)</f>
        <v>0.51931436541020459</v>
      </c>
      <c r="AL137" s="11">
        <f>'OddsRatio_working_3-way'!Z137+'OddsRatio_working_3-way'!AF137</f>
        <v>1.0413039099742125</v>
      </c>
      <c r="AM137" s="11">
        <f>'OddsRatio_working_3-way'!AA137+'OddsRatio_working_3-way'!AG137</f>
        <v>-0.7576538220075153</v>
      </c>
      <c r="AN137" s="11">
        <f>'OddsRatio_working_3-way'!AB137+'OddsRatio_working_3-way'!AH137</f>
        <v>-0.283650087966697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1.0413039099742125</v>
      </c>
      <c r="AS137" s="11">
        <f>IF(('OddsRatio_working_3-way'!X137=0),IF(Q137&gt;0,-Q137^(1/3),(-Q137)^(1/3)),'OddsRatio_working_3-way'!AM137-'OddsRatio_working_3-way'!R137/3)</f>
        <v>-0.7576538220075153</v>
      </c>
      <c r="AT137" s="11">
        <f>IF(('OddsRatio_working_3-way'!X137=0),IF(Q137&gt;0,-Q137^(1/3),(-Q137)^(1/3)),'OddsRatio_working_3-way'!AN137-'OddsRatio_working_3-way'!R137/3)</f>
        <v>-0.283650087966697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2.84</v>
      </c>
      <c r="B138" s="4">
        <f>IF('True_Odds_Calculator_3-way'!B139="","",'True_Odds_Calculator_3-way'!B139)</f>
        <v>3.22</v>
      </c>
      <c r="C138" s="4">
        <f>IF('True_Odds_Calculator_3-way'!C139="","",'True_Odds_Calculator_3-way'!C139)</f>
        <v>2.79</v>
      </c>
      <c r="D138" s="9">
        <f t="shared" si="39"/>
        <v>0.34495112874723294</v>
      </c>
      <c r="E138" s="9">
        <f t="shared" si="40"/>
        <v>0.30384625120545239</v>
      </c>
      <c r="F138" s="9">
        <f t="shared" si="41"/>
        <v>0.35120262004731462</v>
      </c>
      <c r="G138" s="9">
        <f t="shared" si="42"/>
        <v>1.032044227905375</v>
      </c>
      <c r="H138" s="9">
        <f t="shared" si="43"/>
        <v>2.8989613793458897</v>
      </c>
      <c r="I138" s="9">
        <f t="shared" si="44"/>
        <v>3.2911381859499325</v>
      </c>
      <c r="J138" s="9">
        <f t="shared" si="45"/>
        <v>2.8473591679506214</v>
      </c>
      <c r="K138" s="11">
        <f t="shared" si="46"/>
        <v>0.35211267605633806</v>
      </c>
      <c r="L138" s="11">
        <f t="shared" si="47"/>
        <v>0.3105590062111801</v>
      </c>
      <c r="M138" s="11">
        <f t="shared" si="48"/>
        <v>0.35842293906810035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-0.28657969321304166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0.22928595415409711</v>
      </c>
      <c r="Q138" s="11">
        <f>2*'OddsRatio_working_3-way'!K138*'OddsRatio_working_3-way'!L138*'OddsRatio_working_3-way'!M138</f>
        <v>7.8388360394563109E-2</v>
      </c>
      <c r="R138" s="11">
        <f t="shared" si="49"/>
        <v>0</v>
      </c>
      <c r="S138" s="11">
        <f t="shared" si="50"/>
        <v>-0.80007746391035206</v>
      </c>
      <c r="T138" s="11">
        <f t="shared" si="51"/>
        <v>-0.27353075689242806</v>
      </c>
      <c r="U138" s="11">
        <f>'OddsRatio_working_3-way'!S138-'OddsRatio_working_3-way'!R138^2/3</f>
        <v>-0.80007746391035206</v>
      </c>
      <c r="V138" s="11">
        <f>'OddsRatio_working_3-way'!S138*'OddsRatio_working_3-way'!R138/3-2*'OddsRatio_working_3-way'!R138^3/27-'OddsRatio_working_3-way'!T138</f>
        <v>0.27353075689242806</v>
      </c>
      <c r="W138" s="11">
        <f>'OddsRatio_working_3-way'!V138^2+4*'OddsRatio_working_3-way'!U138^3/27</f>
        <v>-1.0548131982878045E-3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0.13772607611163579</v>
      </c>
      <c r="Y138" s="11">
        <f>IF('OddsRatio_working_3-way'!W138&gt;=0,IF('OddsRatio_working_3-way'!V138+SQRT('OddsRatio_working_3-way'!W138)&gt;0,0,PI()),ACOS('OddsRatio_working_3-way'!V138/(2*'OddsRatio_working_3-way'!X138)))</f>
        <v>0.11818246681782507</v>
      </c>
      <c r="Z138" s="11">
        <f>'OddsRatio_working_3-way'!X138^(1/3)*COS('OddsRatio_working_3-way'!Y138/3)</f>
        <v>0.51602211395268749</v>
      </c>
      <c r="AA138" s="11">
        <f>'OddsRatio_working_3-way'!X138^(1/3)*COS(('OddsRatio_working_3-way'!Y138+2*PI())/3)</f>
        <v>-0.27562495522283448</v>
      </c>
      <c r="AB138" s="11">
        <f>'OddsRatio_working_3-way'!X138^(1/3)*COS(('OddsRatio_working_3-way'!Y138+4*PI())/3)</f>
        <v>-0.24039715872985309</v>
      </c>
      <c r="AC138" s="11">
        <f>'OddsRatio_working_3-way'!X138^(1/3)*SIN('OddsRatio_working_3-way'!Y138/3)</f>
        <v>2.0338777788180114E-2</v>
      </c>
      <c r="AD138" s="11">
        <f>'OddsRatio_working_3-way'!X138^(1/3)*SIN(('OddsRatio_working_3-way'!Y138+2*PI())/3)</f>
        <v>0.43671887070348564</v>
      </c>
      <c r="AE138" s="11">
        <f>'OddsRatio_working_3-way'!X138^(1/3)*SIN(('OddsRatio_working_3-way'!Y138+4*PI())/3)</f>
        <v>-0.4570576484916658</v>
      </c>
      <c r="AF138" s="11">
        <f>-'OddsRatio_working_3-way'!U138/(3*'OddsRatio_working_3-way'!X138^(1/3))*COS(('OddsRatio_working_3-way'!Y138)/3)</f>
        <v>0.5160221139526876</v>
      </c>
      <c r="AG138" s="11">
        <f>-'OddsRatio_working_3-way'!U138/(3*'OddsRatio_working_3-way'!X138^(1/3))*COS(('OddsRatio_working_3-way'!Y138+2*PI())/3)</f>
        <v>-0.27562495522283453</v>
      </c>
      <c r="AH138" s="11">
        <f>-'OddsRatio_working_3-way'!U138/(3*'OddsRatio_working_3-way'!X138^(1/3))*COS(('OddsRatio_working_3-way'!Y138+4*PI())/3)</f>
        <v>-0.24039715872985315</v>
      </c>
      <c r="AI138" s="11">
        <f>'OddsRatio_working_3-way'!U138/(3*'OddsRatio_working_3-way'!X138^(1/3))*SIN(('OddsRatio_working_3-way'!Y138)/3)</f>
        <v>-2.0338777788180117E-2</v>
      </c>
      <c r="AJ138" s="11">
        <f>'OddsRatio_working_3-way'!U138/(3*'OddsRatio_working_3-way'!X138^(1/3))*SIN(('OddsRatio_working_3-way'!Y138+2*PI())/3)</f>
        <v>-0.43671887070348575</v>
      </c>
      <c r="AK138" s="11">
        <f>'OddsRatio_working_3-way'!U138/(3*'OddsRatio_working_3-way'!X138^(1/3))*SIN(('OddsRatio_working_3-way'!Y138+4*PI())/3)</f>
        <v>0.45705764849166591</v>
      </c>
      <c r="AL138" s="11">
        <f>'OddsRatio_working_3-way'!Z138+'OddsRatio_working_3-way'!AF138</f>
        <v>1.032044227905375</v>
      </c>
      <c r="AM138" s="11">
        <f>'OddsRatio_working_3-way'!AA138+'OddsRatio_working_3-way'!AG138</f>
        <v>-0.55124991044566896</v>
      </c>
      <c r="AN138" s="11">
        <f>'OddsRatio_working_3-way'!AB138+'OddsRatio_working_3-way'!AH138</f>
        <v>-0.48079431745970624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1.032044227905375</v>
      </c>
      <c r="AS138" s="11">
        <f>IF(('OddsRatio_working_3-way'!X138=0),IF(Q138&gt;0,-Q138^(1/3),(-Q138)^(1/3)),'OddsRatio_working_3-way'!AM138-'OddsRatio_working_3-way'!R138/3)</f>
        <v>-0.55124991044566896</v>
      </c>
      <c r="AT138" s="11">
        <f>IF(('OddsRatio_working_3-way'!X138=0),IF(Q138&gt;0,-Q138^(1/3),(-Q138)^(1/3)),'OddsRatio_working_3-way'!AN138-'OddsRatio_working_3-way'!R138/3)</f>
        <v>-0.48079431745970624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2.25</v>
      </c>
      <c r="B139" s="4">
        <f>IF('True_Odds_Calculator_3-way'!B140="","",'True_Odds_Calculator_3-way'!B140)</f>
        <v>3.07</v>
      </c>
      <c r="C139" s="4">
        <f>IF('True_Odds_Calculator_3-way'!C140="","",'True_Odds_Calculator_3-way'!C140)</f>
        <v>3.95</v>
      </c>
      <c r="D139" s="9">
        <f t="shared" si="39"/>
        <v>0.43562384767232498</v>
      </c>
      <c r="E139" s="9">
        <f t="shared" si="40"/>
        <v>0.31792006257926064</v>
      </c>
      <c r="F139" s="9">
        <f t="shared" si="41"/>
        <v>0.24645608974841438</v>
      </c>
      <c r="G139" s="9">
        <f t="shared" si="42"/>
        <v>1.0364467516520299</v>
      </c>
      <c r="H139" s="9">
        <f t="shared" si="43"/>
        <v>2.2955584395650375</v>
      </c>
      <c r="I139" s="9">
        <f t="shared" si="44"/>
        <v>3.1454447759197017</v>
      </c>
      <c r="J139" s="9">
        <f t="shared" si="45"/>
        <v>4.057517917373489</v>
      </c>
      <c r="K139" s="11">
        <f t="shared" si="46"/>
        <v>0.44444444444444442</v>
      </c>
      <c r="L139" s="11">
        <f t="shared" si="47"/>
        <v>0.32573289902280134</v>
      </c>
      <c r="M139" s="11">
        <f t="shared" si="48"/>
        <v>0.25316455696202528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-0.27975920504679841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0.22979974985912399</v>
      </c>
      <c r="Q139" s="11">
        <f>2*'OddsRatio_working_3-way'!K139*'OddsRatio_working_3-way'!L139*'OddsRatio_working_3-way'!M139</f>
        <v>7.3301355616945438E-2</v>
      </c>
      <c r="R139" s="11">
        <f t="shared" si="49"/>
        <v>0</v>
      </c>
      <c r="S139" s="11">
        <f t="shared" si="50"/>
        <v>-0.82141979857528857</v>
      </c>
      <c r="T139" s="11">
        <f t="shared" si="51"/>
        <v>-0.26201588471301063</v>
      </c>
      <c r="U139" s="11">
        <f>'OddsRatio_working_3-way'!S139-'OddsRatio_working_3-way'!R139^2/3</f>
        <v>-0.82141979857528857</v>
      </c>
      <c r="V139" s="11">
        <f>'OddsRatio_working_3-way'!S139*'OddsRatio_working_3-way'!R139/3-2*'OddsRatio_working_3-way'!R139^3/27-'OddsRatio_working_3-way'!T139</f>
        <v>0.26201588471301063</v>
      </c>
      <c r="W139" s="11">
        <f>'OddsRatio_working_3-way'!V139^2+4*'OddsRatio_working_3-way'!U139^3/27</f>
        <v>-1.345685830398545E-2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0.14327349907251438</v>
      </c>
      <c r="Y139" s="11">
        <f>IF('OddsRatio_working_3-way'!W139&gt;=0,IF('OddsRatio_working_3-way'!V139+SQRT('OddsRatio_working_3-way'!W139)&gt;0,0,PI()),ACOS('OddsRatio_working_3-way'!V139/(2*'OddsRatio_working_3-way'!X139)))</f>
        <v>0.41679625903536399</v>
      </c>
      <c r="Z139" s="11">
        <f>'OddsRatio_working_3-way'!X139^(1/3)*COS('OddsRatio_working_3-way'!Y139/3)</f>
        <v>0.51822337582601496</v>
      </c>
      <c r="AA139" s="11">
        <f>'OddsRatio_working_3-way'!X139^(1/3)*COS(('OddsRatio_working_3-way'!Y139+2*PI())/3)</f>
        <v>-0.32186795616119734</v>
      </c>
      <c r="AB139" s="11">
        <f>'OddsRatio_working_3-way'!X139^(1/3)*COS(('OddsRatio_working_3-way'!Y139+4*PI())/3)</f>
        <v>-0.19635541966481759</v>
      </c>
      <c r="AC139" s="11">
        <f>'OddsRatio_working_3-way'!X139^(1/3)*SIN('OddsRatio_working_3-way'!Y139/3)</f>
        <v>7.2464696732857617E-2</v>
      </c>
      <c r="AD139" s="11">
        <f>'OddsRatio_working_3-way'!X139^(1/3)*SIN(('OddsRatio_working_3-way'!Y139+2*PI())/3)</f>
        <v>0.41256225993383078</v>
      </c>
      <c r="AE139" s="11">
        <f>'OddsRatio_working_3-way'!X139^(1/3)*SIN(('OddsRatio_working_3-way'!Y139+4*PI())/3)</f>
        <v>-0.48502695666668832</v>
      </c>
      <c r="AF139" s="11">
        <f>-'OddsRatio_working_3-way'!U139/(3*'OddsRatio_working_3-way'!X139^(1/3))*COS(('OddsRatio_working_3-way'!Y139)/3)</f>
        <v>0.51822337582601496</v>
      </c>
      <c r="AG139" s="11">
        <f>-'OddsRatio_working_3-way'!U139/(3*'OddsRatio_working_3-way'!X139^(1/3))*COS(('OddsRatio_working_3-way'!Y139+2*PI())/3)</f>
        <v>-0.32186795616119734</v>
      </c>
      <c r="AH139" s="11">
        <f>-'OddsRatio_working_3-way'!U139/(3*'OddsRatio_working_3-way'!X139^(1/3))*COS(('OddsRatio_working_3-way'!Y139+4*PI())/3)</f>
        <v>-0.19635541966481759</v>
      </c>
      <c r="AI139" s="11">
        <f>'OddsRatio_working_3-way'!U139/(3*'OddsRatio_working_3-way'!X139^(1/3))*SIN(('OddsRatio_working_3-way'!Y139)/3)</f>
        <v>-7.2464696732857617E-2</v>
      </c>
      <c r="AJ139" s="11">
        <f>'OddsRatio_working_3-way'!U139/(3*'OddsRatio_working_3-way'!X139^(1/3))*SIN(('OddsRatio_working_3-way'!Y139+2*PI())/3)</f>
        <v>-0.41256225993383078</v>
      </c>
      <c r="AK139" s="11">
        <f>'OddsRatio_working_3-way'!U139/(3*'OddsRatio_working_3-way'!X139^(1/3))*SIN(('OddsRatio_working_3-way'!Y139+4*PI())/3)</f>
        <v>0.48502695666668832</v>
      </c>
      <c r="AL139" s="11">
        <f>'OddsRatio_working_3-way'!Z139+'OddsRatio_working_3-way'!AF139</f>
        <v>1.0364467516520299</v>
      </c>
      <c r="AM139" s="11">
        <f>'OddsRatio_working_3-way'!AA139+'OddsRatio_working_3-way'!AG139</f>
        <v>-0.64373591232239469</v>
      </c>
      <c r="AN139" s="11">
        <f>'OddsRatio_working_3-way'!AB139+'OddsRatio_working_3-way'!AH139</f>
        <v>-0.39271083932963519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1.0364467516520299</v>
      </c>
      <c r="AS139" s="11">
        <f>IF(('OddsRatio_working_3-way'!X139=0),IF(Q139&gt;0,-Q139^(1/3),(-Q139)^(1/3)),'OddsRatio_working_3-way'!AM139-'OddsRatio_working_3-way'!R139/3)</f>
        <v>-0.64373591232239469</v>
      </c>
      <c r="AT139" s="11">
        <f>IF(('OddsRatio_working_3-way'!X139=0),IF(Q139&gt;0,-Q139^(1/3),(-Q139)^(1/3)),'OddsRatio_working_3-way'!AN139-'OddsRatio_working_3-way'!R139/3)</f>
        <v>-0.39271083932963519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1.99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4.17</v>
      </c>
      <c r="D140" s="9">
        <f t="shared" si="39"/>
        <v>0.49362039479402037</v>
      </c>
      <c r="E140" s="9">
        <f t="shared" si="40"/>
        <v>0.27299576104731882</v>
      </c>
      <c r="F140" s="9">
        <f t="shared" si="41"/>
        <v>0.23338384415866081</v>
      </c>
      <c r="G140" s="9">
        <f t="shared" si="42"/>
        <v>1.0362103270197109</v>
      </c>
      <c r="H140" s="9">
        <f t="shared" si="43"/>
        <v>2.0258482237495139</v>
      </c>
      <c r="I140" s="9">
        <f t="shared" si="44"/>
        <v>3.6630605404406564</v>
      </c>
      <c r="J140" s="9">
        <f t="shared" si="45"/>
        <v>4.2847867366524834</v>
      </c>
      <c r="K140" s="11">
        <f t="shared" si="46"/>
        <v>0.50251256281407031</v>
      </c>
      <c r="L140" s="11">
        <f t="shared" si="47"/>
        <v>0.28011204481792717</v>
      </c>
      <c r="M140" s="11">
        <f t="shared" si="48"/>
        <v>0.23980815347721823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-0.27225146954772661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0.22717352489361073</v>
      </c>
      <c r="Q140" s="11">
        <f>2*'OddsRatio_working_3-way'!K140*'OddsRatio_working_3-way'!L140*'OddsRatio_working_3-way'!M140</f>
        <v>6.7510705763331569E-2</v>
      </c>
      <c r="R140" s="11">
        <f t="shared" si="49"/>
        <v>0</v>
      </c>
      <c r="S140" s="11">
        <f t="shared" si="50"/>
        <v>-0.83442533945179109</v>
      </c>
      <c r="T140" s="11">
        <f t="shared" si="51"/>
        <v>-0.24797186907928412</v>
      </c>
      <c r="U140" s="11">
        <f>'OddsRatio_working_3-way'!S140-'OddsRatio_working_3-way'!R140^2/3</f>
        <v>-0.83442533945179109</v>
      </c>
      <c r="V140" s="11">
        <f>'OddsRatio_working_3-way'!S140*'OddsRatio_working_3-way'!R140/3-2*'OddsRatio_working_3-way'!R140^3/27-'OddsRatio_working_3-way'!T140</f>
        <v>0.24797186907928412</v>
      </c>
      <c r="W140" s="11">
        <f>'OddsRatio_working_3-way'!V140^2+4*'OddsRatio_working_3-way'!U140^3/27</f>
        <v>-2.4581314952154536E-2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0.14668960665877812</v>
      </c>
      <c r="Y140" s="11">
        <f>IF('OddsRatio_working_3-way'!W140&gt;=0,IF('OddsRatio_working_3-way'!V140+SQRT('OddsRatio_working_3-way'!W140)&gt;0,0,PI()),ACOS('OddsRatio_working_3-way'!V140/(2*'OddsRatio_working_3-way'!X140)))</f>
        <v>0.56380757404854798</v>
      </c>
      <c r="Z140" s="11">
        <f>'OddsRatio_working_3-way'!X140^(1/3)*COS('OddsRatio_working_3-way'!Y140/3)</f>
        <v>0.51810516350985547</v>
      </c>
      <c r="AA140" s="11">
        <f>'OddsRatio_working_3-way'!X140^(1/3)*COS(('OddsRatio_working_3-way'!Y140+2*PI())/3)</f>
        <v>-0.34438495850178313</v>
      </c>
      <c r="AB140" s="11">
        <f>'OddsRatio_working_3-way'!X140^(1/3)*COS(('OddsRatio_working_3-way'!Y140+4*PI())/3)</f>
        <v>-0.17372020500807239</v>
      </c>
      <c r="AC140" s="11">
        <f>'OddsRatio_working_3-way'!X140^(1/3)*SIN('OddsRatio_working_3-way'!Y140/3)</f>
        <v>9.853334137077506E-2</v>
      </c>
      <c r="AD140" s="11">
        <f>'OddsRatio_working_3-way'!X140^(1/3)*SIN(('OddsRatio_working_3-way'!Y140+2*PI())/3)</f>
        <v>0.39942556274603763</v>
      </c>
      <c r="AE140" s="11">
        <f>'OddsRatio_working_3-way'!X140^(1/3)*SIN(('OddsRatio_working_3-way'!Y140+4*PI())/3)</f>
        <v>-0.49795890411681265</v>
      </c>
      <c r="AF140" s="11">
        <f>-'OddsRatio_working_3-way'!U140/(3*'OddsRatio_working_3-way'!X140^(1/3))*COS(('OddsRatio_working_3-way'!Y140)/3)</f>
        <v>0.51810516350985536</v>
      </c>
      <c r="AG140" s="11">
        <f>-'OddsRatio_working_3-way'!U140/(3*'OddsRatio_working_3-way'!X140^(1/3))*COS(('OddsRatio_working_3-way'!Y140+2*PI())/3)</f>
        <v>-0.34438495850178308</v>
      </c>
      <c r="AH140" s="11">
        <f>-'OddsRatio_working_3-way'!U140/(3*'OddsRatio_working_3-way'!X140^(1/3))*COS(('OddsRatio_working_3-way'!Y140+4*PI())/3)</f>
        <v>-0.17372020500807236</v>
      </c>
      <c r="AI140" s="11">
        <f>'OddsRatio_working_3-way'!U140/(3*'OddsRatio_working_3-way'!X140^(1/3))*SIN(('OddsRatio_working_3-way'!Y140)/3)</f>
        <v>-9.8533341370775046E-2</v>
      </c>
      <c r="AJ140" s="11">
        <f>'OddsRatio_working_3-way'!U140/(3*'OddsRatio_working_3-way'!X140^(1/3))*SIN(('OddsRatio_working_3-way'!Y140+2*PI())/3)</f>
        <v>-0.39942556274603752</v>
      </c>
      <c r="AK140" s="11">
        <f>'OddsRatio_working_3-way'!U140/(3*'OddsRatio_working_3-way'!X140^(1/3))*SIN(('OddsRatio_working_3-way'!Y140+4*PI())/3)</f>
        <v>0.4979589041168126</v>
      </c>
      <c r="AL140" s="11">
        <f>'OddsRatio_working_3-way'!Z140+'OddsRatio_working_3-way'!AF140</f>
        <v>1.0362103270197109</v>
      </c>
      <c r="AM140" s="11">
        <f>'OddsRatio_working_3-way'!AA140+'OddsRatio_working_3-way'!AG140</f>
        <v>-0.68876991700356616</v>
      </c>
      <c r="AN140" s="11">
        <f>'OddsRatio_working_3-way'!AB140+'OddsRatio_working_3-way'!AH140</f>
        <v>-0.34744041001614479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1.0362103270197109</v>
      </c>
      <c r="AS140" s="11">
        <f>IF(('OddsRatio_working_3-way'!X140=0),IF(Q140&gt;0,-Q140^(1/3),(-Q140)^(1/3)),'OddsRatio_working_3-way'!AM140-'OddsRatio_working_3-way'!R140/3)</f>
        <v>-0.68876991700356616</v>
      </c>
      <c r="AT140" s="11">
        <f>IF(('OddsRatio_working_3-way'!X140=0),IF(Q140&gt;0,-Q140^(1/3),(-Q140)^(1/3)),'OddsRatio_working_3-way'!AN140-'OddsRatio_working_3-way'!R140/3)</f>
        <v>-0.34744041001614479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4.01</v>
      </c>
      <c r="B141" s="4">
        <f>IF('True_Odds_Calculator_3-way'!B142="","",'True_Odds_Calculator_3-way'!B142)</f>
        <v>3.43</v>
      </c>
      <c r="C141" s="4">
        <f>IF('True_Odds_Calculator_3-way'!C142="","",'True_Odds_Calculator_3-way'!C142)</f>
        <v>2.08</v>
      </c>
      <c r="D141" s="9">
        <f t="shared" si="39"/>
        <v>0.24308752026624197</v>
      </c>
      <c r="E141" s="9">
        <f t="shared" si="40"/>
        <v>0.28459590243804983</v>
      </c>
      <c r="F141" s="9">
        <f t="shared" si="41"/>
        <v>0.47231657729570831</v>
      </c>
      <c r="G141" s="9">
        <f t="shared" si="42"/>
        <v>1.0344666802946716</v>
      </c>
      <c r="H141" s="9">
        <f t="shared" si="43"/>
        <v>4.113744707686962</v>
      </c>
      <c r="I141" s="9">
        <f t="shared" si="44"/>
        <v>3.5137540331160517</v>
      </c>
      <c r="J141" s="9">
        <f t="shared" si="45"/>
        <v>2.1172240147182455</v>
      </c>
      <c r="K141" s="11">
        <f t="shared" si="46"/>
        <v>0.24937655860349128</v>
      </c>
      <c r="L141" s="11">
        <f t="shared" si="47"/>
        <v>0.29154518950437314</v>
      </c>
      <c r="M141" s="11">
        <f t="shared" si="48"/>
        <v>0.48076923076923073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-0.27611798603961057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0.22790075718977948</v>
      </c>
      <c r="Q141" s="11">
        <f>2*'OddsRatio_working_3-way'!K141*'OddsRatio_working_3-way'!L141*'OddsRatio_working_3-way'!M141</f>
        <v>6.9908207726926228E-2</v>
      </c>
      <c r="R141" s="11">
        <f t="shared" si="49"/>
        <v>0</v>
      </c>
      <c r="S141" s="11">
        <f t="shared" si="50"/>
        <v>-0.82537454534774823</v>
      </c>
      <c r="T141" s="11">
        <f t="shared" si="51"/>
        <v>-0.25318237587354242</v>
      </c>
      <c r="U141" s="11">
        <f>'OddsRatio_working_3-way'!S141-'OddsRatio_working_3-way'!R141^2/3</f>
        <v>-0.82537454534774823</v>
      </c>
      <c r="V141" s="11">
        <f>'OddsRatio_working_3-way'!S141*'OddsRatio_working_3-way'!R141/3-2*'OddsRatio_working_3-way'!R141^3/27-'OddsRatio_working_3-way'!T141</f>
        <v>0.25318237587354242</v>
      </c>
      <c r="W141" s="11">
        <f>'OddsRatio_working_3-way'!V141^2+4*'OddsRatio_working_3-way'!U141^3/27</f>
        <v>-1.9199535960052666E-2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0.1443094343875552</v>
      </c>
      <c r="Y141" s="11">
        <f>IF('OddsRatio_working_3-way'!W141&gt;=0,IF('OddsRatio_working_3-way'!V141+SQRT('OddsRatio_working_3-way'!W141)&gt;0,0,PI()),ACOS('OddsRatio_working_3-way'!V141/(2*'OddsRatio_working_3-way'!X141)))</f>
        <v>0.500754768460139</v>
      </c>
      <c r="Z141" s="11">
        <f>'OddsRatio_working_3-way'!X141^(1/3)*COS('OddsRatio_working_3-way'!Y141/3)</f>
        <v>0.5172333401473358</v>
      </c>
      <c r="AA141" s="11">
        <f>'OddsRatio_working_3-way'!X141^(1/3)*COS(('OddsRatio_working_3-way'!Y141+2*PI())/3)</f>
        <v>-0.33408779181542986</v>
      </c>
      <c r="AB141" s="11">
        <f>'OddsRatio_working_3-way'!X141^(1/3)*COS(('OddsRatio_working_3-way'!Y141+4*PI())/3)</f>
        <v>-0.18314554833190591</v>
      </c>
      <c r="AC141" s="11">
        <f>'OddsRatio_working_3-way'!X141^(1/3)*SIN('OddsRatio_working_3-way'!Y141/3)</f>
        <v>8.714654490729859E-2</v>
      </c>
      <c r="AD141" s="11">
        <f>'OddsRatio_working_3-way'!X141^(1/3)*SIN(('OddsRatio_working_3-way'!Y141+2*PI())/3)</f>
        <v>0.40436393979822116</v>
      </c>
      <c r="AE141" s="11">
        <f>'OddsRatio_working_3-way'!X141^(1/3)*SIN(('OddsRatio_working_3-way'!Y141+4*PI())/3)</f>
        <v>-0.49151048470551972</v>
      </c>
      <c r="AF141" s="11">
        <f>-'OddsRatio_working_3-way'!U141/(3*'OddsRatio_working_3-way'!X141^(1/3))*COS(('OddsRatio_working_3-way'!Y141)/3)</f>
        <v>0.5172333401473358</v>
      </c>
      <c r="AG141" s="11">
        <f>-'OddsRatio_working_3-way'!U141/(3*'OddsRatio_working_3-way'!X141^(1/3))*COS(('OddsRatio_working_3-way'!Y141+2*PI())/3)</f>
        <v>-0.33408779181542986</v>
      </c>
      <c r="AH141" s="11">
        <f>-'OddsRatio_working_3-way'!U141/(3*'OddsRatio_working_3-way'!X141^(1/3))*COS(('OddsRatio_working_3-way'!Y141+4*PI())/3)</f>
        <v>-0.18314554833190591</v>
      </c>
      <c r="AI141" s="11">
        <f>'OddsRatio_working_3-way'!U141/(3*'OddsRatio_working_3-way'!X141^(1/3))*SIN(('OddsRatio_working_3-way'!Y141)/3)</f>
        <v>-8.714654490729859E-2</v>
      </c>
      <c r="AJ141" s="11">
        <f>'OddsRatio_working_3-way'!U141/(3*'OddsRatio_working_3-way'!X141^(1/3))*SIN(('OddsRatio_working_3-way'!Y141+2*PI())/3)</f>
        <v>-0.40436393979822116</v>
      </c>
      <c r="AK141" s="11">
        <f>'OddsRatio_working_3-way'!U141/(3*'OddsRatio_working_3-way'!X141^(1/3))*SIN(('OddsRatio_working_3-way'!Y141+4*PI())/3)</f>
        <v>0.49151048470551972</v>
      </c>
      <c r="AL141" s="11">
        <f>'OddsRatio_working_3-way'!Z141+'OddsRatio_working_3-way'!AF141</f>
        <v>1.0344666802946716</v>
      </c>
      <c r="AM141" s="11">
        <f>'OddsRatio_working_3-way'!AA141+'OddsRatio_working_3-way'!AG141</f>
        <v>-0.66817558363085972</v>
      </c>
      <c r="AN141" s="11">
        <f>'OddsRatio_working_3-way'!AB141+'OddsRatio_working_3-way'!AH141</f>
        <v>-0.36629109666381182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1.0344666802946716</v>
      </c>
      <c r="AS141" s="11">
        <f>IF(('OddsRatio_working_3-way'!X141=0),IF(Q141&gt;0,-Q141^(1/3),(-Q141)^(1/3)),'OddsRatio_working_3-way'!AM141-'OddsRatio_working_3-way'!R141/3)</f>
        <v>-0.66817558363085972</v>
      </c>
      <c r="AT141" s="11">
        <f>IF(('OddsRatio_working_3-way'!X141=0),IF(Q141&gt;0,-Q141^(1/3),(-Q141)^(1/3)),'OddsRatio_working_3-way'!AN141-'OddsRatio_working_3-way'!R141/3)</f>
        <v>-0.36629109666381182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1.32</v>
      </c>
      <c r="B142" s="4">
        <f>IF('True_Odds_Calculator_3-way'!B143="","",'True_Odds_Calculator_3-way'!B143)</f>
        <v>5.92</v>
      </c>
      <c r="C142" s="4">
        <f>IF('True_Odds_Calculator_3-way'!C143="","",'True_Odds_Calculator_3-way'!C143)</f>
        <v>10.01</v>
      </c>
      <c r="D142" s="9">
        <f t="shared" si="39"/>
        <v>0.74560890043531092</v>
      </c>
      <c r="E142" s="9">
        <f t="shared" si="40"/>
        <v>0.16010938059503765</v>
      </c>
      <c r="F142" s="9">
        <f t="shared" si="41"/>
        <v>9.4281718969651568E-2</v>
      </c>
      <c r="G142" s="9">
        <f t="shared" si="42"/>
        <v>1.0662053332189605</v>
      </c>
      <c r="H142" s="9">
        <f t="shared" si="43"/>
        <v>1.3411857066300674</v>
      </c>
      <c r="I142" s="9">
        <f t="shared" si="44"/>
        <v>6.2457302394372851</v>
      </c>
      <c r="J142" s="9">
        <f t="shared" si="45"/>
        <v>10.606510052302832</v>
      </c>
      <c r="K142" s="11">
        <f t="shared" si="46"/>
        <v>0.75757575757575757</v>
      </c>
      <c r="L142" s="11">
        <f t="shared" si="47"/>
        <v>0.16891891891891891</v>
      </c>
      <c r="M142" s="11">
        <f t="shared" si="48"/>
        <v>9.9900099900099903E-2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-0.18134690861963598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0.18217347762802308</v>
      </c>
      <c r="Q142" s="11">
        <f>2*'OddsRatio_working_3-way'!K142*'OddsRatio_working_3-way'!L142*'OddsRatio_working_3-way'!M142</f>
        <v>2.5568207386389204E-2</v>
      </c>
      <c r="R142" s="11">
        <f t="shared" si="49"/>
        <v>0</v>
      </c>
      <c r="S142" s="11">
        <f t="shared" si="50"/>
        <v>-1.0045579437481384</v>
      </c>
      <c r="T142" s="11">
        <f t="shared" si="51"/>
        <v>-0.14099058859622995</v>
      </c>
      <c r="U142" s="11">
        <f>'OddsRatio_working_3-way'!S142-'OddsRatio_working_3-way'!R142^2/3</f>
        <v>-1.0045579437481384</v>
      </c>
      <c r="V142" s="11">
        <f>'OddsRatio_working_3-way'!S142*'OddsRatio_working_3-way'!R142/3-2*'OddsRatio_working_3-way'!R142^3/27-'OddsRatio_working_3-way'!T142</f>
        <v>0.14099058859622995</v>
      </c>
      <c r="W142" s="11">
        <f>'OddsRatio_working_3-way'!V142^2+4*'OddsRatio_working_3-way'!U142^3/27</f>
        <v>-0.13030480214782969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0.19376735291357847</v>
      </c>
      <c r="Y142" s="11">
        <f>IF('OddsRatio_working_3-way'!W142&gt;=0,IF('OddsRatio_working_3-way'!V142+SQRT('OddsRatio_working_3-way'!W142)&gt;0,0,PI()),ACOS('OddsRatio_working_3-way'!V142/(2*'OddsRatio_working_3-way'!X142)))</f>
        <v>1.198436992000536</v>
      </c>
      <c r="Z142" s="11">
        <f>'OddsRatio_working_3-way'!X142^(1/3)*COS('OddsRatio_working_3-way'!Y142/3)</f>
        <v>0.53310266660948025</v>
      </c>
      <c r="AA142" s="11">
        <f>'OddsRatio_working_3-way'!X142^(1/3)*COS(('OddsRatio_working_3-way'!Y142+2*PI())/3)</f>
        <v>-0.46146322641911774</v>
      </c>
      <c r="AB142" s="11">
        <f>'OddsRatio_working_3-way'!X142^(1/3)*COS(('OddsRatio_working_3-way'!Y142+4*PI())/3)</f>
        <v>-7.1639440190362669E-2</v>
      </c>
      <c r="AC142" s="11">
        <f>'OddsRatio_working_3-way'!X142^(1/3)*SIN('OddsRatio_working_3-way'!Y142/3)</f>
        <v>0.22506486791569108</v>
      </c>
      <c r="AD142" s="11">
        <f>'OddsRatio_working_3-way'!X142^(1/3)*SIN(('OddsRatio_working_3-way'!Y142+2*PI())/3)</f>
        <v>0.34914801815119068</v>
      </c>
      <c r="AE142" s="11">
        <f>'OddsRatio_working_3-way'!X142^(1/3)*SIN(('OddsRatio_working_3-way'!Y142+4*PI())/3)</f>
        <v>-0.57421288606688159</v>
      </c>
      <c r="AF142" s="11">
        <f>-'OddsRatio_working_3-way'!U142/(3*'OddsRatio_working_3-way'!X142^(1/3))*COS(('OddsRatio_working_3-way'!Y142)/3)</f>
        <v>0.53310266660948025</v>
      </c>
      <c r="AG142" s="11">
        <f>-'OddsRatio_working_3-way'!U142/(3*'OddsRatio_working_3-way'!X142^(1/3))*COS(('OddsRatio_working_3-way'!Y142+2*PI())/3)</f>
        <v>-0.46146322641911774</v>
      </c>
      <c r="AH142" s="11">
        <f>-'OddsRatio_working_3-way'!U142/(3*'OddsRatio_working_3-way'!X142^(1/3))*COS(('OddsRatio_working_3-way'!Y142+4*PI())/3)</f>
        <v>-7.1639440190362669E-2</v>
      </c>
      <c r="AI142" s="11">
        <f>'OddsRatio_working_3-way'!U142/(3*'OddsRatio_working_3-way'!X142^(1/3))*SIN(('OddsRatio_working_3-way'!Y142)/3)</f>
        <v>-0.22506486791569108</v>
      </c>
      <c r="AJ142" s="11">
        <f>'OddsRatio_working_3-way'!U142/(3*'OddsRatio_working_3-way'!X142^(1/3))*SIN(('OddsRatio_working_3-way'!Y142+2*PI())/3)</f>
        <v>-0.34914801815119068</v>
      </c>
      <c r="AK142" s="11">
        <f>'OddsRatio_working_3-way'!U142/(3*'OddsRatio_working_3-way'!X142^(1/3))*SIN(('OddsRatio_working_3-way'!Y142+4*PI())/3)</f>
        <v>0.57421288606688159</v>
      </c>
      <c r="AL142" s="11">
        <f>'OddsRatio_working_3-way'!Z142+'OddsRatio_working_3-way'!AF142</f>
        <v>1.0662053332189605</v>
      </c>
      <c r="AM142" s="11">
        <f>'OddsRatio_working_3-way'!AA142+'OddsRatio_working_3-way'!AG142</f>
        <v>-0.92292645283823549</v>
      </c>
      <c r="AN142" s="11">
        <f>'OddsRatio_working_3-way'!AB142+'OddsRatio_working_3-way'!AH142</f>
        <v>-0.14327888038072534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1.0662053332189605</v>
      </c>
      <c r="AS142" s="11">
        <f>IF(('OddsRatio_working_3-way'!X142=0),IF(Q142&gt;0,-Q142^(1/3),(-Q142)^(1/3)),'OddsRatio_working_3-way'!AM142-'OddsRatio_working_3-way'!R142/3)</f>
        <v>-0.92292645283823549</v>
      </c>
      <c r="AT142" s="11">
        <f>IF(('OddsRatio_working_3-way'!X142=0),IF(Q142&gt;0,-Q142^(1/3),(-Q142)^(1/3)),'OddsRatio_working_3-way'!AN142-'OddsRatio_working_3-way'!R142/3)</f>
        <v>-0.14327888038072534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1.38</v>
      </c>
      <c r="B143" s="4">
        <f>IF('True_Odds_Calculator_3-way'!B144="","",'True_Odds_Calculator_3-way'!B144)</f>
        <v>5.88</v>
      </c>
      <c r="C143" s="4">
        <f>IF('True_Odds_Calculator_3-way'!C144="","",'True_Odds_Calculator_3-way'!C144)</f>
        <v>7.65</v>
      </c>
      <c r="D143" s="9">
        <f t="shared" si="39"/>
        <v>0.71326977372644895</v>
      </c>
      <c r="E143" s="9">
        <f t="shared" si="40"/>
        <v>0.16227311433949199</v>
      </c>
      <c r="F143" s="9">
        <f t="shared" si="41"/>
        <v>0.1244571119340591</v>
      </c>
      <c r="G143" s="9">
        <f t="shared" si="42"/>
        <v>1.0578791571294661</v>
      </c>
      <c r="H143" s="9">
        <f t="shared" si="43"/>
        <v>1.401994079709197</v>
      </c>
      <c r="I143" s="9">
        <f t="shared" si="44"/>
        <v>6.1624502867917945</v>
      </c>
      <c r="J143" s="9">
        <f t="shared" si="45"/>
        <v>8.03489639491095</v>
      </c>
      <c r="K143" s="11">
        <f t="shared" si="46"/>
        <v>0.7246376811594204</v>
      </c>
      <c r="L143" s="11">
        <f t="shared" si="47"/>
        <v>0.17006802721088435</v>
      </c>
      <c r="M143" s="11">
        <f t="shared" si="48"/>
        <v>0.13071895424836602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-0.19865852943431805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0.19186418528764165</v>
      </c>
      <c r="Q143" s="11">
        <f>2*'OddsRatio_working_3-way'!K143*'OddsRatio_working_3-way'!L143*'OddsRatio_working_3-way'!M143</f>
        <v>3.2219006765347044E-2</v>
      </c>
      <c r="R143" s="11">
        <f t="shared" si="49"/>
        <v>0</v>
      </c>
      <c r="S143" s="11">
        <f t="shared" si="50"/>
        <v>-0.9657988802895936</v>
      </c>
      <c r="T143" s="11">
        <f t="shared" si="51"/>
        <v>-0.16218285143402075</v>
      </c>
      <c r="U143" s="11">
        <f>'OddsRatio_working_3-way'!S143-'OddsRatio_working_3-way'!R143^2/3</f>
        <v>-0.9657988802895936</v>
      </c>
      <c r="V143" s="11">
        <f>'OddsRatio_working_3-way'!S143*'OddsRatio_working_3-way'!R143/3-2*'OddsRatio_working_3-way'!R143^3/27-'OddsRatio_working_3-way'!T143</f>
        <v>0.16218285143402075</v>
      </c>
      <c r="W143" s="11">
        <f>'OddsRatio_working_3-way'!V143^2+4*'OddsRatio_working_3-way'!U143^3/27</f>
        <v>-0.10715832048147325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0.18266198138963052</v>
      </c>
      <c r="Y143" s="11">
        <f>IF('OddsRatio_working_3-way'!W143&gt;=0,IF('OddsRatio_working_3-way'!V143+SQRT('OddsRatio_working_3-way'!W143)&gt;0,0,PI()),ACOS('OddsRatio_working_3-way'!V143/(2*'OddsRatio_working_3-way'!X143)))</f>
        <v>1.1108025289371621</v>
      </c>
      <c r="Z143" s="11">
        <f>'OddsRatio_working_3-way'!X143^(1/3)*COS('OddsRatio_working_3-way'!Y143/3)</f>
        <v>0.52893957856473306</v>
      </c>
      <c r="AA143" s="11">
        <f>'OddsRatio_working_3-way'!X143^(1/3)*COS(('OddsRatio_working_3-way'!Y143+2*PI())/3)</f>
        <v>-0.44228123926020224</v>
      </c>
      <c r="AB143" s="11">
        <f>'OddsRatio_working_3-way'!X143^(1/3)*COS(('OddsRatio_working_3-way'!Y143+4*PI())/3)</f>
        <v>-8.6658339304530721E-2</v>
      </c>
      <c r="AC143" s="11">
        <f>'OddsRatio_working_3-way'!X143^(1/3)*SIN('OddsRatio_working_3-way'!Y143/3)</f>
        <v>0.20531897701940224</v>
      </c>
      <c r="AD143" s="11">
        <f>'OddsRatio_working_3-way'!X143^(1/3)*SIN(('OddsRatio_working_3-way'!Y143+2*PI())/3)</f>
        <v>0.35541562359439266</v>
      </c>
      <c r="AE143" s="11">
        <f>'OddsRatio_working_3-way'!X143^(1/3)*SIN(('OddsRatio_working_3-way'!Y143+4*PI())/3)</f>
        <v>-0.56073460061379488</v>
      </c>
      <c r="AF143" s="11">
        <f>-'OddsRatio_working_3-way'!U143/(3*'OddsRatio_working_3-way'!X143^(1/3))*COS(('OddsRatio_working_3-way'!Y143)/3)</f>
        <v>0.52893957856473295</v>
      </c>
      <c r="AG143" s="11">
        <f>-'OddsRatio_working_3-way'!U143/(3*'OddsRatio_working_3-way'!X143^(1/3))*COS(('OddsRatio_working_3-way'!Y143+2*PI())/3)</f>
        <v>-0.44228123926020213</v>
      </c>
      <c r="AH143" s="11">
        <f>-'OddsRatio_working_3-way'!U143/(3*'OddsRatio_working_3-way'!X143^(1/3))*COS(('OddsRatio_working_3-way'!Y143+4*PI())/3)</f>
        <v>-8.6658339304530707E-2</v>
      </c>
      <c r="AI143" s="11">
        <f>'OddsRatio_working_3-way'!U143/(3*'OddsRatio_working_3-way'!X143^(1/3))*SIN(('OddsRatio_working_3-way'!Y143)/3)</f>
        <v>-0.20531897701940222</v>
      </c>
      <c r="AJ143" s="11">
        <f>'OddsRatio_working_3-way'!U143/(3*'OddsRatio_working_3-way'!X143^(1/3))*SIN(('OddsRatio_working_3-way'!Y143+2*PI())/3)</f>
        <v>-0.35541562359439255</v>
      </c>
      <c r="AK143" s="11">
        <f>'OddsRatio_working_3-way'!U143/(3*'OddsRatio_working_3-way'!X143^(1/3))*SIN(('OddsRatio_working_3-way'!Y143+4*PI())/3)</f>
        <v>0.56073460061379476</v>
      </c>
      <c r="AL143" s="11">
        <f>'OddsRatio_working_3-way'!Z143+'OddsRatio_working_3-way'!AF143</f>
        <v>1.0578791571294661</v>
      </c>
      <c r="AM143" s="11">
        <f>'OddsRatio_working_3-way'!AA143+'OddsRatio_working_3-way'!AG143</f>
        <v>-0.88456247852040437</v>
      </c>
      <c r="AN143" s="11">
        <f>'OddsRatio_working_3-way'!AB143+'OddsRatio_working_3-way'!AH143</f>
        <v>-0.17331667860906141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1.0578791571294661</v>
      </c>
      <c r="AS143" s="11">
        <f>IF(('OddsRatio_working_3-way'!X143=0),IF(Q143&gt;0,-Q143^(1/3),(-Q143)^(1/3)),'OddsRatio_working_3-way'!AM143-'OddsRatio_working_3-way'!R143/3)</f>
        <v>-0.88456247852040437</v>
      </c>
      <c r="AT143" s="11">
        <f>IF(('OddsRatio_working_3-way'!X143=0),IF(Q143&gt;0,-Q143^(1/3),(-Q143)^(1/3)),'OddsRatio_working_3-way'!AN143-'OddsRatio_working_3-way'!R143/3)</f>
        <v>-0.17331667860906141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2.04</v>
      </c>
      <c r="B144" s="4">
        <f>IF('True_Odds_Calculator_3-way'!B145="","",'True_Odds_Calculator_3-way'!B145)</f>
        <v>3.39</v>
      </c>
      <c r="C144" s="4">
        <f>IF('True_Odds_Calculator_3-way'!C145="","",'True_Odds_Calculator_3-way'!C145)</f>
        <v>3.69</v>
      </c>
      <c r="D144" s="9">
        <f t="shared" si="39"/>
        <v>0.46853817163631856</v>
      </c>
      <c r="E144" s="9">
        <f t="shared" si="40"/>
        <v>0.27726148206130219</v>
      </c>
      <c r="F144" s="9">
        <f t="shared" si="41"/>
        <v>0.25420034630237931</v>
      </c>
      <c r="G144" s="9">
        <f t="shared" si="42"/>
        <v>1.0906709842370943</v>
      </c>
      <c r="H144" s="9">
        <f t="shared" si="43"/>
        <v>2.1342978236065782</v>
      </c>
      <c r="I144" s="9">
        <f t="shared" si="44"/>
        <v>3.6067036523266554</v>
      </c>
      <c r="J144" s="9">
        <f t="shared" si="45"/>
        <v>3.9339049475977839</v>
      </c>
      <c r="K144" s="11">
        <f t="shared" si="46"/>
        <v>0.49019607843137253</v>
      </c>
      <c r="L144" s="11">
        <f t="shared" si="47"/>
        <v>0.29498525073746312</v>
      </c>
      <c r="M144" s="11">
        <f t="shared" si="48"/>
        <v>0.2710027100271003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-0.26201568395463015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0.23982540710362857</v>
      </c>
      <c r="Q144" s="11">
        <f>2*'OddsRatio_working_3-way'!K144*'OddsRatio_working_3-way'!L144*'OddsRatio_working_3-way'!M144</f>
        <v>7.8374316046937439E-2</v>
      </c>
      <c r="R144" s="11">
        <f t="shared" si="49"/>
        <v>0</v>
      </c>
      <c r="S144" s="11">
        <f t="shared" si="50"/>
        <v>-0.91530935661529333</v>
      </c>
      <c r="T144" s="11">
        <f t="shared" si="51"/>
        <v>-0.29912070477623964</v>
      </c>
      <c r="U144" s="11">
        <f>'OddsRatio_working_3-way'!S144-'OddsRatio_working_3-way'!R144^2/3</f>
        <v>-0.91530935661529333</v>
      </c>
      <c r="V144" s="11">
        <f>'OddsRatio_working_3-way'!S144*'OddsRatio_working_3-way'!R144/3-2*'OddsRatio_working_3-way'!R144^3/27-'OddsRatio_working_3-way'!T144</f>
        <v>0.29912070477623964</v>
      </c>
      <c r="W144" s="11">
        <f>'OddsRatio_working_3-way'!V144^2+4*'OddsRatio_working_3-way'!U144^3/27</f>
        <v>-2.4132454493718675E-2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0.16852718661951324</v>
      </c>
      <c r="Y144" s="11">
        <f>IF('OddsRatio_working_3-way'!W144&gt;=0,IF('OddsRatio_working_3-way'!V144+SQRT('OddsRatio_working_3-way'!W144)&gt;0,0,PI()),ACOS('OddsRatio_working_3-way'!V144/(2*'OddsRatio_working_3-way'!X144)))</f>
        <v>0.47900198376103376</v>
      </c>
      <c r="Z144" s="11">
        <f>'OddsRatio_working_3-way'!X144^(1/3)*COS('OddsRatio_working_3-way'!Y144/3)</f>
        <v>0.54533549211854704</v>
      </c>
      <c r="AA144" s="11">
        <f>'OddsRatio_working_3-way'!X144^(1/3)*COS(('OddsRatio_working_3-way'!Y144+2*PI())/3)</f>
        <v>-0.3487219368096186</v>
      </c>
      <c r="AB144" s="11">
        <f>'OddsRatio_working_3-way'!X144^(1/3)*COS(('OddsRatio_working_3-way'!Y144+4*PI())/3)</f>
        <v>-0.19661355530892854</v>
      </c>
      <c r="AC144" s="11">
        <f>'OddsRatio_working_3-way'!X144^(1/3)*SIN('OddsRatio_working_3-way'!Y144/3)</f>
        <v>8.7819815005421728E-2</v>
      </c>
      <c r="AD144" s="11">
        <f>'OddsRatio_working_3-way'!X144^(1/3)*SIN(('OddsRatio_working_3-way'!Y144+2*PI())/3)</f>
        <v>0.42836448225723939</v>
      </c>
      <c r="AE144" s="11">
        <f>'OddsRatio_working_3-way'!X144^(1/3)*SIN(('OddsRatio_working_3-way'!Y144+4*PI())/3)</f>
        <v>-0.51618429726266113</v>
      </c>
      <c r="AF144" s="11">
        <f>-'OddsRatio_working_3-way'!U144/(3*'OddsRatio_working_3-way'!X144^(1/3))*COS(('OddsRatio_working_3-way'!Y144)/3)</f>
        <v>0.54533549211854715</v>
      </c>
      <c r="AG144" s="11">
        <f>-'OddsRatio_working_3-way'!U144/(3*'OddsRatio_working_3-way'!X144^(1/3))*COS(('OddsRatio_working_3-way'!Y144+2*PI())/3)</f>
        <v>-0.34872193680961866</v>
      </c>
      <c r="AH144" s="11">
        <f>-'OddsRatio_working_3-way'!U144/(3*'OddsRatio_working_3-way'!X144^(1/3))*COS(('OddsRatio_working_3-way'!Y144+4*PI())/3)</f>
        <v>-0.19661355530892857</v>
      </c>
      <c r="AI144" s="11">
        <f>'OddsRatio_working_3-way'!U144/(3*'OddsRatio_working_3-way'!X144^(1/3))*SIN(('OddsRatio_working_3-way'!Y144)/3)</f>
        <v>-8.7819815005421756E-2</v>
      </c>
      <c r="AJ144" s="11">
        <f>'OddsRatio_working_3-way'!U144/(3*'OddsRatio_working_3-way'!X144^(1/3))*SIN(('OddsRatio_working_3-way'!Y144+2*PI())/3)</f>
        <v>-0.4283644822572395</v>
      </c>
      <c r="AK144" s="11">
        <f>'OddsRatio_working_3-way'!U144/(3*'OddsRatio_working_3-way'!X144^(1/3))*SIN(('OddsRatio_working_3-way'!Y144+4*PI())/3)</f>
        <v>0.51618429726266124</v>
      </c>
      <c r="AL144" s="11">
        <f>'OddsRatio_working_3-way'!Z144+'OddsRatio_working_3-way'!AF144</f>
        <v>1.0906709842370943</v>
      </c>
      <c r="AM144" s="11">
        <f>'OddsRatio_working_3-way'!AA144+'OddsRatio_working_3-way'!AG144</f>
        <v>-0.69744387361923721</v>
      </c>
      <c r="AN144" s="11">
        <f>'OddsRatio_working_3-way'!AB144+'OddsRatio_working_3-way'!AH144</f>
        <v>-0.39322711061785709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1.0906709842370943</v>
      </c>
      <c r="AS144" s="11">
        <f>IF(('OddsRatio_working_3-way'!X144=0),IF(Q144&gt;0,-Q144^(1/3),(-Q144)^(1/3)),'OddsRatio_working_3-way'!AM144-'OddsRatio_working_3-way'!R144/3)</f>
        <v>-0.69744387361923721</v>
      </c>
      <c r="AT144" s="11">
        <f>IF(('OddsRatio_working_3-way'!X144=0),IF(Q144&gt;0,-Q144^(1/3),(-Q144)^(1/3)),'OddsRatio_working_3-way'!AN144-'OddsRatio_working_3-way'!R144/3)</f>
        <v>-0.39322711061785709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1.89</v>
      </c>
      <c r="B145" s="4">
        <f>IF('True_Odds_Calculator_3-way'!B146="","",'True_Odds_Calculator_3-way'!B146)</f>
        <v>3.42</v>
      </c>
      <c r="C145" s="4">
        <f>IF('True_Odds_Calculator_3-way'!C146="","",'True_Odds_Calculator_3-way'!C146)</f>
        <v>4.2</v>
      </c>
      <c r="D145" s="9">
        <f t="shared" si="39"/>
        <v>0.50545892752945176</v>
      </c>
      <c r="E145" s="9">
        <f t="shared" si="40"/>
        <v>0.27319651132012285</v>
      </c>
      <c r="F145" s="9">
        <f t="shared" si="41"/>
        <v>0.22134456115042542</v>
      </c>
      <c r="G145" s="9">
        <f t="shared" si="42"/>
        <v>1.0993259711275463</v>
      </c>
      <c r="H145" s="9">
        <f t="shared" si="43"/>
        <v>1.9784001143035161</v>
      </c>
      <c r="I145" s="9">
        <f t="shared" si="44"/>
        <v>3.6603688501286618</v>
      </c>
      <c r="J145" s="9">
        <f t="shared" si="45"/>
        <v>4.5178431076081491</v>
      </c>
      <c r="K145" s="11">
        <f t="shared" si="46"/>
        <v>0.52910052910052918</v>
      </c>
      <c r="L145" s="11">
        <f t="shared" si="47"/>
        <v>0.29239766081871343</v>
      </c>
      <c r="M145" s="11">
        <f t="shared" si="48"/>
        <v>0.23809523809523808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-0.25387395590681583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0.23979702342275444</v>
      </c>
      <c r="Q145" s="11">
        <f>2*'OddsRatio_working_3-way'!K145*'OddsRatio_working_3-way'!L145*'OddsRatio_working_3-way'!M145</f>
        <v>7.3670360498542059E-2</v>
      </c>
      <c r="R145" s="11">
        <f t="shared" si="49"/>
        <v>0</v>
      </c>
      <c r="S145" s="11">
        <f t="shared" si="50"/>
        <v>-0.94455149038907993</v>
      </c>
      <c r="T145" s="11">
        <f t="shared" si="51"/>
        <v>-0.29018478967406441</v>
      </c>
      <c r="U145" s="11">
        <f>'OddsRatio_working_3-way'!S145-'OddsRatio_working_3-way'!R145^2/3</f>
        <v>-0.94455149038907993</v>
      </c>
      <c r="V145" s="11">
        <f>'OddsRatio_working_3-way'!S145*'OddsRatio_working_3-way'!R145/3-2*'OddsRatio_working_3-way'!R145^3/27-'OddsRatio_working_3-way'!T145</f>
        <v>0.29018478967406441</v>
      </c>
      <c r="W145" s="11">
        <f>'OddsRatio_working_3-way'!V145^2+4*'OddsRatio_working_3-way'!U145^3/27</f>
        <v>-4.0638358851444373E-2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0.17666746376287384</v>
      </c>
      <c r="Y145" s="11">
        <f>IF('OddsRatio_working_3-way'!W145&gt;=0,IF('OddsRatio_working_3-way'!V145+SQRT('OddsRatio_working_3-way'!W145)&gt;0,0,PI()),ACOS('OddsRatio_working_3-way'!V145/(2*'OddsRatio_working_3-way'!X145)))</f>
        <v>0.60715588566261436</v>
      </c>
      <c r="Z145" s="11">
        <f>'OddsRatio_working_3-way'!X145^(1/3)*COS('OddsRatio_working_3-way'!Y145/3)</f>
        <v>0.54966298556377324</v>
      </c>
      <c r="AA145" s="11">
        <f>'OddsRatio_working_3-way'!X145^(1/3)*COS(('OddsRatio_working_3-way'!Y145+2*PI())/3)</f>
        <v>-0.37250863608117335</v>
      </c>
      <c r="AB145" s="11">
        <f>'OddsRatio_working_3-way'!X145^(1/3)*COS(('OddsRatio_working_3-way'!Y145+4*PI())/3)</f>
        <v>-0.17715434948260003</v>
      </c>
      <c r="AC145" s="11">
        <f>'OddsRatio_working_3-way'!X145^(1/3)*SIN('OddsRatio_working_3-way'!Y145/3)</f>
        <v>0.11278784995503387</v>
      </c>
      <c r="AD145" s="11">
        <f>'OddsRatio_working_3-way'!X145^(1/3)*SIN(('OddsRatio_working_3-way'!Y145+2*PI())/3)</f>
        <v>0.41962818404070995</v>
      </c>
      <c r="AE145" s="11">
        <f>'OddsRatio_working_3-way'!X145^(1/3)*SIN(('OddsRatio_working_3-way'!Y145+4*PI())/3)</f>
        <v>-0.53241603399574355</v>
      </c>
      <c r="AF145" s="11">
        <f>-'OddsRatio_working_3-way'!U145/(3*'OddsRatio_working_3-way'!X145^(1/3))*COS(('OddsRatio_working_3-way'!Y145)/3)</f>
        <v>0.54966298556377313</v>
      </c>
      <c r="AG145" s="11">
        <f>-'OddsRatio_working_3-way'!U145/(3*'OddsRatio_working_3-way'!X145^(1/3))*COS(('OddsRatio_working_3-way'!Y145+2*PI())/3)</f>
        <v>-0.37250863608117329</v>
      </c>
      <c r="AH145" s="11">
        <f>-'OddsRatio_working_3-way'!U145/(3*'OddsRatio_working_3-way'!X145^(1/3))*COS(('OddsRatio_working_3-way'!Y145+4*PI())/3)</f>
        <v>-0.17715434948259998</v>
      </c>
      <c r="AI145" s="11">
        <f>'OddsRatio_working_3-way'!U145/(3*'OddsRatio_working_3-way'!X145^(1/3))*SIN(('OddsRatio_working_3-way'!Y145)/3)</f>
        <v>-0.11278784995503385</v>
      </c>
      <c r="AJ145" s="11">
        <f>'OddsRatio_working_3-way'!U145/(3*'OddsRatio_working_3-way'!X145^(1/3))*SIN(('OddsRatio_working_3-way'!Y145+2*PI())/3)</f>
        <v>-0.4196281840407099</v>
      </c>
      <c r="AK145" s="11">
        <f>'OddsRatio_working_3-way'!U145/(3*'OddsRatio_working_3-way'!X145^(1/3))*SIN(('OddsRatio_working_3-way'!Y145+4*PI())/3)</f>
        <v>0.53241603399574355</v>
      </c>
      <c r="AL145" s="11">
        <f>'OddsRatio_working_3-way'!Z145+'OddsRatio_working_3-way'!AF145</f>
        <v>1.0993259711275463</v>
      </c>
      <c r="AM145" s="11">
        <f>'OddsRatio_working_3-way'!AA145+'OddsRatio_working_3-way'!AG145</f>
        <v>-0.7450172721623467</v>
      </c>
      <c r="AN145" s="11">
        <f>'OddsRatio_working_3-way'!AB145+'OddsRatio_working_3-way'!AH145</f>
        <v>-0.35430869896520001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1.0993259711275463</v>
      </c>
      <c r="AS145" s="11">
        <f>IF(('OddsRatio_working_3-way'!X145=0),IF(Q145&gt;0,-Q145^(1/3),(-Q145)^(1/3)),'OddsRatio_working_3-way'!AM145-'OddsRatio_working_3-way'!R145/3)</f>
        <v>-0.7450172721623467</v>
      </c>
      <c r="AT145" s="11">
        <f>IF(('OddsRatio_working_3-way'!X145=0),IF(Q145&gt;0,-Q145^(1/3),(-Q145)^(1/3)),'OddsRatio_working_3-way'!AN145-'OddsRatio_working_3-way'!R145/3)</f>
        <v>-0.35430869896520001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2.4700000000000002</v>
      </c>
      <c r="B146" s="4">
        <f>IF('True_Odds_Calculator_3-way'!B147="","",'True_Odds_Calculator_3-way'!B147)</f>
        <v>2.98</v>
      </c>
      <c r="C146" s="4">
        <f>IF('True_Odds_Calculator_3-way'!C147="","",'True_Odds_Calculator_3-way'!C147)</f>
        <v>3.19</v>
      </c>
      <c r="D146" s="9">
        <f t="shared" si="39"/>
        <v>0.38565329237716628</v>
      </c>
      <c r="E146" s="9">
        <f t="shared" si="40"/>
        <v>0.31789659198765091</v>
      </c>
      <c r="F146" s="9">
        <f t="shared" si="41"/>
        <v>0.29645011563518281</v>
      </c>
      <c r="G146" s="9">
        <f t="shared" si="42"/>
        <v>1.0836752560300806</v>
      </c>
      <c r="H146" s="9">
        <f t="shared" si="43"/>
        <v>2.5930026263642185</v>
      </c>
      <c r="I146" s="9">
        <f t="shared" si="44"/>
        <v>3.1456770069395592</v>
      </c>
      <c r="J146" s="9">
        <f t="shared" si="45"/>
        <v>3.3732488107058765</v>
      </c>
      <c r="K146" s="11">
        <f t="shared" si="46"/>
        <v>0.40485829959514169</v>
      </c>
      <c r="L146" s="11">
        <f t="shared" si="47"/>
        <v>0.33557046979865773</v>
      </c>
      <c r="M146" s="11">
        <f t="shared" si="48"/>
        <v>0.31347962382445144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-0.27147056040221595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0.24020121707060643</v>
      </c>
      <c r="Q146" s="11">
        <f>2*'OddsRatio_working_3-way'!K146*'OddsRatio_working_3-way'!L146*'OddsRatio_working_3-way'!M146</f>
        <v>8.5177736549860453E-2</v>
      </c>
      <c r="R146" s="11">
        <f t="shared" si="49"/>
        <v>0</v>
      </c>
      <c r="S146" s="11">
        <f t="shared" si="50"/>
        <v>-0.88481497483454463</v>
      </c>
      <c r="T146" s="11">
        <f t="shared" si="51"/>
        <v>-0.31376417547324281</v>
      </c>
      <c r="U146" s="11">
        <f>'OddsRatio_working_3-way'!S146-'OddsRatio_working_3-way'!R146^2/3</f>
        <v>-0.88481497483454463</v>
      </c>
      <c r="V146" s="11">
        <f>'OddsRatio_working_3-way'!S146*'OddsRatio_working_3-way'!R146/3-2*'OddsRatio_working_3-way'!R146^3/27-'OddsRatio_working_3-way'!T146</f>
        <v>0.31376417547324281</v>
      </c>
      <c r="W146" s="11">
        <f>'OddsRatio_working_3-way'!V146^2+4*'OddsRatio_working_3-way'!U146^3/27</f>
        <v>-4.1771483940586662E-3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0.16017576767762234</v>
      </c>
      <c r="Y146" s="11">
        <f>IF('OddsRatio_working_3-way'!W146&gt;=0,IF('OddsRatio_working_3-way'!V146+SQRT('OddsRatio_working_3-way'!W146)&gt;0,0,PI()),ACOS('OddsRatio_working_3-way'!V146/(2*'OddsRatio_working_3-way'!X146)))</f>
        <v>0.20314414342589782</v>
      </c>
      <c r="Z146" s="11">
        <f>'OddsRatio_working_3-way'!X146^(1/3)*COS('OddsRatio_working_3-way'!Y146/3)</f>
        <v>0.54183762801504043</v>
      </c>
      <c r="AA146" s="11">
        <f>'OddsRatio_working_3-way'!X146^(1/3)*COS(('OddsRatio_working_3-way'!Y146+2*PI())/3)</f>
        <v>-0.30274227011951732</v>
      </c>
      <c r="AB146" s="11">
        <f>'OddsRatio_working_3-way'!X146^(1/3)*COS(('OddsRatio_working_3-way'!Y146+4*PI())/3)</f>
        <v>-0.23909535789552297</v>
      </c>
      <c r="AC146" s="11">
        <f>'OddsRatio_working_3-way'!X146^(1/3)*SIN('OddsRatio_working_3-way'!Y146/3)</f>
        <v>3.6746561905611617E-2</v>
      </c>
      <c r="AD146" s="11">
        <f>'OddsRatio_working_3-way'!X146^(1/3)*SIN(('OddsRatio_working_3-way'!Y146+2*PI())/3)</f>
        <v>0.45087186963452208</v>
      </c>
      <c r="AE146" s="11">
        <f>'OddsRatio_working_3-way'!X146^(1/3)*SIN(('OddsRatio_working_3-way'!Y146+4*PI())/3)</f>
        <v>-0.48761843154013368</v>
      </c>
      <c r="AF146" s="11">
        <f>-'OddsRatio_working_3-way'!U146/(3*'OddsRatio_working_3-way'!X146^(1/3))*COS(('OddsRatio_working_3-way'!Y146)/3)</f>
        <v>0.54183762801504032</v>
      </c>
      <c r="AG146" s="11">
        <f>-'OddsRatio_working_3-way'!U146/(3*'OddsRatio_working_3-way'!X146^(1/3))*COS(('OddsRatio_working_3-way'!Y146+2*PI())/3)</f>
        <v>-0.30274227011951726</v>
      </c>
      <c r="AH146" s="11">
        <f>-'OddsRatio_working_3-way'!U146/(3*'OddsRatio_working_3-way'!X146^(1/3))*COS(('OddsRatio_working_3-way'!Y146+4*PI())/3)</f>
        <v>-0.23909535789552291</v>
      </c>
      <c r="AI146" s="11">
        <f>'OddsRatio_working_3-way'!U146/(3*'OddsRatio_working_3-way'!X146^(1/3))*SIN(('OddsRatio_working_3-way'!Y146)/3)</f>
        <v>-3.6746561905611611E-2</v>
      </c>
      <c r="AJ146" s="11">
        <f>'OddsRatio_working_3-way'!U146/(3*'OddsRatio_working_3-way'!X146^(1/3))*SIN(('OddsRatio_working_3-way'!Y146+2*PI())/3)</f>
        <v>-0.45087186963452197</v>
      </c>
      <c r="AK146" s="11">
        <f>'OddsRatio_working_3-way'!U146/(3*'OddsRatio_working_3-way'!X146^(1/3))*SIN(('OddsRatio_working_3-way'!Y146+4*PI())/3)</f>
        <v>0.48761843154013362</v>
      </c>
      <c r="AL146" s="11">
        <f>'OddsRatio_working_3-way'!Z146+'OddsRatio_working_3-way'!AF146</f>
        <v>1.0836752560300806</v>
      </c>
      <c r="AM146" s="11">
        <f>'OddsRatio_working_3-way'!AA146+'OddsRatio_working_3-way'!AG146</f>
        <v>-0.60548454023903453</v>
      </c>
      <c r="AN146" s="11">
        <f>'OddsRatio_working_3-way'!AB146+'OddsRatio_working_3-way'!AH146</f>
        <v>-0.47819071579104588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1.0836752560300806</v>
      </c>
      <c r="AS146" s="11">
        <f>IF(('OddsRatio_working_3-way'!X146=0),IF(Q146&gt;0,-Q146^(1/3),(-Q146)^(1/3)),'OddsRatio_working_3-way'!AM146-'OddsRatio_working_3-way'!R146/3)</f>
        <v>-0.60548454023903453</v>
      </c>
      <c r="AT146" s="11">
        <f>IF(('OddsRatio_working_3-way'!X146=0),IF(Q146&gt;0,-Q146^(1/3),(-Q146)^(1/3)),'OddsRatio_working_3-way'!AN146-'OddsRatio_working_3-way'!R146/3)</f>
        <v>-0.47819071579104588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3.13</v>
      </c>
      <c r="B147" s="4">
        <f>IF('True_Odds_Calculator_3-way'!B148="","",'True_Odds_Calculator_3-way'!B148)</f>
        <v>3.13</v>
      </c>
      <c r="C147" s="4">
        <f>IF('True_Odds_Calculator_3-way'!C148="","",'True_Odds_Calculator_3-way'!C148)</f>
        <v>2.4</v>
      </c>
      <c r="D147" s="9">
        <f t="shared" si="39"/>
        <v>0.30169342261366894</v>
      </c>
      <c r="E147" s="9">
        <f t="shared" si="40"/>
        <v>0.30169342261366894</v>
      </c>
      <c r="F147" s="9">
        <f t="shared" si="41"/>
        <v>0.39661315477266235</v>
      </c>
      <c r="G147" s="9">
        <f t="shared" si="42"/>
        <v>1.0866775308571279</v>
      </c>
      <c r="H147" s="9">
        <f t="shared" si="43"/>
        <v>3.3146231407256828</v>
      </c>
      <c r="I147" s="9">
        <f t="shared" si="44"/>
        <v>3.3146231407256828</v>
      </c>
      <c r="J147" s="9">
        <f t="shared" si="45"/>
        <v>2.5213485431999789</v>
      </c>
      <c r="K147" s="11">
        <f t="shared" si="46"/>
        <v>0.31948881789137379</v>
      </c>
      <c r="L147" s="11">
        <f t="shared" si="47"/>
        <v>0.31948881789137379</v>
      </c>
      <c r="M147" s="11">
        <f t="shared" si="48"/>
        <v>0.41666666666666669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-0.27013902356868003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0.24072240538673795</v>
      </c>
      <c r="Q147" s="11">
        <f>2*'OddsRatio_working_3-way'!K147*'OddsRatio_working_3-way'!L147*'OddsRatio_working_3-way'!M147</f>
        <v>8.5060920631356174E-2</v>
      </c>
      <c r="R147" s="11">
        <f t="shared" si="49"/>
        <v>0</v>
      </c>
      <c r="S147" s="11">
        <f t="shared" si="50"/>
        <v>-0.89110563222842476</v>
      </c>
      <c r="T147" s="11">
        <f t="shared" si="51"/>
        <v>-0.31487831527506177</v>
      </c>
      <c r="U147" s="11">
        <f>'OddsRatio_working_3-way'!S147-'OddsRatio_working_3-way'!R147^2/3</f>
        <v>-0.89110563222842476</v>
      </c>
      <c r="V147" s="11">
        <f>'OddsRatio_working_3-way'!S147*'OddsRatio_working_3-way'!R147/3-2*'OddsRatio_working_3-way'!R147^3/27-'OddsRatio_working_3-way'!T147</f>
        <v>0.31487831527506177</v>
      </c>
      <c r="W147" s="11">
        <f>'OddsRatio_working_3-way'!V147^2+4*'OddsRatio_working_3-way'!U147^3/27</f>
        <v>-5.6812138412963009E-3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0.16188697235398336</v>
      </c>
      <c r="Y147" s="11">
        <f>IF('OddsRatio_working_3-way'!W147&gt;=0,IF('OddsRatio_working_3-way'!V147+SQRT('OddsRatio_working_3-way'!W147)&gt;0,0,PI()),ACOS('OddsRatio_working_3-way'!V147/(2*'OddsRatio_working_3-way'!X147)))</f>
        <v>0.2349534273983096</v>
      </c>
      <c r="Z147" s="11">
        <f>'OddsRatio_working_3-way'!X147^(1/3)*COS('OddsRatio_working_3-way'!Y147/3)</f>
        <v>0.54333876542856396</v>
      </c>
      <c r="AA147" s="11">
        <f>'OddsRatio_working_3-way'!X147^(1/3)*COS(('OddsRatio_working_3-way'!Y147+2*PI())/3)</f>
        <v>-0.30859698139100494</v>
      </c>
      <c r="AB147" s="11">
        <f>'OddsRatio_working_3-way'!X147^(1/3)*COS(('OddsRatio_working_3-way'!Y147+4*PI())/3)</f>
        <v>-0.23474178403755916</v>
      </c>
      <c r="AC147" s="11">
        <f>'OddsRatio_working_3-way'!X147^(1/3)*SIN('OddsRatio_working_3-way'!Y147/3)</f>
        <v>4.2640318073065078E-2</v>
      </c>
      <c r="AD147" s="11">
        <f>'OddsRatio_working_3-way'!X147^(1/3)*SIN(('OddsRatio_working_3-way'!Y147+2*PI())/3)</f>
        <v>0.4492250146854781</v>
      </c>
      <c r="AE147" s="11">
        <f>'OddsRatio_working_3-way'!X147^(1/3)*SIN(('OddsRatio_working_3-way'!Y147+4*PI())/3)</f>
        <v>-0.49186533275854294</v>
      </c>
      <c r="AF147" s="11">
        <f>-'OddsRatio_working_3-way'!U147/(3*'OddsRatio_working_3-way'!X147^(1/3))*COS(('OddsRatio_working_3-way'!Y147)/3)</f>
        <v>0.54333876542856396</v>
      </c>
      <c r="AG147" s="11">
        <f>-'OddsRatio_working_3-way'!U147/(3*'OddsRatio_working_3-way'!X147^(1/3))*COS(('OddsRatio_working_3-way'!Y147+2*PI())/3)</f>
        <v>-0.30859698139100494</v>
      </c>
      <c r="AH147" s="11">
        <f>-'OddsRatio_working_3-way'!U147/(3*'OddsRatio_working_3-way'!X147^(1/3))*COS(('OddsRatio_working_3-way'!Y147+4*PI())/3)</f>
        <v>-0.23474178403755916</v>
      </c>
      <c r="AI147" s="11">
        <f>'OddsRatio_working_3-way'!U147/(3*'OddsRatio_working_3-way'!X147^(1/3))*SIN(('OddsRatio_working_3-way'!Y147)/3)</f>
        <v>-4.2640318073065078E-2</v>
      </c>
      <c r="AJ147" s="11">
        <f>'OddsRatio_working_3-way'!U147/(3*'OddsRatio_working_3-way'!X147^(1/3))*SIN(('OddsRatio_working_3-way'!Y147+2*PI())/3)</f>
        <v>-0.4492250146854781</v>
      </c>
      <c r="AK147" s="11">
        <f>'OddsRatio_working_3-way'!U147/(3*'OddsRatio_working_3-way'!X147^(1/3))*SIN(('OddsRatio_working_3-way'!Y147+4*PI())/3)</f>
        <v>0.49186533275854294</v>
      </c>
      <c r="AL147" s="11">
        <f>'OddsRatio_working_3-way'!Z147+'OddsRatio_working_3-way'!AF147</f>
        <v>1.0866775308571279</v>
      </c>
      <c r="AM147" s="11">
        <f>'OddsRatio_working_3-way'!AA147+'OddsRatio_working_3-way'!AG147</f>
        <v>-0.61719396278200989</v>
      </c>
      <c r="AN147" s="11">
        <f>'OddsRatio_working_3-way'!AB147+'OddsRatio_working_3-way'!AH147</f>
        <v>-0.46948356807511832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1.0866775308571279</v>
      </c>
      <c r="AS147" s="11">
        <f>IF(('OddsRatio_working_3-way'!X147=0),IF(Q147&gt;0,-Q147^(1/3),(-Q147)^(1/3)),'OddsRatio_working_3-way'!AM147-'OddsRatio_working_3-way'!R147/3)</f>
        <v>-0.61719396278200989</v>
      </c>
      <c r="AT147" s="11">
        <f>IF(('OddsRatio_working_3-way'!X147=0),IF(Q147&gt;0,-Q147^(1/3),(-Q147)^(1/3)),'OddsRatio_working_3-way'!AN147-'OddsRatio_working_3-way'!R147/3)</f>
        <v>-0.46948356807511832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2.09</v>
      </c>
      <c r="B148" s="4">
        <f>IF('True_Odds_Calculator_3-way'!B149="","",'True_Odds_Calculator_3-way'!B149)</f>
        <v>3.42</v>
      </c>
      <c r="C148" s="4">
        <f>IF('True_Odds_Calculator_3-way'!C149="","",'True_Odds_Calculator_3-way'!C149)</f>
        <v>3.81</v>
      </c>
      <c r="D148" s="9">
        <f t="shared" si="39"/>
        <v>0.46559104524045292</v>
      </c>
      <c r="E148" s="9">
        <f t="shared" si="40"/>
        <v>0.28182164055028608</v>
      </c>
      <c r="F148" s="9">
        <f t="shared" si="41"/>
        <v>0.252587314209261</v>
      </c>
      <c r="G148" s="9">
        <f t="shared" si="42"/>
        <v>1.0530345240646204</v>
      </c>
      <c r="H148" s="9">
        <f t="shared" si="43"/>
        <v>2.1478076312304362</v>
      </c>
      <c r="I148" s="9">
        <f t="shared" si="44"/>
        <v>3.5483435482363808</v>
      </c>
      <c r="J148" s="9">
        <f t="shared" si="45"/>
        <v>3.9590270126215841</v>
      </c>
      <c r="K148" s="11">
        <f t="shared" si="46"/>
        <v>0.47846889952153115</v>
      </c>
      <c r="L148" s="11">
        <f t="shared" si="47"/>
        <v>0.29239766081871343</v>
      </c>
      <c r="M148" s="11">
        <f t="shared" si="48"/>
        <v>0.26246719160104987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-0.27217661965846141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0.23207037842673761</v>
      </c>
      <c r="Q148" s="11">
        <f>2*'OddsRatio_working_3-way'!K148*'OddsRatio_working_3-way'!L148*'OddsRatio_working_3-way'!M148</f>
        <v>7.3439993173018234E-2</v>
      </c>
      <c r="R148" s="11">
        <f t="shared" si="49"/>
        <v>0</v>
      </c>
      <c r="S148" s="11">
        <f t="shared" si="50"/>
        <v>-0.85264626593551351</v>
      </c>
      <c r="T148" s="11">
        <f t="shared" si="51"/>
        <v>-0.26982476770111191</v>
      </c>
      <c r="U148" s="11">
        <f>'OddsRatio_working_3-way'!S148-'OddsRatio_working_3-way'!R148^2/3</f>
        <v>-0.85264626593551351</v>
      </c>
      <c r="V148" s="11">
        <f>'OddsRatio_working_3-way'!S148*'OddsRatio_working_3-way'!R148/3-2*'OddsRatio_working_3-way'!R148^3/27-'OddsRatio_working_3-way'!T148</f>
        <v>0.26982476770111191</v>
      </c>
      <c r="W148" s="11">
        <f>'OddsRatio_working_3-way'!V148^2+4*'OddsRatio_working_3-way'!U148^3/27</f>
        <v>-1.9028469829999173E-2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0.15152052261571547</v>
      </c>
      <c r="Y148" s="11">
        <f>IF('OddsRatio_working_3-way'!W148&gt;=0,IF('OddsRatio_working_3-way'!V148+SQRT('OddsRatio_working_3-way'!W148)&gt;0,0,PI()),ACOS('OddsRatio_working_3-way'!V148/(2*'OddsRatio_working_3-way'!X148)))</f>
        <v>0.47259473186666412</v>
      </c>
      <c r="Z148" s="11">
        <f>'OddsRatio_working_3-way'!X148^(1/3)*COS('OddsRatio_working_3-way'!Y148/3)</f>
        <v>0.52651726203231031</v>
      </c>
      <c r="AA148" s="11">
        <f>'OddsRatio_working_3-way'!X148^(1/3)*COS(('OddsRatio_working_3-way'!Y148+2*PI())/3)</f>
        <v>-0.33568960553933885</v>
      </c>
      <c r="AB148" s="11">
        <f>'OddsRatio_working_3-way'!X148^(1/3)*COS(('OddsRatio_working_3-way'!Y148+4*PI())/3)</f>
        <v>-0.19082765649297156</v>
      </c>
      <c r="AC148" s="11">
        <f>'OddsRatio_working_3-way'!X148^(1/3)*SIN('OddsRatio_working_3-way'!Y148/3)</f>
        <v>8.3636085277254038E-2</v>
      </c>
      <c r="AD148" s="11">
        <f>'OddsRatio_working_3-way'!X148^(1/3)*SIN(('OddsRatio_working_3-way'!Y148+2*PI())/3)</f>
        <v>0.4141592818123816</v>
      </c>
      <c r="AE148" s="11">
        <f>'OddsRatio_working_3-way'!X148^(1/3)*SIN(('OddsRatio_working_3-way'!Y148+4*PI())/3)</f>
        <v>-0.49779536708963557</v>
      </c>
      <c r="AF148" s="11">
        <f>-'OddsRatio_working_3-way'!U148/(3*'OddsRatio_working_3-way'!X148^(1/3))*COS(('OddsRatio_working_3-way'!Y148)/3)</f>
        <v>0.5265172620323102</v>
      </c>
      <c r="AG148" s="11">
        <f>-'OddsRatio_working_3-way'!U148/(3*'OddsRatio_working_3-way'!X148^(1/3))*COS(('OddsRatio_working_3-way'!Y148+2*PI())/3)</f>
        <v>-0.3356896055393388</v>
      </c>
      <c r="AH148" s="11">
        <f>-'OddsRatio_working_3-way'!U148/(3*'OddsRatio_working_3-way'!X148^(1/3))*COS(('OddsRatio_working_3-way'!Y148+4*PI())/3)</f>
        <v>-0.19082765649297151</v>
      </c>
      <c r="AI148" s="11">
        <f>'OddsRatio_working_3-way'!U148/(3*'OddsRatio_working_3-way'!X148^(1/3))*SIN(('OddsRatio_working_3-way'!Y148)/3)</f>
        <v>-8.3636085277254024E-2</v>
      </c>
      <c r="AJ148" s="11">
        <f>'OddsRatio_working_3-way'!U148/(3*'OddsRatio_working_3-way'!X148^(1/3))*SIN(('OddsRatio_working_3-way'!Y148+2*PI())/3)</f>
        <v>-0.41415928181238149</v>
      </c>
      <c r="AK148" s="11">
        <f>'OddsRatio_working_3-way'!U148/(3*'OddsRatio_working_3-way'!X148^(1/3))*SIN(('OddsRatio_working_3-way'!Y148+4*PI())/3)</f>
        <v>0.49779536708963545</v>
      </c>
      <c r="AL148" s="11">
        <f>'OddsRatio_working_3-way'!Z148+'OddsRatio_working_3-way'!AF148</f>
        <v>1.0530345240646204</v>
      </c>
      <c r="AM148" s="11">
        <f>'OddsRatio_working_3-way'!AA148+'OddsRatio_working_3-way'!AG148</f>
        <v>-0.6713792110786776</v>
      </c>
      <c r="AN148" s="11">
        <f>'OddsRatio_working_3-way'!AB148+'OddsRatio_working_3-way'!AH148</f>
        <v>-0.38165531298594307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1.0530345240646204</v>
      </c>
      <c r="AS148" s="11">
        <f>IF(('OddsRatio_working_3-way'!X148=0),IF(Q148&gt;0,-Q148^(1/3),(-Q148)^(1/3)),'OddsRatio_working_3-way'!AM148-'OddsRatio_working_3-way'!R148/3)</f>
        <v>-0.6713792110786776</v>
      </c>
      <c r="AT148" s="11">
        <f>IF(('OddsRatio_working_3-way'!X148=0),IF(Q148&gt;0,-Q148^(1/3),(-Q148)^(1/3)),'OddsRatio_working_3-way'!AN148-'OddsRatio_working_3-way'!R148/3)</f>
        <v>-0.38165531298594307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2.4</v>
      </c>
      <c r="B149" s="4">
        <f>IF('True_Odds_Calculator_3-way'!B150="","",'True_Odds_Calculator_3-way'!B150)</f>
        <v>3.65</v>
      </c>
      <c r="C149" s="4">
        <f>IF('True_Odds_Calculator_3-way'!C150="","",'True_Odds_Calculator_3-way'!C150)</f>
        <v>3.02</v>
      </c>
      <c r="D149" s="9">
        <f t="shared" si="39"/>
        <v>0.40867431132023152</v>
      </c>
      <c r="E149" s="9">
        <f t="shared" si="40"/>
        <v>0.26746237242062998</v>
      </c>
      <c r="F149" s="9">
        <f t="shared" si="41"/>
        <v>0.32386331625913856</v>
      </c>
      <c r="G149" s="9">
        <f t="shared" si="42"/>
        <v>1.0335259159050807</v>
      </c>
      <c r="H149" s="9">
        <f t="shared" si="43"/>
        <v>2.4469362822671128</v>
      </c>
      <c r="I149" s="9">
        <f t="shared" si="44"/>
        <v>3.7388436771484637</v>
      </c>
      <c r="J149" s="9">
        <f t="shared" si="45"/>
        <v>3.0877223501282622</v>
      </c>
      <c r="K149" s="11">
        <f t="shared" si="46"/>
        <v>0.41666666666666669</v>
      </c>
      <c r="L149" s="11">
        <f t="shared" si="47"/>
        <v>0.27397260273972601</v>
      </c>
      <c r="M149" s="11">
        <f t="shared" si="48"/>
        <v>0.33112582781456956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-0.28327890169040493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0.22944449484411378</v>
      </c>
      <c r="Q149" s="11">
        <f>2*'OddsRatio_working_3-way'!K149*'OddsRatio_working_3-way'!L149*'OddsRatio_working_3-way'!M149</f>
        <v>7.5599504067253326E-2</v>
      </c>
      <c r="R149" s="11">
        <f t="shared" si="49"/>
        <v>0</v>
      </c>
      <c r="S149" s="11">
        <f t="shared" si="50"/>
        <v>-0.80995970216967772</v>
      </c>
      <c r="T149" s="11">
        <f t="shared" si="51"/>
        <v>-0.26687304849083293</v>
      </c>
      <c r="U149" s="11">
        <f>'OddsRatio_working_3-way'!S149-'OddsRatio_working_3-way'!R149^2/3</f>
        <v>-0.80995970216967772</v>
      </c>
      <c r="V149" s="11">
        <f>'OddsRatio_working_3-way'!S149*'OddsRatio_working_3-way'!R149/3-2*'OddsRatio_working_3-way'!R149^3/27-'OddsRatio_working_3-way'!T149</f>
        <v>0.26687304849083293</v>
      </c>
      <c r="W149" s="11">
        <f>'OddsRatio_working_3-way'!V149^2+4*'OddsRatio_working_3-way'!U149^3/27</f>
        <v>-7.4990257264873073E-3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0.14028564585986494</v>
      </c>
      <c r="Y149" s="11">
        <f>IF('OddsRatio_working_3-way'!W149&gt;=0,IF('OddsRatio_working_3-way'!V149+SQRT('OddsRatio_working_3-way'!W149)&gt;0,0,PI()),ACOS('OddsRatio_working_3-way'!V149/(2*'OddsRatio_working_3-way'!X149)))</f>
        <v>0.31376811054538667</v>
      </c>
      <c r="Z149" s="11">
        <f>'OddsRatio_working_3-way'!X149^(1/3)*COS('OddsRatio_working_3-way'!Y149/3)</f>
        <v>0.51676295795254035</v>
      </c>
      <c r="AA149" s="11">
        <f>'OddsRatio_working_3-way'!X149^(1/3)*COS(('OddsRatio_working_3-way'!Y149+2*PI())/3)</f>
        <v>-0.3053597666049741</v>
      </c>
      <c r="AB149" s="11">
        <f>'OddsRatio_working_3-way'!X149^(1/3)*COS(('OddsRatio_working_3-way'!Y149+4*PI())/3)</f>
        <v>-0.21140319134756655</v>
      </c>
      <c r="AC149" s="11">
        <f>'OddsRatio_working_3-way'!X149^(1/3)*SIN('OddsRatio_working_3-way'!Y149/3)</f>
        <v>5.4245854016999807E-2</v>
      </c>
      <c r="AD149" s="11">
        <f>'OddsRatio_working_3-way'!X149^(1/3)*SIN(('OddsRatio_working_3-way'!Y149+2*PI())/3)</f>
        <v>0.42040692231318977</v>
      </c>
      <c r="AE149" s="11">
        <f>'OddsRatio_working_3-way'!X149^(1/3)*SIN(('OddsRatio_working_3-way'!Y149+4*PI())/3)</f>
        <v>-0.47465277633018937</v>
      </c>
      <c r="AF149" s="11">
        <f>-'OddsRatio_working_3-way'!U149/(3*'OddsRatio_working_3-way'!X149^(1/3))*COS(('OddsRatio_working_3-way'!Y149)/3)</f>
        <v>0.51676295795254035</v>
      </c>
      <c r="AG149" s="11">
        <f>-'OddsRatio_working_3-way'!U149/(3*'OddsRatio_working_3-way'!X149^(1/3))*COS(('OddsRatio_working_3-way'!Y149+2*PI())/3)</f>
        <v>-0.3053597666049741</v>
      </c>
      <c r="AH149" s="11">
        <f>-'OddsRatio_working_3-way'!U149/(3*'OddsRatio_working_3-way'!X149^(1/3))*COS(('OddsRatio_working_3-way'!Y149+4*PI())/3)</f>
        <v>-0.21140319134756655</v>
      </c>
      <c r="AI149" s="11">
        <f>'OddsRatio_working_3-way'!U149/(3*'OddsRatio_working_3-way'!X149^(1/3))*SIN(('OddsRatio_working_3-way'!Y149)/3)</f>
        <v>-5.4245854016999807E-2</v>
      </c>
      <c r="AJ149" s="11">
        <f>'OddsRatio_working_3-way'!U149/(3*'OddsRatio_working_3-way'!X149^(1/3))*SIN(('OddsRatio_working_3-way'!Y149+2*PI())/3)</f>
        <v>-0.42040692231318977</v>
      </c>
      <c r="AK149" s="11">
        <f>'OddsRatio_working_3-way'!U149/(3*'OddsRatio_working_3-way'!X149^(1/3))*SIN(('OddsRatio_working_3-way'!Y149+4*PI())/3)</f>
        <v>0.47465277633018937</v>
      </c>
      <c r="AL149" s="11">
        <f>'OddsRatio_working_3-way'!Z149+'OddsRatio_working_3-way'!AF149</f>
        <v>1.0335259159050807</v>
      </c>
      <c r="AM149" s="11">
        <f>'OddsRatio_working_3-way'!AA149+'OddsRatio_working_3-way'!AG149</f>
        <v>-0.61071953320994821</v>
      </c>
      <c r="AN149" s="11">
        <f>'OddsRatio_working_3-way'!AB149+'OddsRatio_working_3-way'!AH149</f>
        <v>-0.4228063826951331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1.0335259159050807</v>
      </c>
      <c r="AS149" s="11">
        <f>IF(('OddsRatio_working_3-way'!X149=0),IF(Q149&gt;0,-Q149^(1/3),(-Q149)^(1/3)),'OddsRatio_working_3-way'!AM149-'OddsRatio_working_3-way'!R149/3)</f>
        <v>-0.61071953320994821</v>
      </c>
      <c r="AT149" s="11">
        <f>IF(('OddsRatio_working_3-way'!X149=0),IF(Q149&gt;0,-Q149^(1/3),(-Q149)^(1/3)),'OddsRatio_working_3-way'!AN149-'OddsRatio_working_3-way'!R149/3)</f>
        <v>-0.4228063826951331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4.68</v>
      </c>
      <c r="C150" s="4">
        <f>IF('True_Odds_Calculator_3-way'!C151="","",'True_Odds_Calculator_3-way'!C151)</f>
        <v>8.65</v>
      </c>
      <c r="D150" s="9">
        <f t="shared" si="39"/>
        <v>0.68385975194663839</v>
      </c>
      <c r="E150" s="9">
        <f t="shared" si="40"/>
        <v>0.20549029628035698</v>
      </c>
      <c r="F150" s="9">
        <f t="shared" si="41"/>
        <v>0.11064995177300445</v>
      </c>
      <c r="G150" s="9">
        <f t="shared" si="42"/>
        <v>1.0506548480333793</v>
      </c>
      <c r="H150" s="9">
        <f t="shared" si="43"/>
        <v>1.4622881331346871</v>
      </c>
      <c r="I150" s="9">
        <f t="shared" si="44"/>
        <v>4.8664098407628362</v>
      </c>
      <c r="J150" s="9">
        <f t="shared" si="45"/>
        <v>9.0375095874553519</v>
      </c>
      <c r="K150" s="11">
        <f t="shared" si="46"/>
        <v>0.69444444444444442</v>
      </c>
      <c r="L150" s="11">
        <f t="shared" si="47"/>
        <v>0.21367521367521369</v>
      </c>
      <c r="M150" s="11">
        <f t="shared" si="48"/>
        <v>0.11560693641618497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-0.21248950150684243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0.20190729487453957</v>
      </c>
      <c r="Q150" s="11">
        <f>2*'OddsRatio_working_3-way'!K150*'OddsRatio_working_3-way'!L150*'OddsRatio_working_3-way'!M150</f>
        <v>3.4308801168146059E-2</v>
      </c>
      <c r="R150" s="11">
        <f t="shared" si="49"/>
        <v>0</v>
      </c>
      <c r="S150" s="11">
        <f t="shared" si="50"/>
        <v>-0.95019892014776974</v>
      </c>
      <c r="T150" s="11">
        <f t="shared" si="51"/>
        <v>-0.16146115890361423</v>
      </c>
      <c r="U150" s="11">
        <f>'OddsRatio_working_3-way'!S150-'OddsRatio_working_3-way'!R150^2/3</f>
        <v>-0.95019892014776974</v>
      </c>
      <c r="V150" s="11">
        <f>'OddsRatio_working_3-way'!S150*'OddsRatio_working_3-way'!R150/3-2*'OddsRatio_working_3-way'!R150^3/27-'OddsRatio_working_3-way'!T150</f>
        <v>0.16146115890361423</v>
      </c>
      <c r="W150" s="11">
        <f>'OddsRatio_working_3-way'!V150^2+4*'OddsRatio_working_3-way'!U150^3/27</f>
        <v>-0.10102861847368697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0.17825425963226316</v>
      </c>
      <c r="Y150" s="11">
        <f>IF('OddsRatio_working_3-way'!W150&gt;=0,IF('OddsRatio_working_3-way'!V150+SQRT('OddsRatio_working_3-way'!W150)&gt;0,0,PI()),ACOS('OddsRatio_working_3-way'!V150/(2*'OddsRatio_working_3-way'!X150)))</f>
        <v>1.1007858190111501</v>
      </c>
      <c r="Z150" s="11">
        <f>'OddsRatio_working_3-way'!X150^(1/3)*COS('OddsRatio_working_3-way'!Y150/3)</f>
        <v>0.52532742401668964</v>
      </c>
      <c r="AA150" s="11">
        <f>'OddsRatio_working_3-way'!X150^(1/3)*COS(('OddsRatio_working_3-way'!Y150+2*PI())/3)</f>
        <v>-0.43751522964240575</v>
      </c>
      <c r="AB150" s="11">
        <f>'OddsRatio_working_3-way'!X150^(1/3)*COS(('OddsRatio_working_3-way'!Y150+4*PI())/3)</f>
        <v>-8.7812194374283975E-2</v>
      </c>
      <c r="AC150" s="11">
        <f>'OddsRatio_working_3-way'!X150^(1/3)*SIN('OddsRatio_working_3-way'!Y150/3)</f>
        <v>0.20190114154847927</v>
      </c>
      <c r="AD150" s="11">
        <f>'OddsRatio_working_3-way'!X150^(1/3)*SIN(('OddsRatio_working_3-way'!Y150+2*PI())/3)</f>
        <v>0.35399632372885298</v>
      </c>
      <c r="AE150" s="11">
        <f>'OddsRatio_working_3-way'!X150^(1/3)*SIN(('OddsRatio_working_3-way'!Y150+4*PI())/3)</f>
        <v>-0.5558974652773323</v>
      </c>
      <c r="AF150" s="11">
        <f>-'OddsRatio_working_3-way'!U150/(3*'OddsRatio_working_3-way'!X150^(1/3))*COS(('OddsRatio_working_3-way'!Y150)/3)</f>
        <v>0.52532742401668964</v>
      </c>
      <c r="AG150" s="11">
        <f>-'OddsRatio_working_3-way'!U150/(3*'OddsRatio_working_3-way'!X150^(1/3))*COS(('OddsRatio_working_3-way'!Y150+2*PI())/3)</f>
        <v>-0.43751522964240575</v>
      </c>
      <c r="AH150" s="11">
        <f>-'OddsRatio_working_3-way'!U150/(3*'OddsRatio_working_3-way'!X150^(1/3))*COS(('OddsRatio_working_3-way'!Y150+4*PI())/3)</f>
        <v>-8.7812194374283975E-2</v>
      </c>
      <c r="AI150" s="11">
        <f>'OddsRatio_working_3-way'!U150/(3*'OddsRatio_working_3-way'!X150^(1/3))*SIN(('OddsRatio_working_3-way'!Y150)/3)</f>
        <v>-0.20190114154847927</v>
      </c>
      <c r="AJ150" s="11">
        <f>'OddsRatio_working_3-way'!U150/(3*'OddsRatio_working_3-way'!X150^(1/3))*SIN(('OddsRatio_working_3-way'!Y150+2*PI())/3)</f>
        <v>-0.35399632372885298</v>
      </c>
      <c r="AK150" s="11">
        <f>'OddsRatio_working_3-way'!U150/(3*'OddsRatio_working_3-way'!X150^(1/3))*SIN(('OddsRatio_working_3-way'!Y150+4*PI())/3)</f>
        <v>0.5558974652773323</v>
      </c>
      <c r="AL150" s="11">
        <f>'OddsRatio_working_3-way'!Z150+'OddsRatio_working_3-way'!AF150</f>
        <v>1.0506548480333793</v>
      </c>
      <c r="AM150" s="11">
        <f>'OddsRatio_working_3-way'!AA150+'OddsRatio_working_3-way'!AG150</f>
        <v>-0.87503045928481149</v>
      </c>
      <c r="AN150" s="11">
        <f>'OddsRatio_working_3-way'!AB150+'OddsRatio_working_3-way'!AH150</f>
        <v>-0.17562438874856795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1.0506548480333793</v>
      </c>
      <c r="AS150" s="11">
        <f>IF(('OddsRatio_working_3-way'!X150=0),IF(Q150&gt;0,-Q150^(1/3),(-Q150)^(1/3)),'OddsRatio_working_3-way'!AM150-'OddsRatio_working_3-way'!R150/3)</f>
        <v>-0.87503045928481149</v>
      </c>
      <c r="AT150" s="11">
        <f>IF(('OddsRatio_working_3-way'!X150=0),IF(Q150&gt;0,-Q150^(1/3),(-Q150)^(1/3)),'OddsRatio_working_3-way'!AN150-'OddsRatio_working_3-way'!R150/3)</f>
        <v>-0.17562438874856795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1.85</v>
      </c>
      <c r="B151" s="4">
        <f>IF('True_Odds_Calculator_3-way'!B152="","",'True_Odds_Calculator_3-way'!B152)</f>
        <v>3.67</v>
      </c>
      <c r="C151" s="4">
        <f>IF('True_Odds_Calculator_3-way'!C152="","",'True_Odds_Calculator_3-way'!C152)</f>
        <v>4.78</v>
      </c>
      <c r="D151" s="9">
        <f t="shared" si="39"/>
        <v>0.53146388852251158</v>
      </c>
      <c r="E151" s="9">
        <f t="shared" si="40"/>
        <v>0.26530500251539985</v>
      </c>
      <c r="F151" s="9">
        <f t="shared" si="41"/>
        <v>0.20323110896208871</v>
      </c>
      <c r="G151" s="9">
        <f t="shared" si="42"/>
        <v>1.0371710413134676</v>
      </c>
      <c r="H151" s="9">
        <f t="shared" si="43"/>
        <v>1.8815953851164477</v>
      </c>
      <c r="I151" s="9">
        <f t="shared" si="44"/>
        <v>3.7692466803069578</v>
      </c>
      <c r="J151" s="9">
        <f t="shared" si="45"/>
        <v>4.9205065361649076</v>
      </c>
      <c r="K151" s="11">
        <f t="shared" si="46"/>
        <v>0.54054054054054046</v>
      </c>
      <c r="L151" s="11">
        <f t="shared" si="47"/>
        <v>0.27247956403269757</v>
      </c>
      <c r="M151" s="11">
        <f t="shared" si="48"/>
        <v>0.20920502092050208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-0.26433599013490261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0.22493506925689155</v>
      </c>
      <c r="Q151" s="11">
        <f>2*'OddsRatio_working_3-way'!K151*'OddsRatio_working_3-way'!L151*'OddsRatio_working_3-way'!M151</f>
        <v>6.1626046371751106E-2</v>
      </c>
      <c r="R151" s="11">
        <f t="shared" si="49"/>
        <v>0</v>
      </c>
      <c r="S151" s="11">
        <f t="shared" si="50"/>
        <v>-0.8509437899171316</v>
      </c>
      <c r="T151" s="11">
        <f t="shared" si="51"/>
        <v>-0.23313528490880317</v>
      </c>
      <c r="U151" s="11">
        <f>'OddsRatio_working_3-way'!S151-'OddsRatio_working_3-way'!R151^2/3</f>
        <v>-0.8509437899171316</v>
      </c>
      <c r="V151" s="11">
        <f>'OddsRatio_working_3-way'!S151*'OddsRatio_working_3-way'!R151/3-2*'OddsRatio_working_3-way'!R151^3/27-'OddsRatio_working_3-way'!T151</f>
        <v>0.23313528490880317</v>
      </c>
      <c r="W151" s="11">
        <f>'OddsRatio_working_3-way'!V151^2+4*'OddsRatio_working_3-way'!U151^3/27</f>
        <v>-3.6932818467016092E-2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0.15106693842178451</v>
      </c>
      <c r="Y151" s="11">
        <f>IF('OddsRatio_working_3-way'!W151&gt;=0,IF('OddsRatio_working_3-way'!V151+SQRT('OddsRatio_working_3-way'!W151)&gt;0,0,PI()),ACOS('OddsRatio_working_3-way'!V151/(2*'OddsRatio_working_3-way'!X151)))</f>
        <v>0.6893979879211195</v>
      </c>
      <c r="Z151" s="11">
        <f>'OddsRatio_working_3-way'!X151^(1/3)*COS('OddsRatio_working_3-way'!Y151/3)</f>
        <v>0.5185855206567338</v>
      </c>
      <c r="AA151" s="11">
        <f>'OddsRatio_working_3-way'!X151^(1/3)*COS(('OddsRatio_working_3-way'!Y151+2*PI())/3)</f>
        <v>-0.364353413301643</v>
      </c>
      <c r="AB151" s="11">
        <f>'OddsRatio_working_3-way'!X151^(1/3)*COS(('OddsRatio_working_3-way'!Y151+4*PI())/3)</f>
        <v>-0.15423210735509094</v>
      </c>
      <c r="AC151" s="11">
        <f>'OddsRatio_working_3-way'!X151^(1/3)*SIN('OddsRatio_working_3-way'!Y151/3)</f>
        <v>0.12131359255071757</v>
      </c>
      <c r="AD151" s="11">
        <f>'OddsRatio_working_3-way'!X151^(1/3)*SIN(('OddsRatio_working_3-way'!Y151+2*PI())/3)</f>
        <v>0.3884514386481524</v>
      </c>
      <c r="AE151" s="11">
        <f>'OddsRatio_working_3-way'!X151^(1/3)*SIN(('OddsRatio_working_3-way'!Y151+4*PI())/3)</f>
        <v>-0.50976503119886996</v>
      </c>
      <c r="AF151" s="11">
        <f>-'OddsRatio_working_3-way'!U151/(3*'OddsRatio_working_3-way'!X151^(1/3))*COS(('OddsRatio_working_3-way'!Y151)/3)</f>
        <v>0.5185855206567338</v>
      </c>
      <c r="AG151" s="11">
        <f>-'OddsRatio_working_3-way'!U151/(3*'OddsRatio_working_3-way'!X151^(1/3))*COS(('OddsRatio_working_3-way'!Y151+2*PI())/3)</f>
        <v>-0.364353413301643</v>
      </c>
      <c r="AH151" s="11">
        <f>-'OddsRatio_working_3-way'!U151/(3*'OddsRatio_working_3-way'!X151^(1/3))*COS(('OddsRatio_working_3-way'!Y151+4*PI())/3)</f>
        <v>-0.15423210735509094</v>
      </c>
      <c r="AI151" s="11">
        <f>'OddsRatio_working_3-way'!U151/(3*'OddsRatio_working_3-way'!X151^(1/3))*SIN(('OddsRatio_working_3-way'!Y151)/3)</f>
        <v>-0.12131359255071757</v>
      </c>
      <c r="AJ151" s="11">
        <f>'OddsRatio_working_3-way'!U151/(3*'OddsRatio_working_3-way'!X151^(1/3))*SIN(('OddsRatio_working_3-way'!Y151+2*PI())/3)</f>
        <v>-0.3884514386481524</v>
      </c>
      <c r="AK151" s="11">
        <f>'OddsRatio_working_3-way'!U151/(3*'OddsRatio_working_3-way'!X151^(1/3))*SIN(('OddsRatio_working_3-way'!Y151+4*PI())/3)</f>
        <v>0.50976503119886996</v>
      </c>
      <c r="AL151" s="11">
        <f>'OddsRatio_working_3-way'!Z151+'OddsRatio_working_3-way'!AF151</f>
        <v>1.0371710413134676</v>
      </c>
      <c r="AM151" s="11">
        <f>'OddsRatio_working_3-way'!AA151+'OddsRatio_working_3-way'!AG151</f>
        <v>-0.72870682660328601</v>
      </c>
      <c r="AN151" s="11">
        <f>'OddsRatio_working_3-way'!AB151+'OddsRatio_working_3-way'!AH151</f>
        <v>-0.30846421471018187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1.0371710413134676</v>
      </c>
      <c r="AS151" s="11">
        <f>IF(('OddsRatio_working_3-way'!X151=0),IF(Q151&gt;0,-Q151^(1/3),(-Q151)^(1/3)),'OddsRatio_working_3-way'!AM151-'OddsRatio_working_3-way'!R151/3)</f>
        <v>-0.72870682660328601</v>
      </c>
      <c r="AT151" s="11">
        <f>IF(('OddsRatio_working_3-way'!X151=0),IF(Q151&gt;0,-Q151^(1/3),(-Q151)^(1/3)),'OddsRatio_working_3-way'!AN151-'OddsRatio_working_3-way'!R151/3)</f>
        <v>-0.30846421471018187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3.01</v>
      </c>
      <c r="B152" s="4">
        <f>IF('True_Odds_Calculator_3-way'!B153="","",'True_Odds_Calculator_3-way'!B153)</f>
        <v>3.48</v>
      </c>
      <c r="C152" s="4">
        <f>IF('True_Odds_Calculator_3-way'!C153="","",'True_Odds_Calculator_3-way'!C153)</f>
        <v>2.4900000000000002</v>
      </c>
      <c r="D152" s="9">
        <f t="shared" si="39"/>
        <v>0.32518035527703898</v>
      </c>
      <c r="E152" s="9">
        <f t="shared" si="40"/>
        <v>0.28086209987706945</v>
      </c>
      <c r="F152" s="9">
        <f t="shared" si="41"/>
        <v>0.39395754484589168</v>
      </c>
      <c r="G152" s="9">
        <f t="shared" si="42"/>
        <v>1.0324460290438164</v>
      </c>
      <c r="H152" s="9">
        <f t="shared" si="43"/>
        <v>3.0752165183780709</v>
      </c>
      <c r="I152" s="9">
        <f t="shared" si="44"/>
        <v>3.5604661520286647</v>
      </c>
      <c r="J152" s="9">
        <f t="shared" si="45"/>
        <v>2.5383445832752867</v>
      </c>
      <c r="K152" s="11">
        <f t="shared" si="46"/>
        <v>0.33222591362126247</v>
      </c>
      <c r="L152" s="11">
        <f t="shared" si="47"/>
        <v>0.28735632183908044</v>
      </c>
      <c r="M152" s="11">
        <f t="shared" si="48"/>
        <v>0.40160642570281119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-0.28476651479327797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0.22927468072925603</v>
      </c>
      <c r="Q152" s="11">
        <f>2*'OddsRatio_working_3-way'!K152*'OddsRatio_working_3-way'!L152*'OddsRatio_working_3-way'!M152</f>
        <v>7.6680495227175918E-2</v>
      </c>
      <c r="R152" s="11">
        <f t="shared" si="49"/>
        <v>0</v>
      </c>
      <c r="S152" s="11">
        <f t="shared" si="50"/>
        <v>-0.80513216554163536</v>
      </c>
      <c r="T152" s="11">
        <f t="shared" si="51"/>
        <v>-0.26927497175305526</v>
      </c>
      <c r="U152" s="11">
        <f>'OddsRatio_working_3-way'!S152-'OddsRatio_working_3-way'!R152^2/3</f>
        <v>-0.80513216554163536</v>
      </c>
      <c r="V152" s="11">
        <f>'OddsRatio_working_3-way'!S152*'OddsRatio_working_3-way'!R152/3-2*'OddsRatio_working_3-way'!R152^3/27-'OddsRatio_working_3-way'!T152</f>
        <v>0.26927497175305526</v>
      </c>
      <c r="W152" s="11">
        <f>'OddsRatio_working_3-way'!V152^2+4*'OddsRatio_working_3-way'!U152^3/27</f>
        <v>-4.8120424632775438E-3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0.13903331693868043</v>
      </c>
      <c r="Y152" s="11">
        <f>IF('OddsRatio_working_3-way'!W152&gt;=0,IF('OddsRatio_working_3-way'!V152+SQRT('OddsRatio_working_3-way'!W152)&gt;0,0,PI()),ACOS('OddsRatio_working_3-way'!V152/(2*'OddsRatio_working_3-way'!X152)))</f>
        <v>0.25213144041457491</v>
      </c>
      <c r="Z152" s="11">
        <f>'OddsRatio_working_3-way'!X152^(1/3)*COS('OddsRatio_working_3-way'!Y152/3)</f>
        <v>0.51622301452190822</v>
      </c>
      <c r="AA152" s="11">
        <f>'OddsRatio_working_3-way'!X152^(1/3)*COS(('OddsRatio_working_3-way'!Y152+2*PI())/3)</f>
        <v>-0.29577303728622206</v>
      </c>
      <c r="AB152" s="11">
        <f>'OddsRatio_working_3-way'!X152^(1/3)*COS(('OddsRatio_working_3-way'!Y152+4*PI())/3)</f>
        <v>-0.22044997723568632</v>
      </c>
      <c r="AC152" s="11">
        <f>'OddsRatio_working_3-way'!X152^(1/3)*SIN('OddsRatio_working_3-way'!Y152/3)</f>
        <v>4.3487788996363248E-2</v>
      </c>
      <c r="AD152" s="11">
        <f>'OddsRatio_working_3-way'!X152^(1/3)*SIN(('OddsRatio_working_3-way'!Y152+2*PI())/3)</f>
        <v>0.42531835009597413</v>
      </c>
      <c r="AE152" s="11">
        <f>'OddsRatio_working_3-way'!X152^(1/3)*SIN(('OddsRatio_working_3-way'!Y152+4*PI())/3)</f>
        <v>-0.46880613909233726</v>
      </c>
      <c r="AF152" s="11">
        <f>-'OddsRatio_working_3-way'!U152/(3*'OddsRatio_working_3-way'!X152^(1/3))*COS(('OddsRatio_working_3-way'!Y152)/3)</f>
        <v>0.51622301452190811</v>
      </c>
      <c r="AG152" s="11">
        <f>-'OddsRatio_working_3-way'!U152/(3*'OddsRatio_working_3-way'!X152^(1/3))*COS(('OddsRatio_working_3-way'!Y152+2*PI())/3)</f>
        <v>-0.29577303728622201</v>
      </c>
      <c r="AH152" s="11">
        <f>-'OddsRatio_working_3-way'!U152/(3*'OddsRatio_working_3-way'!X152^(1/3))*COS(('OddsRatio_working_3-way'!Y152+4*PI())/3)</f>
        <v>-0.22044997723568627</v>
      </c>
      <c r="AI152" s="11">
        <f>'OddsRatio_working_3-way'!U152/(3*'OddsRatio_working_3-way'!X152^(1/3))*SIN(('OddsRatio_working_3-way'!Y152)/3)</f>
        <v>-4.3487788996363241E-2</v>
      </c>
      <c r="AJ152" s="11">
        <f>'OddsRatio_working_3-way'!U152/(3*'OddsRatio_working_3-way'!X152^(1/3))*SIN(('OddsRatio_working_3-way'!Y152+2*PI())/3)</f>
        <v>-0.42531835009597402</v>
      </c>
      <c r="AK152" s="11">
        <f>'OddsRatio_working_3-way'!U152/(3*'OddsRatio_working_3-way'!X152^(1/3))*SIN(('OddsRatio_working_3-way'!Y152+4*PI())/3)</f>
        <v>0.46880613909233715</v>
      </c>
      <c r="AL152" s="11">
        <f>'OddsRatio_working_3-way'!Z152+'OddsRatio_working_3-way'!AF152</f>
        <v>1.0324460290438164</v>
      </c>
      <c r="AM152" s="11">
        <f>'OddsRatio_working_3-way'!AA152+'OddsRatio_working_3-way'!AG152</f>
        <v>-0.59154607457244412</v>
      </c>
      <c r="AN152" s="11">
        <f>'OddsRatio_working_3-way'!AB152+'OddsRatio_working_3-way'!AH152</f>
        <v>-0.44089995447137259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1.0324460290438164</v>
      </c>
      <c r="AS152" s="11">
        <f>IF(('OddsRatio_working_3-way'!X152=0),IF(Q152&gt;0,-Q152^(1/3),(-Q152)^(1/3)),'OddsRatio_working_3-way'!AM152-'OddsRatio_working_3-way'!R152/3)</f>
        <v>-0.59154607457244412</v>
      </c>
      <c r="AT152" s="11">
        <f>IF(('OddsRatio_working_3-way'!X152=0),IF(Q152&gt;0,-Q152^(1/3),(-Q152)^(1/3)),'OddsRatio_working_3-way'!AN152-'OddsRatio_working_3-way'!R152/3)</f>
        <v>-0.44089995447137259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1.98</v>
      </c>
      <c r="B153" s="4">
        <f>IF('True_Odds_Calculator_3-way'!B154="","",'True_Odds_Calculator_3-way'!B154)</f>
        <v>3.4</v>
      </c>
      <c r="C153" s="4">
        <f>IF('True_Odds_Calculator_3-way'!C154="","",'True_Odds_Calculator_3-way'!C154)</f>
        <v>4.17</v>
      </c>
      <c r="D153" s="9">
        <f t="shared" si="39"/>
        <v>0.48969030848809564</v>
      </c>
      <c r="E153" s="9">
        <f t="shared" si="40"/>
        <v>0.28152370549554356</v>
      </c>
      <c r="F153" s="9">
        <f t="shared" si="41"/>
        <v>0.22878598601636063</v>
      </c>
      <c r="G153" s="9">
        <f t="shared" si="42"/>
        <v>1.0633744756351575</v>
      </c>
      <c r="H153" s="9">
        <f t="shared" si="43"/>
        <v>2.0421069861224543</v>
      </c>
      <c r="I153" s="9">
        <f t="shared" si="44"/>
        <v>3.5520987415243783</v>
      </c>
      <c r="J153" s="9">
        <f t="shared" si="45"/>
        <v>4.3708970877634492</v>
      </c>
      <c r="K153" s="11">
        <f t="shared" si="46"/>
        <v>0.50505050505050508</v>
      </c>
      <c r="L153" s="11">
        <f t="shared" si="47"/>
        <v>0.29411764705882354</v>
      </c>
      <c r="M153" s="11">
        <f t="shared" si="48"/>
        <v>0.23980815347721823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-0.26559287329494685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0.23332492651155368</v>
      </c>
      <c r="Q153" s="11">
        <f>2*'OddsRatio_working_3-way'!K153*'OddsRatio_working_3-way'!L153*'OddsRatio_working_3-way'!M153</f>
        <v>7.1244252369940059E-2</v>
      </c>
      <c r="R153" s="11">
        <f t="shared" si="49"/>
        <v>0</v>
      </c>
      <c r="S153" s="11">
        <f t="shared" si="50"/>
        <v>-0.87850597652310158</v>
      </c>
      <c r="T153" s="11">
        <f t="shared" si="51"/>
        <v>-0.26824609970171043</v>
      </c>
      <c r="U153" s="11">
        <f>'OddsRatio_working_3-way'!S153-'OddsRatio_working_3-way'!R153^2/3</f>
        <v>-0.87850597652310158</v>
      </c>
      <c r="V153" s="11">
        <f>'OddsRatio_working_3-way'!S153*'OddsRatio_working_3-way'!R153/3-2*'OddsRatio_working_3-way'!R153^3/27-'OddsRatio_working_3-way'!T153</f>
        <v>0.26824609970171043</v>
      </c>
      <c r="W153" s="11">
        <f>'OddsRatio_working_3-way'!V153^2+4*'OddsRatio_working_3-way'!U153^3/27</f>
        <v>-2.8489507636877104E-2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0.15846567265661757</v>
      </c>
      <c r="Y153" s="11">
        <f>IF('OddsRatio_working_3-way'!W153&gt;=0,IF('OddsRatio_working_3-way'!V153+SQRT('OddsRatio_working_3-way'!W153)&gt;0,0,PI()),ACOS('OddsRatio_working_3-way'!V153/(2*'OddsRatio_working_3-way'!X153)))</f>
        <v>0.56163495345624326</v>
      </c>
      <c r="Z153" s="11">
        <f>'OddsRatio_working_3-way'!X153^(1/3)*COS('OddsRatio_working_3-way'!Y153/3)</f>
        <v>0.53168723781757876</v>
      </c>
      <c r="AA153" s="11">
        <f>'OddsRatio_working_3-way'!X153^(1/3)*COS(('OddsRatio_working_3-way'!Y153+2*PI())/3)</f>
        <v>-0.35306749744678195</v>
      </c>
      <c r="AB153" s="11">
        <f>'OddsRatio_working_3-way'!X153^(1/3)*COS(('OddsRatio_working_3-way'!Y153+4*PI())/3)</f>
        <v>-0.17861974037079695</v>
      </c>
      <c r="AC153" s="11">
        <f>'OddsRatio_working_3-way'!X153^(1/3)*SIN('OddsRatio_working_3-way'!Y153/3)</f>
        <v>0.10071745950734649</v>
      </c>
      <c r="AD153" s="11">
        <f>'OddsRatio_working_3-way'!X153^(1/3)*SIN(('OddsRatio_working_3-way'!Y153+2*PI())/3)</f>
        <v>0.41009592506432829</v>
      </c>
      <c r="AE153" s="11">
        <f>'OddsRatio_working_3-way'!X153^(1/3)*SIN(('OddsRatio_working_3-way'!Y153+4*PI())/3)</f>
        <v>-0.51081338457167469</v>
      </c>
      <c r="AF153" s="11">
        <f>-'OddsRatio_working_3-way'!U153/(3*'OddsRatio_working_3-way'!X153^(1/3))*COS(('OddsRatio_working_3-way'!Y153)/3)</f>
        <v>0.53168723781757887</v>
      </c>
      <c r="AG153" s="11">
        <f>-'OddsRatio_working_3-way'!U153/(3*'OddsRatio_working_3-way'!X153^(1/3))*COS(('OddsRatio_working_3-way'!Y153+2*PI())/3)</f>
        <v>-0.35306749744678201</v>
      </c>
      <c r="AH153" s="11">
        <f>-'OddsRatio_working_3-way'!U153/(3*'OddsRatio_working_3-way'!X153^(1/3))*COS(('OddsRatio_working_3-way'!Y153+4*PI())/3)</f>
        <v>-0.17861974037079698</v>
      </c>
      <c r="AI153" s="11">
        <f>'OddsRatio_working_3-way'!U153/(3*'OddsRatio_working_3-way'!X153^(1/3))*SIN(('OddsRatio_working_3-way'!Y153)/3)</f>
        <v>-0.10071745950734652</v>
      </c>
      <c r="AJ153" s="11">
        <f>'OddsRatio_working_3-way'!U153/(3*'OddsRatio_working_3-way'!X153^(1/3))*SIN(('OddsRatio_working_3-way'!Y153+2*PI())/3)</f>
        <v>-0.41009592506432835</v>
      </c>
      <c r="AK153" s="11">
        <f>'OddsRatio_working_3-way'!U153/(3*'OddsRatio_working_3-way'!X153^(1/3))*SIN(('OddsRatio_working_3-way'!Y153+4*PI())/3)</f>
        <v>0.5108133845716748</v>
      </c>
      <c r="AL153" s="11">
        <f>'OddsRatio_working_3-way'!Z153+'OddsRatio_working_3-way'!AF153</f>
        <v>1.0633744756351575</v>
      </c>
      <c r="AM153" s="11">
        <f>'OddsRatio_working_3-way'!AA153+'OddsRatio_working_3-way'!AG153</f>
        <v>-0.70613499489356402</v>
      </c>
      <c r="AN153" s="11">
        <f>'OddsRatio_working_3-way'!AB153+'OddsRatio_working_3-way'!AH153</f>
        <v>-0.35723948074159395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1.0633744756351575</v>
      </c>
      <c r="AS153" s="11">
        <f>IF(('OddsRatio_working_3-way'!X153=0),IF(Q153&gt;0,-Q153^(1/3),(-Q153)^(1/3)),'OddsRatio_working_3-way'!AM153-'OddsRatio_working_3-way'!R153/3)</f>
        <v>-0.70613499489356402</v>
      </c>
      <c r="AT153" s="11">
        <f>IF(('OddsRatio_working_3-way'!X153=0),IF(Q153&gt;0,-Q153^(1/3),(-Q153)^(1/3)),'OddsRatio_working_3-way'!AN153-'OddsRatio_working_3-way'!R153/3)</f>
        <v>-0.35723948074159395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2.46</v>
      </c>
      <c r="B154" s="4">
        <f>IF('True_Odds_Calculator_3-way'!B155="","",'True_Odds_Calculator_3-way'!B155)</f>
        <v>2.96</v>
      </c>
      <c r="C154" s="4">
        <f>IF('True_Odds_Calculator_3-way'!C155="","",'True_Odds_Calculator_3-way'!C155)</f>
        <v>3.41</v>
      </c>
      <c r="D154" s="9">
        <f t="shared" si="39"/>
        <v>0.39296688391123308</v>
      </c>
      <c r="E154" s="9">
        <f t="shared" si="40"/>
        <v>0.32533386085505689</v>
      </c>
      <c r="F154" s="9">
        <f t="shared" si="41"/>
        <v>0.28169925523370998</v>
      </c>
      <c r="G154" s="9">
        <f t="shared" si="42"/>
        <v>1.0580436264039836</v>
      </c>
      <c r="H154" s="9">
        <f t="shared" si="43"/>
        <v>2.5447436945498163</v>
      </c>
      <c r="I154" s="9">
        <f t="shared" si="44"/>
        <v>3.073765507751808</v>
      </c>
      <c r="J154" s="9">
        <f t="shared" si="45"/>
        <v>3.5498851396336013</v>
      </c>
      <c r="K154" s="11">
        <f t="shared" si="46"/>
        <v>0.4065040650406504</v>
      </c>
      <c r="L154" s="11">
        <f t="shared" si="47"/>
        <v>0.33783783783783783</v>
      </c>
      <c r="M154" s="11">
        <f t="shared" si="48"/>
        <v>0.29325513196480935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-0.2777440554781232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0.23479419624187525</v>
      </c>
      <c r="Q154" s="11">
        <f>2*'OddsRatio_working_3-way'!K154*'OddsRatio_working_3-way'!L154*'OddsRatio_working_3-way'!M154</f>
        <v>8.0546894079545531E-2</v>
      </c>
      <c r="R154" s="11">
        <f t="shared" si="49"/>
        <v>0</v>
      </c>
      <c r="S154" s="11">
        <f t="shared" si="50"/>
        <v>-0.84536173362086253</v>
      </c>
      <c r="T154" s="11">
        <f t="shared" si="51"/>
        <v>-0.29000402525587049</v>
      </c>
      <c r="U154" s="11">
        <f>'OddsRatio_working_3-way'!S154-'OddsRatio_working_3-way'!R154^2/3</f>
        <v>-0.84536173362086253</v>
      </c>
      <c r="V154" s="11">
        <f>'OddsRatio_working_3-way'!S154*'OddsRatio_working_3-way'!R154/3-2*'OddsRatio_working_3-way'!R154^3/27-'OddsRatio_working_3-way'!T154</f>
        <v>0.29000402525587049</v>
      </c>
      <c r="W154" s="11">
        <f>'OddsRatio_working_3-way'!V154^2+4*'OddsRatio_working_3-way'!U154^3/27</f>
        <v>-5.3978604911059241E-3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0.14958291609982863</v>
      </c>
      <c r="Y154" s="11">
        <f>IF('OddsRatio_working_3-way'!W154&gt;=0,IF('OddsRatio_working_3-way'!V154+SQRT('OddsRatio_working_3-way'!W154)&gt;0,0,PI()),ACOS('OddsRatio_working_3-way'!V154/(2*'OddsRatio_working_3-way'!X154)))</f>
        <v>0.24812137780203902</v>
      </c>
      <c r="Z154" s="11">
        <f>'OddsRatio_working_3-way'!X154^(1/3)*COS('OddsRatio_working_3-way'!Y154/3)</f>
        <v>0.52902181320199193</v>
      </c>
      <c r="AA154" s="11">
        <f>'OddsRatio_working_3-way'!X154^(1/3)*COS(('OddsRatio_working_3-way'!Y154+2*PI())/3)</f>
        <v>-0.3024895094264462</v>
      </c>
      <c r="AB154" s="11">
        <f>'OddsRatio_working_3-way'!X154^(1/3)*COS(('OddsRatio_working_3-way'!Y154+4*PI())/3)</f>
        <v>-0.22653230377554559</v>
      </c>
      <c r="AC154" s="11">
        <f>'OddsRatio_working_3-way'!X154^(1/3)*SIN('OddsRatio_working_3-way'!Y154/3)</f>
        <v>4.385391312943928E-2</v>
      </c>
      <c r="AD154" s="11">
        <f>'OddsRatio_working_3-way'!X154^(1/3)*SIN(('OddsRatio_working_3-way'!Y154+2*PI())/3)</f>
        <v>0.43621937282431128</v>
      </c>
      <c r="AE154" s="11">
        <f>'OddsRatio_working_3-way'!X154^(1/3)*SIN(('OddsRatio_working_3-way'!Y154+4*PI())/3)</f>
        <v>-0.48007328595375054</v>
      </c>
      <c r="AF154" s="11">
        <f>-'OddsRatio_working_3-way'!U154/(3*'OddsRatio_working_3-way'!X154^(1/3))*COS(('OddsRatio_working_3-way'!Y154)/3)</f>
        <v>0.52902181320199171</v>
      </c>
      <c r="AG154" s="11">
        <f>-'OddsRatio_working_3-way'!U154/(3*'OddsRatio_working_3-way'!X154^(1/3))*COS(('OddsRatio_working_3-way'!Y154+2*PI())/3)</f>
        <v>-0.30248950942644609</v>
      </c>
      <c r="AH154" s="11">
        <f>-'OddsRatio_working_3-way'!U154/(3*'OddsRatio_working_3-way'!X154^(1/3))*COS(('OddsRatio_working_3-way'!Y154+4*PI())/3)</f>
        <v>-0.22653230377554548</v>
      </c>
      <c r="AI154" s="11">
        <f>'OddsRatio_working_3-way'!U154/(3*'OddsRatio_working_3-way'!X154^(1/3))*SIN(('OddsRatio_working_3-way'!Y154)/3)</f>
        <v>-4.3853913129439259E-2</v>
      </c>
      <c r="AJ154" s="11">
        <f>'OddsRatio_working_3-way'!U154/(3*'OddsRatio_working_3-way'!X154^(1/3))*SIN(('OddsRatio_working_3-way'!Y154+2*PI())/3)</f>
        <v>-0.43621937282431111</v>
      </c>
      <c r="AK154" s="11">
        <f>'OddsRatio_working_3-way'!U154/(3*'OddsRatio_working_3-way'!X154^(1/3))*SIN(('OddsRatio_working_3-way'!Y154+4*PI())/3)</f>
        <v>0.48007328595375037</v>
      </c>
      <c r="AL154" s="11">
        <f>'OddsRatio_working_3-way'!Z154+'OddsRatio_working_3-way'!AF154</f>
        <v>1.0580436264039836</v>
      </c>
      <c r="AM154" s="11">
        <f>'OddsRatio_working_3-way'!AA154+'OddsRatio_working_3-way'!AG154</f>
        <v>-0.60497901885289229</v>
      </c>
      <c r="AN154" s="11">
        <f>'OddsRatio_working_3-way'!AB154+'OddsRatio_working_3-way'!AH154</f>
        <v>-0.45306460755109107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1.0580436264039836</v>
      </c>
      <c r="AS154" s="11">
        <f>IF(('OddsRatio_working_3-way'!X154=0),IF(Q154&gt;0,-Q154^(1/3),(-Q154)^(1/3)),'OddsRatio_working_3-way'!AM154-'OddsRatio_working_3-way'!R154/3)</f>
        <v>-0.60497901885289229</v>
      </c>
      <c r="AT154" s="11">
        <f>IF(('OddsRatio_working_3-way'!X154=0),IF(Q154&gt;0,-Q154^(1/3),(-Q154)^(1/3)),'OddsRatio_working_3-way'!AN154-'OddsRatio_working_3-way'!R154/3)</f>
        <v>-0.45306460755109107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1.88</v>
      </c>
      <c r="B155" s="4">
        <f>IF('True_Odds_Calculator_3-way'!B156="","",'True_Odds_Calculator_3-way'!B156)</f>
        <v>3.35</v>
      </c>
      <c r="C155" s="4">
        <f>IF('True_Odds_Calculator_3-way'!C156="","",'True_Odds_Calculator_3-way'!C156)</f>
        <v>4.74</v>
      </c>
      <c r="D155" s="9">
        <f t="shared" si="39"/>
        <v>0.51524166084002521</v>
      </c>
      <c r="E155" s="9">
        <f t="shared" si="40"/>
        <v>0.2847005863234921</v>
      </c>
      <c r="F155" s="9">
        <f t="shared" si="41"/>
        <v>0.20005775283648258</v>
      </c>
      <c r="G155" s="9">
        <f t="shared" si="42"/>
        <v>1.0691327796500913</v>
      </c>
      <c r="H155" s="9">
        <f t="shared" si="43"/>
        <v>1.9408368460920806</v>
      </c>
      <c r="I155" s="9">
        <f t="shared" si="44"/>
        <v>3.5124620321777149</v>
      </c>
      <c r="J155" s="9">
        <f t="shared" si="45"/>
        <v>4.9985565958913432</v>
      </c>
      <c r="K155" s="11">
        <f t="shared" si="46"/>
        <v>0.53191489361702127</v>
      </c>
      <c r="L155" s="11">
        <f t="shared" si="47"/>
        <v>0.29850746268656714</v>
      </c>
      <c r="M155" s="11">
        <f t="shared" si="48"/>
        <v>0.21097046413502107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-0.25908432520939606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0.23348112655146033</v>
      </c>
      <c r="Q155" s="11">
        <f>2*'OddsRatio_working_3-way'!K155*'OddsRatio_working_3-way'!L155*'OddsRatio_working_3-way'!M155</f>
        <v>6.6996019096545276E-2</v>
      </c>
      <c r="R155" s="11">
        <f t="shared" si="49"/>
        <v>0</v>
      </c>
      <c r="S155" s="11">
        <f t="shared" si="50"/>
        <v>-0.90117812554949894</v>
      </c>
      <c r="T155" s="11">
        <f t="shared" si="51"/>
        <v>-0.25858769743170695</v>
      </c>
      <c r="U155" s="11">
        <f>'OddsRatio_working_3-way'!S155-'OddsRatio_working_3-way'!R155^2/3</f>
        <v>-0.90117812554949894</v>
      </c>
      <c r="V155" s="11">
        <f>'OddsRatio_working_3-way'!S155*'OddsRatio_working_3-way'!R155/3-2*'OddsRatio_working_3-way'!R155^3/27-'OddsRatio_working_3-way'!T155</f>
        <v>0.25858769743170695</v>
      </c>
      <c r="W155" s="11">
        <f>'OddsRatio_working_3-way'!V155^2+4*'OddsRatio_working_3-way'!U155^3/27</f>
        <v>-4.1557083368965755E-2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0.1646395157852435</v>
      </c>
      <c r="Y155" s="11">
        <f>IF('OddsRatio_working_3-way'!W155&gt;=0,IF('OddsRatio_working_3-way'!V155+SQRT('OddsRatio_working_3-way'!W155)&gt;0,0,PI()),ACOS('OddsRatio_working_3-way'!V155/(2*'OddsRatio_working_3-way'!X155)))</f>
        <v>0.66759187782366991</v>
      </c>
      <c r="Z155" s="11">
        <f>'OddsRatio_working_3-way'!X155^(1/3)*COS('OddsRatio_working_3-way'!Y155/3)</f>
        <v>0.53456638982504567</v>
      </c>
      <c r="AA155" s="11">
        <f>'OddsRatio_working_3-way'!X155^(1/3)*COS(('OddsRatio_working_3-way'!Y155+2*PI())/3)</f>
        <v>-0.37203820691403838</v>
      </c>
      <c r="AB155" s="11">
        <f>'OddsRatio_working_3-way'!X155^(1/3)*COS(('OddsRatio_working_3-way'!Y155+4*PI())/3)</f>
        <v>-0.16252818291100746</v>
      </c>
      <c r="AC155" s="11">
        <f>'OddsRatio_working_3-way'!X155^(1/3)*SIN('OddsRatio_working_3-way'!Y155/3)</f>
        <v>0.1209606687560751</v>
      </c>
      <c r="AD155" s="11">
        <f>'OddsRatio_working_3-way'!X155^(1/3)*SIN(('OddsRatio_working_3-way'!Y155+2*PI())/3)</f>
        <v>0.4024677392197874</v>
      </c>
      <c r="AE155" s="11">
        <f>'OddsRatio_working_3-way'!X155^(1/3)*SIN(('OddsRatio_working_3-way'!Y155+4*PI())/3)</f>
        <v>-0.52342840797586232</v>
      </c>
      <c r="AF155" s="11">
        <f>-'OddsRatio_working_3-way'!U155/(3*'OddsRatio_working_3-way'!X155^(1/3))*COS(('OddsRatio_working_3-way'!Y155)/3)</f>
        <v>0.53456638982504567</v>
      </c>
      <c r="AG155" s="11">
        <f>-'OddsRatio_working_3-way'!U155/(3*'OddsRatio_working_3-way'!X155^(1/3))*COS(('OddsRatio_working_3-way'!Y155+2*PI())/3)</f>
        <v>-0.37203820691403838</v>
      </c>
      <c r="AH155" s="11">
        <f>-'OddsRatio_working_3-way'!U155/(3*'OddsRatio_working_3-way'!X155^(1/3))*COS(('OddsRatio_working_3-way'!Y155+4*PI())/3)</f>
        <v>-0.16252818291100746</v>
      </c>
      <c r="AI155" s="11">
        <f>'OddsRatio_working_3-way'!U155/(3*'OddsRatio_working_3-way'!X155^(1/3))*SIN(('OddsRatio_working_3-way'!Y155)/3)</f>
        <v>-0.1209606687560751</v>
      </c>
      <c r="AJ155" s="11">
        <f>'OddsRatio_working_3-way'!U155/(3*'OddsRatio_working_3-way'!X155^(1/3))*SIN(('OddsRatio_working_3-way'!Y155+2*PI())/3)</f>
        <v>-0.4024677392197874</v>
      </c>
      <c r="AK155" s="11">
        <f>'OddsRatio_working_3-way'!U155/(3*'OddsRatio_working_3-way'!X155^(1/3))*SIN(('OddsRatio_working_3-way'!Y155+4*PI())/3)</f>
        <v>0.52342840797586232</v>
      </c>
      <c r="AL155" s="11">
        <f>'OddsRatio_working_3-way'!Z155+'OddsRatio_working_3-way'!AF155</f>
        <v>1.0691327796500913</v>
      </c>
      <c r="AM155" s="11">
        <f>'OddsRatio_working_3-way'!AA155+'OddsRatio_working_3-way'!AG155</f>
        <v>-0.74407641382807677</v>
      </c>
      <c r="AN155" s="11">
        <f>'OddsRatio_working_3-way'!AB155+'OddsRatio_working_3-way'!AH155</f>
        <v>-0.32505636582201491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1.0691327796500913</v>
      </c>
      <c r="AS155" s="11">
        <f>IF(('OddsRatio_working_3-way'!X155=0),IF(Q155&gt;0,-Q155^(1/3),(-Q155)^(1/3)),'OddsRatio_working_3-way'!AM155-'OddsRatio_working_3-way'!R155/3)</f>
        <v>-0.74407641382807677</v>
      </c>
      <c r="AT155" s="11">
        <f>IF(('OddsRatio_working_3-way'!X155=0),IF(Q155&gt;0,-Q155^(1/3),(-Q155)^(1/3)),'OddsRatio_working_3-way'!AN155-'OddsRatio_working_3-way'!R155/3)</f>
        <v>-0.32505636582201491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1.64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6.4</v>
      </c>
      <c r="D156" s="9">
        <f t="shared" si="39"/>
        <v>0.59181846071015842</v>
      </c>
      <c r="E156" s="9">
        <f t="shared" si="40"/>
        <v>0.26154119546965116</v>
      </c>
      <c r="F156" s="9">
        <f t="shared" si="41"/>
        <v>0.14664034382019012</v>
      </c>
      <c r="G156" s="9">
        <f t="shared" si="42"/>
        <v>1.0776677266455361</v>
      </c>
      <c r="H156" s="9">
        <f t="shared" si="43"/>
        <v>1.6897073450531437</v>
      </c>
      <c r="I156" s="9">
        <f t="shared" si="44"/>
        <v>3.8234894438113041</v>
      </c>
      <c r="J156" s="9">
        <f t="shared" si="45"/>
        <v>6.8194057238858941</v>
      </c>
      <c r="K156" s="11">
        <f t="shared" si="46"/>
        <v>0.6097560975609756</v>
      </c>
      <c r="L156" s="11">
        <f t="shared" si="47"/>
        <v>0.27624309392265195</v>
      </c>
      <c r="M156" s="11">
        <f t="shared" si="48"/>
        <v>0.15625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-0.23831020078156573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0.22792160760005392</v>
      </c>
      <c r="Q156" s="11">
        <f>2*'OddsRatio_working_3-way'!K156*'OddsRatio_working_3-way'!L156*'OddsRatio_working_3-way'!M156</f>
        <v>5.2637784665139478E-2</v>
      </c>
      <c r="R156" s="11">
        <f t="shared" si="49"/>
        <v>0</v>
      </c>
      <c r="S156" s="11">
        <f t="shared" si="50"/>
        <v>-0.95640726604467108</v>
      </c>
      <c r="T156" s="11">
        <f t="shared" si="51"/>
        <v>-0.2208792762227878</v>
      </c>
      <c r="U156" s="11">
        <f>'OddsRatio_working_3-way'!S156-'OddsRatio_working_3-way'!R156^2/3</f>
        <v>-0.95640726604467108</v>
      </c>
      <c r="V156" s="11">
        <f>'OddsRatio_working_3-way'!S156*'OddsRatio_working_3-way'!R156/3-2*'OddsRatio_working_3-way'!R156^3/27-'OddsRatio_working_3-way'!T156</f>
        <v>0.2208792762227878</v>
      </c>
      <c r="W156" s="11">
        <f>'OddsRatio_working_3-way'!V156^2+4*'OddsRatio_working_3-way'!U156^3/27</f>
        <v>-8.0818261938199493E-2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0.1800041087051224</v>
      </c>
      <c r="Y156" s="11">
        <f>IF('OddsRatio_working_3-way'!W156&gt;=0,IF('OddsRatio_working_3-way'!V156+SQRT('OddsRatio_working_3-way'!W156)&gt;0,0,PI()),ACOS('OddsRatio_working_3-way'!V156/(2*'OddsRatio_working_3-way'!X156)))</f>
        <v>0.91026116182387962</v>
      </c>
      <c r="Z156" s="11">
        <f>'OddsRatio_working_3-way'!X156^(1/3)*COS('OddsRatio_working_3-way'!Y156/3)</f>
        <v>0.53883386332276806</v>
      </c>
      <c r="AA156" s="11">
        <f>'OddsRatio_working_3-way'!X156^(1/3)*COS(('OddsRatio_working_3-way'!Y156+2*PI())/3)</f>
        <v>-0.4155174700370628</v>
      </c>
      <c r="AB156" s="11">
        <f>'OddsRatio_working_3-way'!X156^(1/3)*COS(('OddsRatio_working_3-way'!Y156+4*PI())/3)</f>
        <v>-0.12331639328570541</v>
      </c>
      <c r="AC156" s="11">
        <f>'OddsRatio_working_3-way'!X156^(1/3)*SIN('OddsRatio_working_3-way'!Y156/3)</f>
        <v>0.16870237031989485</v>
      </c>
      <c r="AD156" s="11">
        <f>'OddsRatio_working_3-way'!X156^(1/3)*SIN(('OddsRatio_working_3-way'!Y156+2*PI())/3)</f>
        <v>0.38229262889688187</v>
      </c>
      <c r="AE156" s="11">
        <f>'OddsRatio_working_3-way'!X156^(1/3)*SIN(('OddsRatio_working_3-way'!Y156+4*PI())/3)</f>
        <v>-0.55099499921677664</v>
      </c>
      <c r="AF156" s="11">
        <f>-'OddsRatio_working_3-way'!U156/(3*'OddsRatio_working_3-way'!X156^(1/3))*COS(('OddsRatio_working_3-way'!Y156)/3)</f>
        <v>0.53883386332276795</v>
      </c>
      <c r="AG156" s="11">
        <f>-'OddsRatio_working_3-way'!U156/(3*'OddsRatio_working_3-way'!X156^(1/3))*COS(('OddsRatio_working_3-way'!Y156+2*PI())/3)</f>
        <v>-0.41551747003706269</v>
      </c>
      <c r="AH156" s="11">
        <f>-'OddsRatio_working_3-way'!U156/(3*'OddsRatio_working_3-way'!X156^(1/3))*COS(('OddsRatio_working_3-way'!Y156+4*PI())/3)</f>
        <v>-0.12331639328570539</v>
      </c>
      <c r="AI156" s="11">
        <f>'OddsRatio_working_3-way'!U156/(3*'OddsRatio_working_3-way'!X156^(1/3))*SIN(('OddsRatio_working_3-way'!Y156)/3)</f>
        <v>-0.16870237031989482</v>
      </c>
      <c r="AJ156" s="11">
        <f>'OddsRatio_working_3-way'!U156/(3*'OddsRatio_working_3-way'!X156^(1/3))*SIN(('OddsRatio_working_3-way'!Y156+2*PI())/3)</f>
        <v>-0.38229262889688181</v>
      </c>
      <c r="AK156" s="11">
        <f>'OddsRatio_working_3-way'!U156/(3*'OddsRatio_working_3-way'!X156^(1/3))*SIN(('OddsRatio_working_3-way'!Y156+4*PI())/3)</f>
        <v>0.55099499921677653</v>
      </c>
      <c r="AL156" s="11">
        <f>'OddsRatio_working_3-way'!Z156+'OddsRatio_working_3-way'!AF156</f>
        <v>1.0776677266455361</v>
      </c>
      <c r="AM156" s="11">
        <f>'OddsRatio_working_3-way'!AA156+'OddsRatio_working_3-way'!AG156</f>
        <v>-0.83103494007412548</v>
      </c>
      <c r="AN156" s="11">
        <f>'OddsRatio_working_3-way'!AB156+'OddsRatio_working_3-way'!AH156</f>
        <v>-0.2466327865714108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1.0776677266455361</v>
      </c>
      <c r="AS156" s="11">
        <f>IF(('OddsRatio_working_3-way'!X156=0),IF(Q156&gt;0,-Q156^(1/3),(-Q156)^(1/3)),'OddsRatio_working_3-way'!AM156-'OddsRatio_working_3-way'!R156/3)</f>
        <v>-0.83103494007412548</v>
      </c>
      <c r="AT156" s="11">
        <f>IF(('OddsRatio_working_3-way'!X156=0),IF(Q156&gt;0,-Q156^(1/3),(-Q156)^(1/3)),'OddsRatio_working_3-way'!AN156-'OddsRatio_working_3-way'!R156/3)</f>
        <v>-0.2466327865714108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1.83</v>
      </c>
      <c r="B157" s="4">
        <f>IF('True_Odds_Calculator_3-way'!B158="","",'True_Odds_Calculator_3-way'!B158)</f>
        <v>3.89</v>
      </c>
      <c r="C157" s="4">
        <f>IF('True_Odds_Calculator_3-way'!C158="","",'True_Odds_Calculator_3-way'!C158)</f>
        <v>4.42</v>
      </c>
      <c r="D157" s="9">
        <f t="shared" si="39"/>
        <v>0.53432647442890668</v>
      </c>
      <c r="E157" s="9">
        <f t="shared" si="40"/>
        <v>0.24785898466678466</v>
      </c>
      <c r="F157" s="9">
        <f t="shared" si="41"/>
        <v>0.2178145409043086</v>
      </c>
      <c r="G157" s="9">
        <f t="shared" si="42"/>
        <v>1.0500180457027857</v>
      </c>
      <c r="H157" s="9">
        <f t="shared" si="43"/>
        <v>1.8715149779333127</v>
      </c>
      <c r="I157" s="9">
        <f t="shared" si="44"/>
        <v>4.0345521520810497</v>
      </c>
      <c r="J157" s="9">
        <f t="shared" si="45"/>
        <v>4.5910617163035274</v>
      </c>
      <c r="K157" s="11">
        <f t="shared" si="46"/>
        <v>0.54644808743169393</v>
      </c>
      <c r="L157" s="11">
        <f t="shared" si="47"/>
        <v>0.25706940874035988</v>
      </c>
      <c r="M157" s="11">
        <f t="shared" si="48"/>
        <v>0.22624434389140272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-0.26072284157327785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0.22692129397005284</v>
      </c>
      <c r="Q157" s="11">
        <f>2*'OddsRatio_working_3-way'!K157*'OddsRatio_working_3-way'!L157*'OddsRatio_working_3-way'!M157</f>
        <v>6.3563387666681459E-2</v>
      </c>
      <c r="R157" s="11">
        <f t="shared" si="49"/>
        <v>0</v>
      </c>
      <c r="S157" s="11">
        <f t="shared" si="50"/>
        <v>-0.87035448294726847</v>
      </c>
      <c r="T157" s="11">
        <f t="shared" si="51"/>
        <v>-0.24379677393480906</v>
      </c>
      <c r="U157" s="11">
        <f>'OddsRatio_working_3-way'!S157-'OddsRatio_working_3-way'!R157^2/3</f>
        <v>-0.87035448294726847</v>
      </c>
      <c r="V157" s="11">
        <f>'OddsRatio_working_3-way'!S157*'OddsRatio_working_3-way'!R157/3-2*'OddsRatio_working_3-way'!R157^3/27-'OddsRatio_working_3-way'!T157</f>
        <v>0.24379677393480906</v>
      </c>
      <c r="W157" s="11">
        <f>'OddsRatio_working_3-way'!V157^2+4*'OddsRatio_working_3-way'!U157^3/27</f>
        <v>-3.8238429676861613E-2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0.15626523658341449</v>
      </c>
      <c r="Y157" s="11">
        <f>IF('OddsRatio_working_3-way'!W157&gt;=0,IF('OddsRatio_working_3-way'!V157+SQRT('OddsRatio_working_3-way'!W157)&gt;0,0,PI()),ACOS('OddsRatio_working_3-way'!V157/(2*'OddsRatio_working_3-way'!X157)))</f>
        <v>0.67601287422024137</v>
      </c>
      <c r="Z157" s="11">
        <f>'OddsRatio_working_3-way'!X157^(1/3)*COS('OddsRatio_working_3-way'!Y157/3)</f>
        <v>0.52500902285139284</v>
      </c>
      <c r="AA157" s="11">
        <f>'OddsRatio_working_3-way'!X157^(1/3)*COS(('OddsRatio_working_3-way'!Y157+2*PI())/3)</f>
        <v>-0.36672910151981208</v>
      </c>
      <c r="AB157" s="11">
        <f>'OddsRatio_working_3-way'!X157^(1/3)*COS(('OddsRatio_working_3-way'!Y157+4*PI())/3)</f>
        <v>-0.15827992133158084</v>
      </c>
      <c r="AC157" s="11">
        <f>'OddsRatio_working_3-way'!X157^(1/3)*SIN('OddsRatio_working_3-way'!Y157/3)</f>
        <v>0.12034819029403217</v>
      </c>
      <c r="AD157" s="11">
        <f>'OddsRatio_working_3-way'!X157^(1/3)*SIN(('OddsRatio_working_3-way'!Y157+2*PI())/3)</f>
        <v>0.39449705585833489</v>
      </c>
      <c r="AE157" s="11">
        <f>'OddsRatio_working_3-way'!X157^(1/3)*SIN(('OddsRatio_working_3-way'!Y157+4*PI())/3)</f>
        <v>-0.51484524615236704</v>
      </c>
      <c r="AF157" s="11">
        <f>-'OddsRatio_working_3-way'!U157/(3*'OddsRatio_working_3-way'!X157^(1/3))*COS(('OddsRatio_working_3-way'!Y157)/3)</f>
        <v>0.52500902285139284</v>
      </c>
      <c r="AG157" s="11">
        <f>-'OddsRatio_working_3-way'!U157/(3*'OddsRatio_working_3-way'!X157^(1/3))*COS(('OddsRatio_working_3-way'!Y157+2*PI())/3)</f>
        <v>-0.36672910151981208</v>
      </c>
      <c r="AH157" s="11">
        <f>-'OddsRatio_working_3-way'!U157/(3*'OddsRatio_working_3-way'!X157^(1/3))*COS(('OddsRatio_working_3-way'!Y157+4*PI())/3)</f>
        <v>-0.15827992133158084</v>
      </c>
      <c r="AI157" s="11">
        <f>'OddsRatio_working_3-way'!U157/(3*'OddsRatio_working_3-way'!X157^(1/3))*SIN(('OddsRatio_working_3-way'!Y157)/3)</f>
        <v>-0.12034819029403217</v>
      </c>
      <c r="AJ157" s="11">
        <f>'OddsRatio_working_3-way'!U157/(3*'OddsRatio_working_3-way'!X157^(1/3))*SIN(('OddsRatio_working_3-way'!Y157+2*PI())/3)</f>
        <v>-0.39449705585833489</v>
      </c>
      <c r="AK157" s="11">
        <f>'OddsRatio_working_3-way'!U157/(3*'OddsRatio_working_3-way'!X157^(1/3))*SIN(('OddsRatio_working_3-way'!Y157+4*PI())/3)</f>
        <v>0.51484524615236704</v>
      </c>
      <c r="AL157" s="11">
        <f>'OddsRatio_working_3-way'!Z157+'OddsRatio_working_3-way'!AF157</f>
        <v>1.0500180457027857</v>
      </c>
      <c r="AM157" s="11">
        <f>'OddsRatio_working_3-way'!AA157+'OddsRatio_working_3-way'!AG157</f>
        <v>-0.73345820303962417</v>
      </c>
      <c r="AN157" s="11">
        <f>'OddsRatio_working_3-way'!AB157+'OddsRatio_working_3-way'!AH157</f>
        <v>-0.31655984266316167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1.0500180457027857</v>
      </c>
      <c r="AS157" s="11">
        <f>IF(('OddsRatio_working_3-way'!X157=0),IF(Q157&gt;0,-Q157^(1/3),(-Q157)^(1/3)),'OddsRatio_working_3-way'!AM157-'OddsRatio_working_3-way'!R157/3)</f>
        <v>-0.73345820303962417</v>
      </c>
      <c r="AT157" s="11">
        <f>IF(('OddsRatio_working_3-way'!X157=0),IF(Q157&gt;0,-Q157^(1/3),(-Q157)^(1/3)),'OddsRatio_working_3-way'!AN157-'OddsRatio_working_3-way'!R157/3)</f>
        <v>-0.31655984266316167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2.3199999999999998</v>
      </c>
      <c r="B158" s="4">
        <f>IF('True_Odds_Calculator_3-way'!B159="","",'True_Odds_Calculator_3-way'!B159)</f>
        <v>3.81</v>
      </c>
      <c r="C158" s="4">
        <f>IF('True_Odds_Calculator_3-way'!C159="","",'True_Odds_Calculator_3-way'!C159)</f>
        <v>2.94</v>
      </c>
      <c r="D158" s="9">
        <f t="shared" si="39"/>
        <v>0.41854637469523931</v>
      </c>
      <c r="E158" s="9">
        <f t="shared" si="40"/>
        <v>0.25269384880504309</v>
      </c>
      <c r="F158" s="9">
        <f t="shared" si="41"/>
        <v>0.32875977649971738</v>
      </c>
      <c r="G158" s="9">
        <f t="shared" si="42"/>
        <v>1.0524405354273281</v>
      </c>
      <c r="H158" s="9">
        <f t="shared" si="43"/>
        <v>2.389221506764073</v>
      </c>
      <c r="I158" s="9">
        <f t="shared" si="44"/>
        <v>3.9573579045507921</v>
      </c>
      <c r="J158" s="9">
        <f t="shared" si="45"/>
        <v>3.0417346387290163</v>
      </c>
      <c r="K158" s="11">
        <f t="shared" si="46"/>
        <v>0.43103448275862072</v>
      </c>
      <c r="L158" s="11">
        <f t="shared" si="47"/>
        <v>0.26246719160104987</v>
      </c>
      <c r="M158" s="11">
        <f t="shared" si="48"/>
        <v>0.3401360544217687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-0.27689919301959165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0.23357609855418321</v>
      </c>
      <c r="Q158" s="11">
        <f>2*'OddsRatio_working_3-way'!K158*'OddsRatio_working_3-way'!L158*'OddsRatio_working_3-way'!M158</f>
        <v>7.6960823246847845E-2</v>
      </c>
      <c r="R158" s="11">
        <f t="shared" si="49"/>
        <v>0</v>
      </c>
      <c r="S158" s="11">
        <f t="shared" si="50"/>
        <v>-0.84354199810779817</v>
      </c>
      <c r="T158" s="11">
        <f t="shared" si="51"/>
        <v>-0.27793805538971933</v>
      </c>
      <c r="U158" s="11">
        <f>'OddsRatio_working_3-way'!S158-'OddsRatio_working_3-way'!R158^2/3</f>
        <v>-0.84354199810779817</v>
      </c>
      <c r="V158" s="11">
        <f>'OddsRatio_working_3-way'!S158*'OddsRatio_working_3-way'!R158/3-2*'OddsRatio_working_3-way'!R158^3/27-'OddsRatio_working_3-way'!T158</f>
        <v>0.27793805538971933</v>
      </c>
      <c r="W158" s="11">
        <f>'OddsRatio_working_3-way'!V158^2+4*'OddsRatio_working_3-way'!U158^3/27</f>
        <v>-1.1673898302938801E-2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0.14910018522520141</v>
      </c>
      <c r="Y158" s="11">
        <f>IF('OddsRatio_working_3-way'!W158&gt;=0,IF('OddsRatio_working_3-way'!V158+SQRT('OddsRatio_working_3-way'!W158)&gt;0,0,PI()),ACOS('OddsRatio_working_3-way'!V158/(2*'OddsRatio_working_3-way'!X158)))</f>
        <v>0.37076250298575508</v>
      </c>
      <c r="Z158" s="11">
        <f>'OddsRatio_working_3-way'!X158^(1/3)*COS('OddsRatio_working_3-way'!Y158/3)</f>
        <v>0.52622026771366393</v>
      </c>
      <c r="AA158" s="11">
        <f>'OddsRatio_working_3-way'!X158^(1/3)*COS(('OddsRatio_working_3-way'!Y158+2*PI())/3)</f>
        <v>-0.3197199555529775</v>
      </c>
      <c r="AB158" s="11">
        <f>'OddsRatio_working_3-way'!X158^(1/3)*COS(('OddsRatio_working_3-way'!Y158+4*PI())/3)</f>
        <v>-0.20650031216068654</v>
      </c>
      <c r="AC158" s="11">
        <f>'OddsRatio_working_3-way'!X158^(1/3)*SIN('OddsRatio_working_3-way'!Y158/3)</f>
        <v>6.5367391590092611E-2</v>
      </c>
      <c r="AD158" s="11">
        <f>'OddsRatio_working_3-way'!X158^(1/3)*SIN(('OddsRatio_working_3-way'!Y158+2*PI())/3)</f>
        <v>0.42303642403123487</v>
      </c>
      <c r="AE158" s="11">
        <f>'OddsRatio_working_3-way'!X158^(1/3)*SIN(('OddsRatio_working_3-way'!Y158+4*PI())/3)</f>
        <v>-0.48840381562132751</v>
      </c>
      <c r="AF158" s="11">
        <f>-'OddsRatio_working_3-way'!U158/(3*'OddsRatio_working_3-way'!X158^(1/3))*COS(('OddsRatio_working_3-way'!Y158)/3)</f>
        <v>0.52622026771366404</v>
      </c>
      <c r="AG158" s="11">
        <f>-'OddsRatio_working_3-way'!U158/(3*'OddsRatio_working_3-way'!X158^(1/3))*COS(('OddsRatio_working_3-way'!Y158+2*PI())/3)</f>
        <v>-0.31971995555297761</v>
      </c>
      <c r="AH158" s="11">
        <f>-'OddsRatio_working_3-way'!U158/(3*'OddsRatio_working_3-way'!X158^(1/3))*COS(('OddsRatio_working_3-way'!Y158+4*PI())/3)</f>
        <v>-0.20650031216068657</v>
      </c>
      <c r="AI158" s="11">
        <f>'OddsRatio_working_3-way'!U158/(3*'OddsRatio_working_3-way'!X158^(1/3))*SIN(('OddsRatio_working_3-way'!Y158)/3)</f>
        <v>-6.5367391590092624E-2</v>
      </c>
      <c r="AJ158" s="11">
        <f>'OddsRatio_working_3-way'!U158/(3*'OddsRatio_working_3-way'!X158^(1/3))*SIN(('OddsRatio_working_3-way'!Y158+2*PI())/3)</f>
        <v>-0.42303642403123498</v>
      </c>
      <c r="AK158" s="11">
        <f>'OddsRatio_working_3-way'!U158/(3*'OddsRatio_working_3-way'!X158^(1/3))*SIN(('OddsRatio_working_3-way'!Y158+4*PI())/3)</f>
        <v>0.48840381562132762</v>
      </c>
      <c r="AL158" s="11">
        <f>'OddsRatio_working_3-way'!Z158+'OddsRatio_working_3-way'!AF158</f>
        <v>1.0524405354273281</v>
      </c>
      <c r="AM158" s="11">
        <f>'OddsRatio_working_3-way'!AA158+'OddsRatio_working_3-way'!AG158</f>
        <v>-0.63943991110595511</v>
      </c>
      <c r="AN158" s="11">
        <f>'OddsRatio_working_3-way'!AB158+'OddsRatio_working_3-way'!AH158</f>
        <v>-0.41300062432137308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1.0524405354273281</v>
      </c>
      <c r="AS158" s="11">
        <f>IF(('OddsRatio_working_3-way'!X158=0),IF(Q158&gt;0,-Q158^(1/3),(-Q158)^(1/3)),'OddsRatio_working_3-way'!AM158-'OddsRatio_working_3-way'!R158/3)</f>
        <v>-0.63943991110595511</v>
      </c>
      <c r="AT158" s="11">
        <f>IF(('OddsRatio_working_3-way'!X158=0),IF(Q158&gt;0,-Q158^(1/3),(-Q158)^(1/3)),'OddsRatio_working_3-way'!AN158-'OddsRatio_working_3-way'!R158/3)</f>
        <v>-0.41300062432137308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3.04</v>
      </c>
      <c r="B159" s="4">
        <f>IF('True_Odds_Calculator_3-way'!B160="","",'True_Odds_Calculator_3-way'!B160)</f>
        <v>3.52</v>
      </c>
      <c r="C159" s="4">
        <f>IF('True_Odds_Calculator_3-way'!C160="","",'True_Odds_Calculator_3-way'!C160)</f>
        <v>2.38</v>
      </c>
      <c r="D159" s="9">
        <f t="shared" si="39"/>
        <v>0.31798101008267982</v>
      </c>
      <c r="E159" s="9">
        <f t="shared" si="40"/>
        <v>0.27400934497903146</v>
      </c>
      <c r="F159" s="9">
        <f t="shared" si="41"/>
        <v>0.40800964493828845</v>
      </c>
      <c r="G159" s="9">
        <f t="shared" si="42"/>
        <v>1.0513930822040827</v>
      </c>
      <c r="H159" s="9">
        <f t="shared" si="43"/>
        <v>3.1448418876963284</v>
      </c>
      <c r="I159" s="9">
        <f t="shared" si="44"/>
        <v>3.6495105671542878</v>
      </c>
      <c r="J159" s="9">
        <f t="shared" si="45"/>
        <v>2.4509224534416343</v>
      </c>
      <c r="K159" s="11">
        <f t="shared" si="46"/>
        <v>0.32894736842105265</v>
      </c>
      <c r="L159" s="11">
        <f t="shared" si="47"/>
        <v>0.28409090909090912</v>
      </c>
      <c r="M159" s="11">
        <f t="shared" si="48"/>
        <v>0.42016806722689076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-0.2785586124401912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0.23323474126492708</v>
      </c>
      <c r="Q159" s="11">
        <f>2*'OddsRatio_working_3-way'!K159*'OddsRatio_working_3-way'!L159*'OddsRatio_working_3-way'!M159</f>
        <v>7.8530215914116866E-2</v>
      </c>
      <c r="R159" s="11">
        <f t="shared" si="49"/>
        <v>0</v>
      </c>
      <c r="S159" s="11">
        <f t="shared" si="50"/>
        <v>-0.83729143831445696</v>
      </c>
      <c r="T159" s="11">
        <f t="shared" si="51"/>
        <v>-0.2819163091967869</v>
      </c>
      <c r="U159" s="11">
        <f>'OddsRatio_working_3-way'!S159-'OddsRatio_working_3-way'!R159^2/3</f>
        <v>-0.83729143831445696</v>
      </c>
      <c r="V159" s="11">
        <f>'OddsRatio_working_3-way'!S159*'OddsRatio_working_3-way'!R159/3-2*'OddsRatio_working_3-way'!R159^3/27-'OddsRatio_working_3-way'!T159</f>
        <v>0.2819163091967869</v>
      </c>
      <c r="W159" s="11">
        <f>'OddsRatio_working_3-way'!V159^2+4*'OddsRatio_working_3-way'!U159^3/27</f>
        <v>-7.4845256081717271E-3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0.14744603334721323</v>
      </c>
      <c r="Y159" s="11">
        <f>IF('OddsRatio_working_3-way'!W159&gt;=0,IF('OddsRatio_working_3-way'!V159+SQRT('OddsRatio_working_3-way'!W159)&gt;0,0,PI()),ACOS('OddsRatio_working_3-way'!V159/(2*'OddsRatio_working_3-way'!X159)))</f>
        <v>0.29775241546143394</v>
      </c>
      <c r="Z159" s="11">
        <f>'OddsRatio_working_3-way'!X159^(1/3)*COS('OddsRatio_working_3-way'!Y159/3)</f>
        <v>0.52569654110204134</v>
      </c>
      <c r="AA159" s="11">
        <f>'OddsRatio_working_3-way'!X159^(1/3)*COS(('OddsRatio_working_3-way'!Y159+2*PI())/3)</f>
        <v>-0.30818280025660599</v>
      </c>
      <c r="AB159" s="11">
        <f>'OddsRatio_working_3-way'!X159^(1/3)*COS(('OddsRatio_working_3-way'!Y159+4*PI())/3)</f>
        <v>-0.21751374084543545</v>
      </c>
      <c r="AC159" s="11">
        <f>'OddsRatio_working_3-way'!X159^(1/3)*SIN('OddsRatio_working_3-way'!Y159/3)</f>
        <v>5.2347805858209459E-2</v>
      </c>
      <c r="AD159" s="11">
        <f>'OddsRatio_working_3-way'!X159^(1/3)*SIN(('OddsRatio_working_3-way'!Y159+2*PI())/3)</f>
        <v>0.42909265634687332</v>
      </c>
      <c r="AE159" s="11">
        <f>'OddsRatio_working_3-way'!X159^(1/3)*SIN(('OddsRatio_working_3-way'!Y159+4*PI())/3)</f>
        <v>-0.4814404622050828</v>
      </c>
      <c r="AF159" s="11">
        <f>-'OddsRatio_working_3-way'!U159/(3*'OddsRatio_working_3-way'!X159^(1/3))*COS(('OddsRatio_working_3-way'!Y159)/3)</f>
        <v>0.52569654110204134</v>
      </c>
      <c r="AG159" s="11">
        <f>-'OddsRatio_working_3-way'!U159/(3*'OddsRatio_working_3-way'!X159^(1/3))*COS(('OddsRatio_working_3-way'!Y159+2*PI())/3)</f>
        <v>-0.30818280025660599</v>
      </c>
      <c r="AH159" s="11">
        <f>-'OddsRatio_working_3-way'!U159/(3*'OddsRatio_working_3-way'!X159^(1/3))*COS(('OddsRatio_working_3-way'!Y159+4*PI())/3)</f>
        <v>-0.21751374084543545</v>
      </c>
      <c r="AI159" s="11">
        <f>'OddsRatio_working_3-way'!U159/(3*'OddsRatio_working_3-way'!X159^(1/3))*SIN(('OddsRatio_working_3-way'!Y159)/3)</f>
        <v>-5.2347805858209459E-2</v>
      </c>
      <c r="AJ159" s="11">
        <f>'OddsRatio_working_3-way'!U159/(3*'OddsRatio_working_3-way'!X159^(1/3))*SIN(('OddsRatio_working_3-way'!Y159+2*PI())/3)</f>
        <v>-0.42909265634687332</v>
      </c>
      <c r="AK159" s="11">
        <f>'OddsRatio_working_3-way'!U159/(3*'OddsRatio_working_3-way'!X159^(1/3))*SIN(('OddsRatio_working_3-way'!Y159+4*PI())/3)</f>
        <v>0.4814404622050828</v>
      </c>
      <c r="AL159" s="11">
        <f>'OddsRatio_working_3-way'!Z159+'OddsRatio_working_3-way'!AF159</f>
        <v>1.0513930822040827</v>
      </c>
      <c r="AM159" s="11">
        <f>'OddsRatio_working_3-way'!AA159+'OddsRatio_working_3-way'!AG159</f>
        <v>-0.61636560051321199</v>
      </c>
      <c r="AN159" s="11">
        <f>'OddsRatio_working_3-way'!AB159+'OddsRatio_working_3-way'!AH159</f>
        <v>-0.43502748169087091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1.0513930822040827</v>
      </c>
      <c r="AS159" s="11">
        <f>IF(('OddsRatio_working_3-way'!X159=0),IF(Q159&gt;0,-Q159^(1/3),(-Q159)^(1/3)),'OddsRatio_working_3-way'!AM159-'OddsRatio_working_3-way'!R159/3)</f>
        <v>-0.61636560051321199</v>
      </c>
      <c r="AT159" s="11">
        <f>IF(('OddsRatio_working_3-way'!X159=0),IF(Q159&gt;0,-Q159^(1/3),(-Q159)^(1/3)),'OddsRatio_working_3-way'!AN159-'OddsRatio_working_3-way'!R159/3)</f>
        <v>-0.43502748169087091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5.15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1.76</v>
      </c>
      <c r="D160" s="9">
        <f t="shared" si="39"/>
        <v>0.17929996228109266</v>
      </c>
      <c r="E160" s="9">
        <f t="shared" si="40"/>
        <v>0.27670221268258549</v>
      </c>
      <c r="F160" s="9">
        <f t="shared" si="41"/>
        <v>0.54399782503632155</v>
      </c>
      <c r="G160" s="9">
        <f t="shared" si="42"/>
        <v>1.1029508468241631</v>
      </c>
      <c r="H160" s="9">
        <f t="shared" si="43"/>
        <v>5.5772460143202771</v>
      </c>
      <c r="I160" s="9">
        <f t="shared" si="44"/>
        <v>3.6139935069732672</v>
      </c>
      <c r="J160" s="9">
        <f t="shared" si="45"/>
        <v>1.8382426435863639</v>
      </c>
      <c r="K160" s="11">
        <f t="shared" si="46"/>
        <v>0.1941747572815534</v>
      </c>
      <c r="L160" s="11">
        <f t="shared" si="47"/>
        <v>0.29673590504451036</v>
      </c>
      <c r="M160" s="11">
        <f t="shared" si="48"/>
        <v>0.56818181818181823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-0.24471480091456455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0.23833157421933315</v>
      </c>
      <c r="Q160" s="11">
        <f>2*'OddsRatio_working_3-way'!K160*'OddsRatio_working_3-way'!L160*'OddsRatio_working_3-way'!M160</f>
        <v>6.5475707203113506E-2</v>
      </c>
      <c r="R160" s="11">
        <f t="shared" si="49"/>
        <v>0</v>
      </c>
      <c r="S160" s="11">
        <f t="shared" si="50"/>
        <v>-0.97391564927264074</v>
      </c>
      <c r="T160" s="11">
        <f t="shared" si="51"/>
        <v>-0.26755924430567057</v>
      </c>
      <c r="U160" s="11">
        <f>'OddsRatio_working_3-way'!S160-'OddsRatio_working_3-way'!R160^2/3</f>
        <v>-0.97391564927264074</v>
      </c>
      <c r="V160" s="11">
        <f>'OddsRatio_working_3-way'!S160*'OddsRatio_working_3-way'!R160/3-2*'OddsRatio_working_3-way'!R160^3/27-'OddsRatio_working_3-way'!T160</f>
        <v>0.26755924430567057</v>
      </c>
      <c r="W160" s="11">
        <f>'OddsRatio_working_3-way'!V160^2+4*'OddsRatio_working_3-way'!U160^3/27</f>
        <v>-6.5266921935863975E-2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0.18496950501993936</v>
      </c>
      <c r="Y160" s="11">
        <f>IF('OddsRatio_working_3-way'!W160&gt;=0,IF('OddsRatio_working_3-way'!V160+SQRT('OddsRatio_working_3-way'!W160)&gt;0,0,PI()),ACOS('OddsRatio_working_3-way'!V160/(2*'OddsRatio_working_3-way'!X160)))</f>
        <v>0.76229603761680831</v>
      </c>
      <c r="Z160" s="11">
        <f>'OddsRatio_working_3-way'!X160^(1/3)*COS('OddsRatio_working_3-way'!Y160/3)</f>
        <v>0.55147542341208156</v>
      </c>
      <c r="AA160" s="11">
        <f>'OddsRatio_working_3-way'!X160^(1/3)*COS(('OddsRatio_working_3-way'!Y160+2*PI())/3)</f>
        <v>-0.39977421982969474</v>
      </c>
      <c r="AB160" s="11">
        <f>'OddsRatio_working_3-way'!X160^(1/3)*COS(('OddsRatio_working_3-way'!Y160+4*PI())/3)</f>
        <v>-0.15170120358238692</v>
      </c>
      <c r="AC160" s="11">
        <f>'OddsRatio_working_3-way'!X160^(1/3)*SIN('OddsRatio_working_3-way'!Y160/3)</f>
        <v>0.14322502270906576</v>
      </c>
      <c r="AD160" s="11">
        <f>'OddsRatio_working_3-way'!X160^(1/3)*SIN(('OddsRatio_working_3-way'!Y160+2*PI())/3)</f>
        <v>0.4059792148831094</v>
      </c>
      <c r="AE160" s="11">
        <f>'OddsRatio_working_3-way'!X160^(1/3)*SIN(('OddsRatio_working_3-way'!Y160+4*PI())/3)</f>
        <v>-0.54920423759217496</v>
      </c>
      <c r="AF160" s="11">
        <f>-'OddsRatio_working_3-way'!U160/(3*'OddsRatio_working_3-way'!X160^(1/3))*COS(('OddsRatio_working_3-way'!Y160)/3)</f>
        <v>0.55147542341208144</v>
      </c>
      <c r="AG160" s="11">
        <f>-'OddsRatio_working_3-way'!U160/(3*'OddsRatio_working_3-way'!X160^(1/3))*COS(('OddsRatio_working_3-way'!Y160+2*PI())/3)</f>
        <v>-0.39977421982969469</v>
      </c>
      <c r="AH160" s="11">
        <f>-'OddsRatio_working_3-way'!U160/(3*'OddsRatio_working_3-way'!X160^(1/3))*COS(('OddsRatio_working_3-way'!Y160+4*PI())/3)</f>
        <v>-0.1517012035823869</v>
      </c>
      <c r="AI160" s="11">
        <f>'OddsRatio_working_3-way'!U160/(3*'OddsRatio_working_3-way'!X160^(1/3))*SIN(('OddsRatio_working_3-way'!Y160)/3)</f>
        <v>-0.14322502270906573</v>
      </c>
      <c r="AJ160" s="11">
        <f>'OddsRatio_working_3-way'!U160/(3*'OddsRatio_working_3-way'!X160^(1/3))*SIN(('OddsRatio_working_3-way'!Y160+2*PI())/3)</f>
        <v>-0.40597921488310929</v>
      </c>
      <c r="AK160" s="11">
        <f>'OddsRatio_working_3-way'!U160/(3*'OddsRatio_working_3-way'!X160^(1/3))*SIN(('OddsRatio_working_3-way'!Y160+4*PI())/3)</f>
        <v>0.54920423759217485</v>
      </c>
      <c r="AL160" s="11">
        <f>'OddsRatio_working_3-way'!Z160+'OddsRatio_working_3-way'!AF160</f>
        <v>1.1029508468241631</v>
      </c>
      <c r="AM160" s="11">
        <f>'OddsRatio_working_3-way'!AA160+'OddsRatio_working_3-way'!AG160</f>
        <v>-0.79954843965938949</v>
      </c>
      <c r="AN160" s="11">
        <f>'OddsRatio_working_3-way'!AB160+'OddsRatio_working_3-way'!AH160</f>
        <v>-0.30340240716477385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1.1029508468241631</v>
      </c>
      <c r="AS160" s="11">
        <f>IF(('OddsRatio_working_3-way'!X160=0),IF(Q160&gt;0,-Q160^(1/3),(-Q160)^(1/3)),'OddsRatio_working_3-way'!AM160-'OddsRatio_working_3-way'!R160/3)</f>
        <v>-0.79954843965938949</v>
      </c>
      <c r="AT160" s="11">
        <f>IF(('OddsRatio_working_3-way'!X160=0),IF(Q160&gt;0,-Q160^(1/3),(-Q160)^(1/3)),'OddsRatio_working_3-way'!AN160-'OddsRatio_working_3-way'!R160/3)</f>
        <v>-0.30340240716477385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1.95</v>
      </c>
      <c r="B161" s="4">
        <f>IF('True_Odds_Calculator_3-way'!B162="","",'True_Odds_Calculator_3-way'!B162)</f>
        <v>3.75</v>
      </c>
      <c r="C161" s="4">
        <f>IF('True_Odds_Calculator_3-way'!C162="","",'True_Odds_Calculator_3-way'!C162)</f>
        <v>4.1100000000000003</v>
      </c>
      <c r="D161" s="9">
        <f t="shared" si="39"/>
        <v>0.50372221461744082</v>
      </c>
      <c r="E161" s="9">
        <f t="shared" si="40"/>
        <v>0.25960836561215855</v>
      </c>
      <c r="F161" s="9">
        <f t="shared" si="41"/>
        <v>0.23666941977040054</v>
      </c>
      <c r="G161" s="9">
        <f t="shared" si="42"/>
        <v>1.0370749068918657</v>
      </c>
      <c r="H161" s="9">
        <f t="shared" si="43"/>
        <v>1.9852211615472717</v>
      </c>
      <c r="I161" s="9">
        <f t="shared" si="44"/>
        <v>3.8519559939526302</v>
      </c>
      <c r="J161" s="9">
        <f t="shared" si="45"/>
        <v>4.2253029604337025</v>
      </c>
      <c r="K161" s="11">
        <f t="shared" si="46"/>
        <v>0.51282051282051289</v>
      </c>
      <c r="L161" s="11">
        <f t="shared" si="47"/>
        <v>0.26666666666666666</v>
      </c>
      <c r="M161" s="11">
        <f t="shared" si="48"/>
        <v>0.24330900243309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-0.27033917690851983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0.22658930688127771</v>
      </c>
      <c r="Q161" s="11">
        <f>2*'OddsRatio_working_3-way'!K161*'OddsRatio_working_3-way'!L161*'OddsRatio_working_3-way'!M161</f>
        <v>6.65460519475118E-2</v>
      </c>
      <c r="R161" s="11">
        <f t="shared" si="49"/>
        <v>0</v>
      </c>
      <c r="S161" s="11">
        <f t="shared" si="50"/>
        <v>-0.83816674102678557</v>
      </c>
      <c r="T161" s="11">
        <f t="shared" si="51"/>
        <v>-0.24615763319435696</v>
      </c>
      <c r="U161" s="11">
        <f>'OddsRatio_working_3-way'!S161-'OddsRatio_working_3-way'!R161^2/3</f>
        <v>-0.83816674102678557</v>
      </c>
      <c r="V161" s="11">
        <f>'OddsRatio_working_3-way'!S161*'OddsRatio_working_3-way'!R161/3-2*'OddsRatio_working_3-way'!R161^3/27-'OddsRatio_working_3-way'!T161</f>
        <v>0.24615763319435696</v>
      </c>
      <c r="W161" s="11">
        <f>'OddsRatio_working_3-way'!V161^2+4*'OddsRatio_working_3-way'!U161^3/27</f>
        <v>-2.66407634063952E-2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0.14767730342392055</v>
      </c>
      <c r="Y161" s="11">
        <f>IF('OddsRatio_working_3-way'!W161&gt;=0,IF('OddsRatio_working_3-way'!V161+SQRT('OddsRatio_working_3-way'!W161)&gt;0,0,PI()),ACOS('OddsRatio_working_3-way'!V161/(2*'OddsRatio_working_3-way'!X161)))</f>
        <v>0.5855091537503424</v>
      </c>
      <c r="Z161" s="11">
        <f>'OddsRatio_working_3-way'!X161^(1/3)*COS('OddsRatio_working_3-way'!Y161/3)</f>
        <v>0.51853745344593272</v>
      </c>
      <c r="AA161" s="11">
        <f>'OddsRatio_working_3-way'!X161^(1/3)*COS(('OddsRatio_working_3-way'!Y161+2*PI())/3)</f>
        <v>-0.34804297573162724</v>
      </c>
      <c r="AB161" s="11">
        <f>'OddsRatio_working_3-way'!X161^(1/3)*COS(('OddsRatio_working_3-way'!Y161+4*PI())/3)</f>
        <v>-0.17049447771430562</v>
      </c>
      <c r="AC161" s="11">
        <f>'OddsRatio_working_3-way'!X161^(1/3)*SIN('OddsRatio_working_3-way'!Y161/3)</f>
        <v>0.10250767312451443</v>
      </c>
      <c r="AD161" s="11">
        <f>'OddsRatio_working_3-way'!X161^(1/3)*SIN(('OddsRatio_working_3-way'!Y161+2*PI())/3)</f>
        <v>0.39781277093561124</v>
      </c>
      <c r="AE161" s="11">
        <f>'OddsRatio_working_3-way'!X161^(1/3)*SIN(('OddsRatio_working_3-way'!Y161+4*PI())/3)</f>
        <v>-0.50032044406012566</v>
      </c>
      <c r="AF161" s="11">
        <f>-'OddsRatio_working_3-way'!U161/(3*'OddsRatio_working_3-way'!X161^(1/3))*COS(('OddsRatio_working_3-way'!Y161)/3)</f>
        <v>0.51853745344593283</v>
      </c>
      <c r="AG161" s="11">
        <f>-'OddsRatio_working_3-way'!U161/(3*'OddsRatio_working_3-way'!X161^(1/3))*COS(('OddsRatio_working_3-way'!Y161+2*PI())/3)</f>
        <v>-0.34804297573162729</v>
      </c>
      <c r="AH161" s="11">
        <f>-'OddsRatio_working_3-way'!U161/(3*'OddsRatio_working_3-way'!X161^(1/3))*COS(('OddsRatio_working_3-way'!Y161+4*PI())/3)</f>
        <v>-0.17049447771430568</v>
      </c>
      <c r="AI161" s="11">
        <f>'OddsRatio_working_3-way'!U161/(3*'OddsRatio_working_3-way'!X161^(1/3))*SIN(('OddsRatio_working_3-way'!Y161)/3)</f>
        <v>-0.10250767312451445</v>
      </c>
      <c r="AJ161" s="11">
        <f>'OddsRatio_working_3-way'!U161/(3*'OddsRatio_working_3-way'!X161^(1/3))*SIN(('OddsRatio_working_3-way'!Y161+2*PI())/3)</f>
        <v>-0.39781277093561129</v>
      </c>
      <c r="AK161" s="11">
        <f>'OddsRatio_working_3-way'!U161/(3*'OddsRatio_working_3-way'!X161^(1/3))*SIN(('OddsRatio_working_3-way'!Y161+4*PI())/3)</f>
        <v>0.50032044406012577</v>
      </c>
      <c r="AL161" s="11">
        <f>'OddsRatio_working_3-way'!Z161+'OddsRatio_working_3-way'!AF161</f>
        <v>1.0370749068918657</v>
      </c>
      <c r="AM161" s="11">
        <f>'OddsRatio_working_3-way'!AA161+'OddsRatio_working_3-way'!AG161</f>
        <v>-0.69608595146325447</v>
      </c>
      <c r="AN161" s="11">
        <f>'OddsRatio_working_3-way'!AB161+'OddsRatio_working_3-way'!AH161</f>
        <v>-0.3409889554286113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1.0370749068918657</v>
      </c>
      <c r="AS161" s="11">
        <f>IF(('OddsRatio_working_3-way'!X161=0),IF(Q161&gt;0,-Q161^(1/3),(-Q161)^(1/3)),'OddsRatio_working_3-way'!AM161-'OddsRatio_working_3-way'!R161/3)</f>
        <v>-0.69608595146325447</v>
      </c>
      <c r="AT161" s="11">
        <f>IF(('OddsRatio_working_3-way'!X161=0),IF(Q161&gt;0,-Q161^(1/3),(-Q161)^(1/3)),'OddsRatio_working_3-way'!AN161-'OddsRatio_working_3-way'!R161/3)</f>
        <v>-0.3409889554286113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1.62</v>
      </c>
      <c r="B162" s="4">
        <f>IF('True_Odds_Calculator_3-way'!B163="","",'True_Odds_Calculator_3-way'!B163)</f>
        <v>4.4800000000000004</v>
      </c>
      <c r="C162" s="4">
        <f>IF('True_Odds_Calculator_3-way'!C163="","",'True_Odds_Calculator_3-way'!C163)</f>
        <v>5.44</v>
      </c>
      <c r="D162" s="9">
        <f t="shared" si="39"/>
        <v>0.60691073386005634</v>
      </c>
      <c r="E162" s="9">
        <f t="shared" si="40"/>
        <v>0.21573044344586781</v>
      </c>
      <c r="F162" s="9">
        <f t="shared" si="41"/>
        <v>0.17735882269407582</v>
      </c>
      <c r="G162" s="9">
        <f t="shared" si="42"/>
        <v>1.044659304927039</v>
      </c>
      <c r="H162" s="9">
        <f t="shared" si="43"/>
        <v>1.6476887690547646</v>
      </c>
      <c r="I162" s="9">
        <f t="shared" si="44"/>
        <v>4.6354143811460951</v>
      </c>
      <c r="J162" s="9">
        <f t="shared" si="45"/>
        <v>5.6382873138760532</v>
      </c>
      <c r="K162" s="11">
        <f t="shared" si="46"/>
        <v>0.61728395061728392</v>
      </c>
      <c r="L162" s="11">
        <f t="shared" si="47"/>
        <v>0.2232142857142857</v>
      </c>
      <c r="M162" s="11">
        <f t="shared" si="48"/>
        <v>0.18382352941176469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-0.24263976423902889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0.21630469317356571</v>
      </c>
      <c r="Q162" s="11">
        <f>2*'OddsRatio_working_3-way'!K162*'OddsRatio_working_3-way'!L162*'OddsRatio_working_3-way'!M162</f>
        <v>5.0656836808797581E-2</v>
      </c>
      <c r="R162" s="11">
        <f t="shared" si="49"/>
        <v>0</v>
      </c>
      <c r="S162" s="11">
        <f t="shared" si="50"/>
        <v>-0.89146432305497947</v>
      </c>
      <c r="T162" s="11">
        <f t="shared" si="51"/>
        <v>-0.20877384614870712</v>
      </c>
      <c r="U162" s="11">
        <f>'OddsRatio_working_3-way'!S162-'OddsRatio_working_3-way'!R162^2/3</f>
        <v>-0.89146432305497947</v>
      </c>
      <c r="V162" s="11">
        <f>'OddsRatio_working_3-way'!S162*'OddsRatio_working_3-way'!R162/3-2*'OddsRatio_working_3-way'!R162^3/27-'OddsRatio_working_3-way'!T162</f>
        <v>0.20877384614870712</v>
      </c>
      <c r="W162" s="11">
        <f>'OddsRatio_working_3-way'!V162^2+4*'OddsRatio_working_3-way'!U162^3/27</f>
        <v>-6.1369688444509414E-2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0.16198472711974535</v>
      </c>
      <c r="Y162" s="11">
        <f>IF('OddsRatio_working_3-way'!W162&gt;=0,IF('OddsRatio_working_3-way'!V162+SQRT('OddsRatio_working_3-way'!W162)&gt;0,0,PI()),ACOS('OddsRatio_working_3-way'!V162/(2*'OddsRatio_working_3-way'!X162)))</f>
        <v>0.87052592666248207</v>
      </c>
      <c r="Z162" s="11">
        <f>'OddsRatio_working_3-way'!X162^(1/3)*COS('OddsRatio_working_3-way'!Y162/3)</f>
        <v>0.52232965246351959</v>
      </c>
      <c r="AA162" s="11">
        <f>'OddsRatio_working_3-way'!X162^(1/3)*COS(('OddsRatio_working_3-way'!Y162+2*PI())/3)</f>
        <v>-0.39623844090816146</v>
      </c>
      <c r="AB162" s="11">
        <f>'OddsRatio_working_3-way'!X162^(1/3)*COS(('OddsRatio_working_3-way'!Y162+4*PI())/3)</f>
        <v>-0.1260912115553581</v>
      </c>
      <c r="AC162" s="11">
        <f>'OddsRatio_working_3-way'!X162^(1/3)*SIN('OddsRatio_working_3-way'!Y162/3)</f>
        <v>0.15596957558767247</v>
      </c>
      <c r="AD162" s="11">
        <f>'OddsRatio_working_3-way'!X162^(1/3)*SIN(('OddsRatio_working_3-way'!Y162+2*PI())/3)</f>
        <v>0.37436596038946884</v>
      </c>
      <c r="AE162" s="11">
        <f>'OddsRatio_working_3-way'!X162^(1/3)*SIN(('OddsRatio_working_3-way'!Y162+4*PI())/3)</f>
        <v>-0.53033553597714134</v>
      </c>
      <c r="AF162" s="11">
        <f>-'OddsRatio_working_3-way'!U162/(3*'OddsRatio_working_3-way'!X162^(1/3))*COS(('OddsRatio_working_3-way'!Y162)/3)</f>
        <v>0.52232965246351948</v>
      </c>
      <c r="AG162" s="11">
        <f>-'OddsRatio_working_3-way'!U162/(3*'OddsRatio_working_3-way'!X162^(1/3))*COS(('OddsRatio_working_3-way'!Y162+2*PI())/3)</f>
        <v>-0.39623844090816135</v>
      </c>
      <c r="AH162" s="11">
        <f>-'OddsRatio_working_3-way'!U162/(3*'OddsRatio_working_3-way'!X162^(1/3))*COS(('OddsRatio_working_3-way'!Y162+4*PI())/3)</f>
        <v>-0.12609121155535807</v>
      </c>
      <c r="AI162" s="11">
        <f>'OddsRatio_working_3-way'!U162/(3*'OddsRatio_working_3-way'!X162^(1/3))*SIN(('OddsRatio_working_3-way'!Y162)/3)</f>
        <v>-0.15596957558767244</v>
      </c>
      <c r="AJ162" s="11">
        <f>'OddsRatio_working_3-way'!U162/(3*'OddsRatio_working_3-way'!X162^(1/3))*SIN(('OddsRatio_working_3-way'!Y162+2*PI())/3)</f>
        <v>-0.37436596038946879</v>
      </c>
      <c r="AK162" s="11">
        <f>'OddsRatio_working_3-way'!U162/(3*'OddsRatio_working_3-way'!X162^(1/3))*SIN(('OddsRatio_working_3-way'!Y162+4*PI())/3)</f>
        <v>0.53033553597714123</v>
      </c>
      <c r="AL162" s="11">
        <f>'OddsRatio_working_3-way'!Z162+'OddsRatio_working_3-way'!AF162</f>
        <v>1.044659304927039</v>
      </c>
      <c r="AM162" s="11">
        <f>'OddsRatio_working_3-way'!AA162+'OddsRatio_working_3-way'!AG162</f>
        <v>-0.79247688181632281</v>
      </c>
      <c r="AN162" s="11">
        <f>'OddsRatio_working_3-way'!AB162+'OddsRatio_working_3-way'!AH162</f>
        <v>-0.25218242311071615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1.044659304927039</v>
      </c>
      <c r="AS162" s="11">
        <f>IF(('OddsRatio_working_3-way'!X162=0),IF(Q162&gt;0,-Q162^(1/3),(-Q162)^(1/3)),'OddsRatio_working_3-way'!AM162-'OddsRatio_working_3-way'!R162/3)</f>
        <v>-0.79247688181632281</v>
      </c>
      <c r="AT162" s="11">
        <f>IF(('OddsRatio_working_3-way'!X162=0),IF(Q162&gt;0,-Q162^(1/3),(-Q162)^(1/3)),'OddsRatio_working_3-way'!AN162-'OddsRatio_working_3-way'!R162/3)</f>
        <v>-0.25218242311071615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2.02</v>
      </c>
      <c r="B163" s="4">
        <f>IF('True_Odds_Calculator_3-way'!B164="","",'True_Odds_Calculator_3-way'!B164)</f>
        <v>3.41</v>
      </c>
      <c r="C163" s="4">
        <f>IF('True_Odds_Calculator_3-way'!C164="","",'True_Odds_Calculator_3-way'!C164)</f>
        <v>4.07</v>
      </c>
      <c r="D163" s="9">
        <f t="shared" si="39"/>
        <v>0.48172448856969385</v>
      </c>
      <c r="E163" s="9">
        <f t="shared" si="40"/>
        <v>0.28232483475570957</v>
      </c>
      <c r="F163" s="9">
        <f t="shared" si="41"/>
        <v>0.23595067667459646</v>
      </c>
      <c r="G163" s="9">
        <f t="shared" si="42"/>
        <v>1.0547797725811243</v>
      </c>
      <c r="H163" s="9">
        <f t="shared" si="43"/>
        <v>2.0758753680327469</v>
      </c>
      <c r="I163" s="9">
        <f t="shared" si="44"/>
        <v>3.54201925192051</v>
      </c>
      <c r="J163" s="9">
        <f t="shared" si="45"/>
        <v>4.2381739018240525</v>
      </c>
      <c r="K163" s="11">
        <f t="shared" si="46"/>
        <v>0.49504950495049505</v>
      </c>
      <c r="L163" s="11">
        <f t="shared" si="47"/>
        <v>0.29325513196480935</v>
      </c>
      <c r="M163" s="11">
        <f t="shared" si="48"/>
        <v>0.24570024570024568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-0.26918783659296419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0.23185325586533451</v>
      </c>
      <c r="Q163" s="11">
        <f>2*'OddsRatio_working_3-way'!K163*'OddsRatio_working_3-way'!L163*'OddsRatio_working_3-way'!M163</f>
        <v>7.1339463343179824E-2</v>
      </c>
      <c r="R163" s="11">
        <f t="shared" si="49"/>
        <v>0</v>
      </c>
      <c r="S163" s="11">
        <f t="shared" si="50"/>
        <v>-0.86130658353600553</v>
      </c>
      <c r="T163" s="11">
        <f t="shared" si="51"/>
        <v>-0.26501741031877085</v>
      </c>
      <c r="U163" s="11">
        <f>'OddsRatio_working_3-way'!S163-'OddsRatio_working_3-way'!R163^2/3</f>
        <v>-0.86130658353600553</v>
      </c>
      <c r="V163" s="11">
        <f>'OddsRatio_working_3-way'!S163*'OddsRatio_working_3-way'!R163/3-2*'OddsRatio_working_3-way'!R163^3/27-'OddsRatio_working_3-way'!T163</f>
        <v>0.26501741031877085</v>
      </c>
      <c r="W163" s="11">
        <f>'OddsRatio_working_3-way'!V163^2+4*'OddsRatio_working_3-way'!U163^3/27</f>
        <v>-2.4426432117476138E-2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0.1538348626689866</v>
      </c>
      <c r="Y163" s="11">
        <f>IF('OddsRatio_working_3-way'!W163&gt;=0,IF('OddsRatio_working_3-way'!V163+SQRT('OddsRatio_working_3-way'!W163)&gt;0,0,PI()),ACOS('OddsRatio_working_3-way'!V163/(2*'OddsRatio_working_3-way'!X163)))</f>
        <v>0.53283621339443865</v>
      </c>
      <c r="Z163" s="11">
        <f>'OddsRatio_working_3-way'!X163^(1/3)*COS('OddsRatio_working_3-way'!Y163/3)</f>
        <v>0.52738988629056216</v>
      </c>
      <c r="AA163" s="11">
        <f>'OddsRatio_working_3-way'!X163^(1/3)*COS(('OddsRatio_working_3-way'!Y163+2*PI())/3)</f>
        <v>-0.34568016597733958</v>
      </c>
      <c r="AB163" s="11">
        <f>'OddsRatio_working_3-way'!X163^(1/3)*COS(('OddsRatio_working_3-way'!Y163+4*PI())/3)</f>
        <v>-0.18170972031322244</v>
      </c>
      <c r="AC163" s="11">
        <f>'OddsRatio_working_3-way'!X163^(1/3)*SIN('OddsRatio_working_3-way'!Y163/3)</f>
        <v>9.4668380943320946E-2</v>
      </c>
      <c r="AD163" s="11">
        <f>'OddsRatio_working_3-way'!X163^(1/3)*SIN(('OddsRatio_working_3-way'!Y163+2*PI())/3)</f>
        <v>0.4093988487549528</v>
      </c>
      <c r="AE163" s="11">
        <f>'OddsRatio_working_3-way'!X163^(1/3)*SIN(('OddsRatio_working_3-way'!Y163+4*PI())/3)</f>
        <v>-0.50406722969827378</v>
      </c>
      <c r="AF163" s="11">
        <f>-'OddsRatio_working_3-way'!U163/(3*'OddsRatio_working_3-way'!X163^(1/3))*COS(('OddsRatio_working_3-way'!Y163)/3)</f>
        <v>0.52738988629056227</v>
      </c>
      <c r="AG163" s="11">
        <f>-'OddsRatio_working_3-way'!U163/(3*'OddsRatio_working_3-way'!X163^(1/3))*COS(('OddsRatio_working_3-way'!Y163+2*PI())/3)</f>
        <v>-0.34568016597733969</v>
      </c>
      <c r="AH163" s="11">
        <f>-'OddsRatio_working_3-way'!U163/(3*'OddsRatio_working_3-way'!X163^(1/3))*COS(('OddsRatio_working_3-way'!Y163+4*PI())/3)</f>
        <v>-0.18170972031322247</v>
      </c>
      <c r="AI163" s="11">
        <f>'OddsRatio_working_3-way'!U163/(3*'OddsRatio_working_3-way'!X163^(1/3))*SIN(('OddsRatio_working_3-way'!Y163)/3)</f>
        <v>-9.4668380943320959E-2</v>
      </c>
      <c r="AJ163" s="11">
        <f>'OddsRatio_working_3-way'!U163/(3*'OddsRatio_working_3-way'!X163^(1/3))*SIN(('OddsRatio_working_3-way'!Y163+2*PI())/3)</f>
        <v>-0.40939884875495292</v>
      </c>
      <c r="AK163" s="11">
        <f>'OddsRatio_working_3-way'!U163/(3*'OddsRatio_working_3-way'!X163^(1/3))*SIN(('OddsRatio_working_3-way'!Y163+4*PI())/3)</f>
        <v>0.50406722969827389</v>
      </c>
      <c r="AL163" s="11">
        <f>'OddsRatio_working_3-way'!Z163+'OddsRatio_working_3-way'!AF163</f>
        <v>1.0547797725811243</v>
      </c>
      <c r="AM163" s="11">
        <f>'OddsRatio_working_3-way'!AA163+'OddsRatio_working_3-way'!AG163</f>
        <v>-0.69136033195467927</v>
      </c>
      <c r="AN163" s="11">
        <f>'OddsRatio_working_3-way'!AB163+'OddsRatio_working_3-way'!AH163</f>
        <v>-0.36341944062644493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1.0547797725811243</v>
      </c>
      <c r="AS163" s="11">
        <f>IF(('OddsRatio_working_3-way'!X163=0),IF(Q163&gt;0,-Q163^(1/3),(-Q163)^(1/3)),'OddsRatio_working_3-way'!AM163-'OddsRatio_working_3-way'!R163/3)</f>
        <v>-0.69136033195467927</v>
      </c>
      <c r="AT163" s="11">
        <f>IF(('OddsRatio_working_3-way'!X163=0),IF(Q163&gt;0,-Q163^(1/3),(-Q163)^(1/3)),'OddsRatio_working_3-way'!AN163-'OddsRatio_working_3-way'!R163/3)</f>
        <v>-0.36341944062644493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1.45</v>
      </c>
      <c r="B164" s="4">
        <f>IF('True_Odds_Calculator_3-way'!B165="","",'True_Odds_Calculator_3-way'!B165)</f>
        <v>4.28</v>
      </c>
      <c r="C164" s="4">
        <f>IF('True_Odds_Calculator_3-way'!C165="","",'True_Odds_Calculator_3-way'!C165)</f>
        <v>8.7100000000000009</v>
      </c>
      <c r="D164" s="9">
        <f t="shared" si="39"/>
        <v>0.6728060131230752</v>
      </c>
      <c r="E164" s="9">
        <f t="shared" si="40"/>
        <v>0.22003759536182016</v>
      </c>
      <c r="F164" s="9">
        <f t="shared" si="41"/>
        <v>0.10715639151510449</v>
      </c>
      <c r="G164" s="9">
        <f t="shared" si="42"/>
        <v>1.0806944861272845</v>
      </c>
      <c r="H164" s="9">
        <f t="shared" si="43"/>
        <v>1.4863125187572779</v>
      </c>
      <c r="I164" s="9">
        <f t="shared" si="44"/>
        <v>4.5446779144974929</v>
      </c>
      <c r="J164" s="9">
        <f t="shared" si="45"/>
        <v>9.3321544880413647</v>
      </c>
      <c r="K164" s="11">
        <f t="shared" si="46"/>
        <v>0.68965517241379315</v>
      </c>
      <c r="L164" s="11">
        <f t="shared" si="47"/>
        <v>0.23364485981308411</v>
      </c>
      <c r="M164" s="11">
        <f t="shared" si="48"/>
        <v>0.11481056257175659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-0.21052845788657526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0.21163919365467218</v>
      </c>
      <c r="Q164" s="11">
        <f>2*'OddsRatio_working_3-way'!K164*'OddsRatio_working_3-way'!L164*'OddsRatio_working_3-way'!M164</f>
        <v>3.699985903053709E-2</v>
      </c>
      <c r="R164" s="11">
        <f t="shared" si="49"/>
        <v>0</v>
      </c>
      <c r="S164" s="11">
        <f t="shared" si="50"/>
        <v>-1.0052759412159631</v>
      </c>
      <c r="T164" s="11">
        <f t="shared" si="51"/>
        <v>-0.17574754217062288</v>
      </c>
      <c r="U164" s="11">
        <f>'OddsRatio_working_3-way'!S164-'OddsRatio_working_3-way'!R164^2/3</f>
        <v>-1.0052759412159631</v>
      </c>
      <c r="V164" s="11">
        <f>'OddsRatio_working_3-way'!S164*'OddsRatio_working_3-way'!R164/3-2*'OddsRatio_working_3-way'!R164^3/27-'OddsRatio_working_3-way'!T164</f>
        <v>0.17574754217062288</v>
      </c>
      <c r="W164" s="11">
        <f>'OddsRatio_working_3-way'!V164^2+4*'OddsRatio_working_3-way'!U164^3/27</f>
        <v>-0.11961820544673146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0.19397512986575516</v>
      </c>
      <c r="Y164" s="11">
        <f>IF('OddsRatio_working_3-way'!W164&gt;=0,IF('OddsRatio_working_3-way'!V164+SQRT('OddsRatio_working_3-way'!W164)&gt;0,0,PI()),ACOS('OddsRatio_working_3-way'!V164/(2*'OddsRatio_working_3-way'!X164)))</f>
        <v>1.1006512146838756</v>
      </c>
      <c r="Z164" s="11">
        <f>'OddsRatio_working_3-way'!X164^(1/3)*COS('OddsRatio_working_3-way'!Y164/3)</f>
        <v>0.54034724306364224</v>
      </c>
      <c r="AA164" s="11">
        <f>'OddsRatio_working_3-way'!X164^(1/3)*COS(('OddsRatio_working_3-way'!Y164+2*PI())/3)</f>
        <v>-0.45000028248378227</v>
      </c>
      <c r="AB164" s="11">
        <f>'OddsRatio_working_3-way'!X164^(1/3)*COS(('OddsRatio_working_3-way'!Y164+4*PI())/3)</f>
        <v>-9.034696057986015E-2</v>
      </c>
      <c r="AC164" s="11">
        <f>'OddsRatio_working_3-way'!X164^(1/3)*SIN('OddsRatio_working_3-way'!Y164/3)</f>
        <v>0.20764594221617286</v>
      </c>
      <c r="AD164" s="11">
        <f>'OddsRatio_working_3-way'!X164^(1/3)*SIN(('OddsRatio_working_3-way'!Y164+2*PI())/3)</f>
        <v>0.36413146824991272</v>
      </c>
      <c r="AE164" s="11">
        <f>'OddsRatio_working_3-way'!X164^(1/3)*SIN(('OddsRatio_working_3-way'!Y164+4*PI())/3)</f>
        <v>-0.57177741046608532</v>
      </c>
      <c r="AF164" s="11">
        <f>-'OddsRatio_working_3-way'!U164/(3*'OddsRatio_working_3-way'!X164^(1/3))*COS(('OddsRatio_working_3-way'!Y164)/3)</f>
        <v>0.54034724306364224</v>
      </c>
      <c r="AG164" s="11">
        <f>-'OddsRatio_working_3-way'!U164/(3*'OddsRatio_working_3-way'!X164^(1/3))*COS(('OddsRatio_working_3-way'!Y164+2*PI())/3)</f>
        <v>-0.45000028248378227</v>
      </c>
      <c r="AH164" s="11">
        <f>-'OddsRatio_working_3-way'!U164/(3*'OddsRatio_working_3-way'!X164^(1/3))*COS(('OddsRatio_working_3-way'!Y164+4*PI())/3)</f>
        <v>-9.034696057986015E-2</v>
      </c>
      <c r="AI164" s="11">
        <f>'OddsRatio_working_3-way'!U164/(3*'OddsRatio_working_3-way'!X164^(1/3))*SIN(('OddsRatio_working_3-way'!Y164)/3)</f>
        <v>-0.20764594221617286</v>
      </c>
      <c r="AJ164" s="11">
        <f>'OddsRatio_working_3-way'!U164/(3*'OddsRatio_working_3-way'!X164^(1/3))*SIN(('OddsRatio_working_3-way'!Y164+2*PI())/3)</f>
        <v>-0.36413146824991272</v>
      </c>
      <c r="AK164" s="11">
        <f>'OddsRatio_working_3-way'!U164/(3*'OddsRatio_working_3-way'!X164^(1/3))*SIN(('OddsRatio_working_3-way'!Y164+4*PI())/3)</f>
        <v>0.57177741046608532</v>
      </c>
      <c r="AL164" s="11">
        <f>'OddsRatio_working_3-way'!Z164+'OddsRatio_working_3-way'!AF164</f>
        <v>1.0806944861272845</v>
      </c>
      <c r="AM164" s="11">
        <f>'OddsRatio_working_3-way'!AA164+'OddsRatio_working_3-way'!AG164</f>
        <v>-0.90000056496756453</v>
      </c>
      <c r="AN164" s="11">
        <f>'OddsRatio_working_3-way'!AB164+'OddsRatio_working_3-way'!AH164</f>
        <v>-0.1806939211597203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1.0806944861272845</v>
      </c>
      <c r="AS164" s="11">
        <f>IF(('OddsRatio_working_3-way'!X164=0),IF(Q164&gt;0,-Q164^(1/3),(-Q164)^(1/3)),'OddsRatio_working_3-way'!AM164-'OddsRatio_working_3-way'!R164/3)</f>
        <v>-0.90000056496756453</v>
      </c>
      <c r="AT164" s="11">
        <f>IF(('OddsRatio_working_3-way'!X164=0),IF(Q164&gt;0,-Q164^(1/3),(-Q164)^(1/3)),'OddsRatio_working_3-way'!AN164-'OddsRatio_working_3-way'!R164/3)</f>
        <v>-0.1806939211597203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6.32</v>
      </c>
      <c r="B165" s="4">
        <f>IF('True_Odds_Calculator_3-way'!B166="","",'True_Odds_Calculator_3-way'!B166)</f>
        <v>3.5</v>
      </c>
      <c r="C165" s="4">
        <f>IF('True_Odds_Calculator_3-way'!C166="","",'True_Odds_Calculator_3-way'!C166)</f>
        <v>1.68</v>
      </c>
      <c r="D165" s="9">
        <f t="shared" si="39"/>
        <v>0.14934063760459135</v>
      </c>
      <c r="E165" s="9">
        <f t="shared" si="40"/>
        <v>0.27198012741603789</v>
      </c>
      <c r="F165" s="9">
        <f t="shared" si="41"/>
        <v>0.5786792349793709</v>
      </c>
      <c r="G165" s="9">
        <f t="shared" si="42"/>
        <v>1.0706956857481535</v>
      </c>
      <c r="H165" s="9">
        <f t="shared" si="43"/>
        <v>6.6961010481801768</v>
      </c>
      <c r="I165" s="9">
        <f t="shared" si="44"/>
        <v>3.6767392143703836</v>
      </c>
      <c r="J165" s="9">
        <f t="shared" si="45"/>
        <v>1.7280730663087445</v>
      </c>
      <c r="K165" s="11">
        <f t="shared" si="46"/>
        <v>0.15822784810126581</v>
      </c>
      <c r="L165" s="11">
        <f t="shared" si="47"/>
        <v>0.2857142857142857</v>
      </c>
      <c r="M165" s="11">
        <f t="shared" si="48"/>
        <v>0.59523809523809523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-0.24336949969861366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0.22873073279944883</v>
      </c>
      <c r="Q165" s="11">
        <f>2*'OddsRatio_working_3-way'!K165*'OddsRatio_working_3-way'!L165*'OddsRatio_working_3-way'!M165</f>
        <v>5.3818995952811498E-2</v>
      </c>
      <c r="R165" s="11">
        <f t="shared" si="49"/>
        <v>0</v>
      </c>
      <c r="S165" s="11">
        <f t="shared" si="50"/>
        <v>-0.93984962406015005</v>
      </c>
      <c r="T165" s="11">
        <f t="shared" si="51"/>
        <v>-0.22114108801415297</v>
      </c>
      <c r="U165" s="11">
        <f>'OddsRatio_working_3-way'!S165-'OddsRatio_working_3-way'!R165^2/3</f>
        <v>-0.93984962406015005</v>
      </c>
      <c r="V165" s="11">
        <f>'OddsRatio_working_3-way'!S165*'OddsRatio_working_3-way'!R165/3-2*'OddsRatio_working_3-way'!R165^3/27-'OddsRatio_working_3-way'!T165</f>
        <v>0.22114108801415297</v>
      </c>
      <c r="W165" s="11">
        <f>'OddsRatio_working_3-way'!V165^2+4*'OddsRatio_working_3-way'!U165^3/27</f>
        <v>-7.4087055817648351E-2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0.17534996195161529</v>
      </c>
      <c r="Y165" s="11">
        <f>IF('OddsRatio_working_3-way'!W165&gt;=0,IF('OddsRatio_working_3-way'!V165+SQRT('OddsRatio_working_3-way'!W165)&gt;0,0,PI()),ACOS('OddsRatio_working_3-way'!V165/(2*'OddsRatio_working_3-way'!X165)))</f>
        <v>0.88850805263041532</v>
      </c>
      <c r="Z165" s="11">
        <f>'OddsRatio_working_3-way'!X165^(1/3)*COS('OddsRatio_working_3-way'!Y165/3)</f>
        <v>0.53534784287407688</v>
      </c>
      <c r="AA165" s="11">
        <f>'OddsRatio_working_3-way'!X165^(1/3)*COS(('OddsRatio_working_3-way'!Y165+2*PI())/3)</f>
        <v>-0.40914625570276003</v>
      </c>
      <c r="AB165" s="11">
        <f>'OddsRatio_working_3-way'!X165^(1/3)*COS(('OddsRatio_working_3-way'!Y165+4*PI())/3)</f>
        <v>-0.12620158717131683</v>
      </c>
      <c r="AC165" s="11">
        <f>'OddsRatio_working_3-way'!X165^(1/3)*SIN('OddsRatio_working_3-way'!Y165/3)</f>
        <v>0.16335818054239815</v>
      </c>
      <c r="AD165" s="11">
        <f>'OddsRatio_working_3-way'!X165^(1/3)*SIN(('OddsRatio_working_3-way'!Y165+2*PI())/3)</f>
        <v>0.38194574151895161</v>
      </c>
      <c r="AE165" s="11">
        <f>'OddsRatio_working_3-way'!X165^(1/3)*SIN(('OddsRatio_working_3-way'!Y165+4*PI())/3)</f>
        <v>-0.5453039220613497</v>
      </c>
      <c r="AF165" s="11">
        <f>-'OddsRatio_working_3-way'!U165/(3*'OddsRatio_working_3-way'!X165^(1/3))*COS(('OddsRatio_working_3-way'!Y165)/3)</f>
        <v>0.53534784287407677</v>
      </c>
      <c r="AG165" s="11">
        <f>-'OddsRatio_working_3-way'!U165/(3*'OddsRatio_working_3-way'!X165^(1/3))*COS(('OddsRatio_working_3-way'!Y165+2*PI())/3)</f>
        <v>-0.40914625570275992</v>
      </c>
      <c r="AH165" s="11">
        <f>-'OddsRatio_working_3-way'!U165/(3*'OddsRatio_working_3-way'!X165^(1/3))*COS(('OddsRatio_working_3-way'!Y165+4*PI())/3)</f>
        <v>-0.1262015871713168</v>
      </c>
      <c r="AI165" s="11">
        <f>'OddsRatio_working_3-way'!U165/(3*'OddsRatio_working_3-way'!X165^(1/3))*SIN(('OddsRatio_working_3-way'!Y165)/3)</f>
        <v>-0.16335818054239809</v>
      </c>
      <c r="AJ165" s="11">
        <f>'OddsRatio_working_3-way'!U165/(3*'OddsRatio_working_3-way'!X165^(1/3))*SIN(('OddsRatio_working_3-way'!Y165+2*PI())/3)</f>
        <v>-0.38194574151895155</v>
      </c>
      <c r="AK165" s="11">
        <f>'OddsRatio_working_3-way'!U165/(3*'OddsRatio_working_3-way'!X165^(1/3))*SIN(('OddsRatio_working_3-way'!Y165+4*PI())/3)</f>
        <v>0.54530392206134959</v>
      </c>
      <c r="AL165" s="11">
        <f>'OddsRatio_working_3-way'!Z165+'OddsRatio_working_3-way'!AF165</f>
        <v>1.0706956857481535</v>
      </c>
      <c r="AM165" s="11">
        <f>'OddsRatio_working_3-way'!AA165+'OddsRatio_working_3-way'!AG165</f>
        <v>-0.81829251140551995</v>
      </c>
      <c r="AN165" s="11">
        <f>'OddsRatio_working_3-way'!AB165+'OddsRatio_working_3-way'!AH165</f>
        <v>-0.2524031743426336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1.0706956857481535</v>
      </c>
      <c r="AS165" s="11">
        <f>IF(('OddsRatio_working_3-way'!X165=0),IF(Q165&gt;0,-Q165^(1/3),(-Q165)^(1/3)),'OddsRatio_working_3-way'!AM165-'OddsRatio_working_3-way'!R165/3)</f>
        <v>-0.81829251140551995</v>
      </c>
      <c r="AT165" s="11">
        <f>IF(('OddsRatio_working_3-way'!X165=0),IF(Q165&gt;0,-Q165^(1/3),(-Q165)^(1/3)),'OddsRatio_working_3-way'!AN165-'OddsRatio_working_3-way'!R165/3)</f>
        <v>-0.2524031743426336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6.99</v>
      </c>
      <c r="B166" s="4">
        <f>IF('True_Odds_Calculator_3-way'!B167="","",'True_Odds_Calculator_3-way'!B167)</f>
        <v>3.57</v>
      </c>
      <c r="C166" s="4">
        <f>IF('True_Odds_Calculator_3-way'!C167="","",'True_Odds_Calculator_3-way'!C167)</f>
        <v>1.63</v>
      </c>
      <c r="D166" s="9">
        <f t="shared" si="39"/>
        <v>0.1351820421838566</v>
      </c>
      <c r="E166" s="9">
        <f t="shared" si="40"/>
        <v>0.26703637564225735</v>
      </c>
      <c r="F166" s="9">
        <f t="shared" si="41"/>
        <v>0.59778158217388622</v>
      </c>
      <c r="G166" s="9">
        <f t="shared" si="42"/>
        <v>1.068018741453312</v>
      </c>
      <c r="H166" s="9">
        <f t="shared" si="43"/>
        <v>7.3974322613053385</v>
      </c>
      <c r="I166" s="9">
        <f t="shared" si="44"/>
        <v>3.7448081655350114</v>
      </c>
      <c r="J166" s="9">
        <f t="shared" si="45"/>
        <v>1.6728518071155865</v>
      </c>
      <c r="K166" s="11">
        <f t="shared" si="46"/>
        <v>0.14306151645207438</v>
      </c>
      <c r="L166" s="11">
        <f t="shared" si="47"/>
        <v>0.28011204481792717</v>
      </c>
      <c r="M166" s="11">
        <f t="shared" si="48"/>
        <v>0.61349693251533743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-0.23843362353498765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0.22593448062321725</v>
      </c>
      <c r="Q166" s="11">
        <f>2*'OddsRatio_working_3-way'!K166*'OddsRatio_working_3-way'!L166*'OddsRatio_working_3-way'!M166</f>
        <v>4.9169636697109304E-2</v>
      </c>
      <c r="R166" s="11">
        <f t="shared" si="49"/>
        <v>0</v>
      </c>
      <c r="S166" s="11">
        <f t="shared" si="50"/>
        <v>-0.94757810275891607</v>
      </c>
      <c r="T166" s="11">
        <f t="shared" si="51"/>
        <v>-0.20621939124241917</v>
      </c>
      <c r="U166" s="11">
        <f>'OddsRatio_working_3-way'!S166-'OddsRatio_working_3-way'!R166^2/3</f>
        <v>-0.94757810275891607</v>
      </c>
      <c r="V166" s="11">
        <f>'OddsRatio_working_3-way'!S166*'OddsRatio_working_3-way'!R166/3-2*'OddsRatio_working_3-way'!R166^3/27-'OddsRatio_working_3-way'!T166</f>
        <v>0.20621939124241917</v>
      </c>
      <c r="W166" s="11">
        <f>'OddsRatio_working_3-way'!V166^2+4*'OddsRatio_working_3-way'!U166^3/27</f>
        <v>-8.3523105777046081E-2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0.17751728303283601</v>
      </c>
      <c r="Y166" s="11">
        <f>IF('OddsRatio_working_3-way'!W166&gt;=0,IF('OddsRatio_working_3-way'!V166+SQRT('OddsRatio_working_3-way'!W166)&gt;0,0,PI()),ACOS('OddsRatio_working_3-way'!V166/(2*'OddsRatio_working_3-way'!X166)))</f>
        <v>0.95103224280769061</v>
      </c>
      <c r="Z166" s="11">
        <f>'OddsRatio_working_3-way'!X166^(1/3)*COS('OddsRatio_working_3-way'!Y166/3)</f>
        <v>0.534009370726656</v>
      </c>
      <c r="AA166" s="11">
        <f>'OddsRatio_working_3-way'!X166^(1/3)*COS(('OddsRatio_working_3-way'!Y166+2*PI())/3)</f>
        <v>-0.41872818279144441</v>
      </c>
      <c r="AB166" s="11">
        <f>'OddsRatio_working_3-way'!X166^(1/3)*COS(('OddsRatio_working_3-way'!Y166+4*PI())/3)</f>
        <v>-0.11528118793521173</v>
      </c>
      <c r="AC166" s="11">
        <f>'OddsRatio_working_3-way'!X166^(1/3)*SIN('OddsRatio_working_3-way'!Y166/3)</f>
        <v>0.17519520416502907</v>
      </c>
      <c r="AD166" s="11">
        <f>'OddsRatio_working_3-way'!X166^(1/3)*SIN(('OddsRatio_working_3-way'!Y166+2*PI())/3)</f>
        <v>0.37486807882571177</v>
      </c>
      <c r="AE166" s="11">
        <f>'OddsRatio_working_3-way'!X166^(1/3)*SIN(('OddsRatio_working_3-way'!Y166+4*PI())/3)</f>
        <v>-0.5500632829907407</v>
      </c>
      <c r="AF166" s="11">
        <f>-'OddsRatio_working_3-way'!U166/(3*'OddsRatio_working_3-way'!X166^(1/3))*COS(('OddsRatio_working_3-way'!Y166)/3)</f>
        <v>0.534009370726656</v>
      </c>
      <c r="AG166" s="11">
        <f>-'OddsRatio_working_3-way'!U166/(3*'OddsRatio_working_3-way'!X166^(1/3))*COS(('OddsRatio_working_3-way'!Y166+2*PI())/3)</f>
        <v>-0.41872818279144441</v>
      </c>
      <c r="AH166" s="11">
        <f>-'OddsRatio_working_3-way'!U166/(3*'OddsRatio_working_3-way'!X166^(1/3))*COS(('OddsRatio_working_3-way'!Y166+4*PI())/3)</f>
        <v>-0.11528118793521173</v>
      </c>
      <c r="AI166" s="11">
        <f>'OddsRatio_working_3-way'!U166/(3*'OddsRatio_working_3-way'!X166^(1/3))*SIN(('OddsRatio_working_3-way'!Y166)/3)</f>
        <v>-0.17519520416502907</v>
      </c>
      <c r="AJ166" s="11">
        <f>'OddsRatio_working_3-way'!U166/(3*'OddsRatio_working_3-way'!X166^(1/3))*SIN(('OddsRatio_working_3-way'!Y166+2*PI())/3)</f>
        <v>-0.37486807882571177</v>
      </c>
      <c r="AK166" s="11">
        <f>'OddsRatio_working_3-way'!U166/(3*'OddsRatio_working_3-way'!X166^(1/3))*SIN(('OddsRatio_working_3-way'!Y166+4*PI())/3)</f>
        <v>0.5500632829907407</v>
      </c>
      <c r="AL166" s="11">
        <f>'OddsRatio_working_3-way'!Z166+'OddsRatio_working_3-way'!AF166</f>
        <v>1.068018741453312</v>
      </c>
      <c r="AM166" s="11">
        <f>'OddsRatio_working_3-way'!AA166+'OddsRatio_working_3-way'!AG166</f>
        <v>-0.83745636558288883</v>
      </c>
      <c r="AN166" s="11">
        <f>'OddsRatio_working_3-way'!AB166+'OddsRatio_working_3-way'!AH166</f>
        <v>-0.23056237587042347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1.068018741453312</v>
      </c>
      <c r="AS166" s="11">
        <f>IF(('OddsRatio_working_3-way'!X166=0),IF(Q166&gt;0,-Q166^(1/3),(-Q166)^(1/3)),'OddsRatio_working_3-way'!AM166-'OddsRatio_working_3-way'!R166/3)</f>
        <v>-0.83745636558288883</v>
      </c>
      <c r="AT166" s="11">
        <f>IF(('OddsRatio_working_3-way'!X166=0),IF(Q166&gt;0,-Q166^(1/3),(-Q166)^(1/3)),'OddsRatio_working_3-way'!AN166-'OddsRatio_working_3-way'!R166/3)</f>
        <v>-0.23056237587042347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3.09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2.58</v>
      </c>
      <c r="D167" s="9">
        <f t="shared" si="39"/>
        <v>0.31267170925864124</v>
      </c>
      <c r="E167" s="9">
        <f t="shared" si="40"/>
        <v>0.31164681131540489</v>
      </c>
      <c r="F167" s="9">
        <f t="shared" si="41"/>
        <v>0.37568147942595376</v>
      </c>
      <c r="G167" s="9">
        <f t="shared" si="42"/>
        <v>1.0517907477487718</v>
      </c>
      <c r="H167" s="9">
        <f t="shared" si="43"/>
        <v>3.1982426627949336</v>
      </c>
      <c r="I167" s="9">
        <f t="shared" si="44"/>
        <v>3.2087605702724202</v>
      </c>
      <c r="J167" s="9">
        <f t="shared" si="45"/>
        <v>2.6618293814430594</v>
      </c>
      <c r="K167" s="11">
        <f t="shared" si="46"/>
        <v>0.3236245954692557</v>
      </c>
      <c r="L167" s="11">
        <f t="shared" si="47"/>
        <v>0.32258064516129031</v>
      </c>
      <c r="M167" s="11">
        <f t="shared" si="48"/>
        <v>0.38759689922480617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-0.28059684824118636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0.23347260763410918</v>
      </c>
      <c r="Q167" s="11">
        <f>2*'OddsRatio_working_3-way'!K167*'OddsRatio_working_3-way'!L167*'OddsRatio_working_3-way'!M167</f>
        <v>8.0926380462429531E-2</v>
      </c>
      <c r="R167" s="11">
        <f t="shared" si="49"/>
        <v>0</v>
      </c>
      <c r="S167" s="11">
        <f t="shared" si="50"/>
        <v>-0.83205712785992647</v>
      </c>
      <c r="T167" s="11">
        <f t="shared" si="51"/>
        <v>-0.28840801658922932</v>
      </c>
      <c r="U167" s="11">
        <f>'OddsRatio_working_3-way'!S167-'OddsRatio_working_3-way'!R167^2/3</f>
        <v>-0.83205712785992647</v>
      </c>
      <c r="V167" s="11">
        <f>'OddsRatio_working_3-way'!S167*'OddsRatio_working_3-way'!R167/3-2*'OddsRatio_working_3-way'!R167^3/27-'OddsRatio_working_3-way'!T167</f>
        <v>0.28840801658922932</v>
      </c>
      <c r="W167" s="11">
        <f>'OddsRatio_working_3-way'!V167^2+4*'OddsRatio_working_3-way'!U167^3/27</f>
        <v>-2.161410333473085E-3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0.14606556264774243</v>
      </c>
      <c r="Y167" s="11">
        <f>IF('OddsRatio_working_3-way'!W167&gt;=0,IF('OddsRatio_working_3-way'!V167+SQRT('OddsRatio_working_3-way'!W167)&gt;0,0,PI()),ACOS('OddsRatio_working_3-way'!V167/(2*'OddsRatio_working_3-way'!X167)))</f>
        <v>0.15982373149532303</v>
      </c>
      <c r="Z167" s="11">
        <f>'OddsRatio_working_3-way'!X167^(1/3)*COS('OddsRatio_working_3-way'!Y167/3)</f>
        <v>0.5258953738743859</v>
      </c>
      <c r="AA167" s="11">
        <f>'OddsRatio_working_3-way'!X167^(1/3)*COS(('OddsRatio_working_3-way'!Y167+2*PI())/3)</f>
        <v>-0.28723397459342948</v>
      </c>
      <c r="AB167" s="11">
        <f>'OddsRatio_working_3-way'!X167^(1/3)*COS(('OddsRatio_working_3-way'!Y167+4*PI())/3)</f>
        <v>-0.23866139928095656</v>
      </c>
      <c r="AC167" s="11">
        <f>'OddsRatio_working_3-way'!X167^(1/3)*SIN('OddsRatio_working_3-way'!Y167/3)</f>
        <v>2.8043389431889734E-2</v>
      </c>
      <c r="AD167" s="11">
        <f>'OddsRatio_working_3-way'!X167^(1/3)*SIN(('OddsRatio_working_3-way'!Y167+2*PI())/3)</f>
        <v>0.44141705879198856</v>
      </c>
      <c r="AE167" s="11">
        <f>'OddsRatio_working_3-way'!X167^(1/3)*SIN(('OddsRatio_working_3-way'!Y167+4*PI())/3)</f>
        <v>-0.46946044822387822</v>
      </c>
      <c r="AF167" s="11">
        <f>-'OddsRatio_working_3-way'!U167/(3*'OddsRatio_working_3-way'!X167^(1/3))*COS(('OddsRatio_working_3-way'!Y167)/3)</f>
        <v>0.52589537387438601</v>
      </c>
      <c r="AG167" s="11">
        <f>-'OddsRatio_working_3-way'!U167/(3*'OddsRatio_working_3-way'!X167^(1/3))*COS(('OddsRatio_working_3-way'!Y167+2*PI())/3)</f>
        <v>-0.28723397459342953</v>
      </c>
      <c r="AH167" s="11">
        <f>-'OddsRatio_working_3-way'!U167/(3*'OddsRatio_working_3-way'!X167^(1/3))*COS(('OddsRatio_working_3-way'!Y167+4*PI())/3)</f>
        <v>-0.23866139928095662</v>
      </c>
      <c r="AI167" s="11">
        <f>'OddsRatio_working_3-way'!U167/(3*'OddsRatio_working_3-way'!X167^(1/3))*SIN(('OddsRatio_working_3-way'!Y167)/3)</f>
        <v>-2.8043389431889741E-2</v>
      </c>
      <c r="AJ167" s="11">
        <f>'OddsRatio_working_3-way'!U167/(3*'OddsRatio_working_3-way'!X167^(1/3))*SIN(('OddsRatio_working_3-way'!Y167+2*PI())/3)</f>
        <v>-0.44141705879198867</v>
      </c>
      <c r="AK167" s="11">
        <f>'OddsRatio_working_3-way'!U167/(3*'OddsRatio_working_3-way'!X167^(1/3))*SIN(('OddsRatio_working_3-way'!Y167+4*PI())/3)</f>
        <v>0.46946044822387828</v>
      </c>
      <c r="AL167" s="11">
        <f>'OddsRatio_working_3-way'!Z167+'OddsRatio_working_3-way'!AF167</f>
        <v>1.0517907477487718</v>
      </c>
      <c r="AM167" s="11">
        <f>'OddsRatio_working_3-way'!AA167+'OddsRatio_working_3-way'!AG167</f>
        <v>-0.57446794918685895</v>
      </c>
      <c r="AN167" s="11">
        <f>'OddsRatio_working_3-way'!AB167+'OddsRatio_working_3-way'!AH167</f>
        <v>-0.47732279856191318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1.0517907477487718</v>
      </c>
      <c r="AS167" s="11">
        <f>IF(('OddsRatio_working_3-way'!X167=0),IF(Q167&gt;0,-Q167^(1/3),(-Q167)^(1/3)),'OddsRatio_working_3-way'!AM167-'OddsRatio_working_3-way'!R167/3)</f>
        <v>-0.57446794918685895</v>
      </c>
      <c r="AT167" s="11">
        <f>IF(('OddsRatio_working_3-way'!X167=0),IF(Q167&gt;0,-Q167^(1/3),(-Q167)^(1/3)),'OddsRatio_working_3-way'!AN167-'OddsRatio_working_3-way'!R167/3)</f>
        <v>-0.47732279856191318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3.38</v>
      </c>
      <c r="C168" s="4">
        <f>IF('True_Odds_Calculator_3-way'!C169="","",'True_Odds_Calculator_3-way'!C169)</f>
        <v>4.04</v>
      </c>
      <c r="D168" s="9">
        <f t="shared" si="39"/>
        <v>0.47708525767173965</v>
      </c>
      <c r="E168" s="9">
        <f t="shared" si="40"/>
        <v>0.28503879339357818</v>
      </c>
      <c r="F168" s="9">
        <f t="shared" si="41"/>
        <v>0.23787594893468225</v>
      </c>
      <c r="G168" s="9">
        <f t="shared" si="42"/>
        <v>1.0539052061844507</v>
      </c>
      <c r="H168" s="9">
        <f t="shared" si="43"/>
        <v>2.0960614144318286</v>
      </c>
      <c r="I168" s="9">
        <f t="shared" si="44"/>
        <v>3.5082943907189921</v>
      </c>
      <c r="J168" s="9">
        <f t="shared" si="45"/>
        <v>4.2038718268007305</v>
      </c>
      <c r="K168" s="11">
        <f t="shared" si="46"/>
        <v>0.49019607843137253</v>
      </c>
      <c r="L168" s="11">
        <f t="shared" si="47"/>
        <v>0.29585798816568049</v>
      </c>
      <c r="M168" s="11">
        <f t="shared" si="48"/>
        <v>0.24752475247524752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-0.27011931962427016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0.23190188841369341</v>
      </c>
      <c r="Q168" s="11">
        <f>2*'OddsRatio_working_3-way'!K168*'OddsRatio_working_3-way'!L168*'OddsRatio_working_3-way'!M168</f>
        <v>7.1796250282877228E-2</v>
      </c>
      <c r="R168" s="11">
        <f t="shared" si="49"/>
        <v>0</v>
      </c>
      <c r="S168" s="11">
        <f t="shared" si="50"/>
        <v>-0.85851648351648324</v>
      </c>
      <c r="T168" s="11">
        <f t="shared" si="51"/>
        <v>-0.26579457694008773</v>
      </c>
      <c r="U168" s="11">
        <f>'OddsRatio_working_3-way'!S168-'OddsRatio_working_3-way'!R168^2/3</f>
        <v>-0.85851648351648324</v>
      </c>
      <c r="V168" s="11">
        <f>'OddsRatio_working_3-way'!S168*'OddsRatio_working_3-way'!R168/3-2*'OddsRatio_working_3-way'!R168^3/27-'OddsRatio_working_3-way'!T168</f>
        <v>0.26579457694008773</v>
      </c>
      <c r="W168" s="11">
        <f>'OddsRatio_working_3-way'!V168^2+4*'OddsRatio_working_3-way'!U168^3/27</f>
        <v>-2.3096953755166197E-2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0.15308797379768799</v>
      </c>
      <c r="Y168" s="11">
        <f>IF('OddsRatio_working_3-way'!W168&gt;=0,IF('OddsRatio_working_3-way'!V168+SQRT('OddsRatio_working_3-way'!W168)&gt;0,0,PI()),ACOS('OddsRatio_working_3-way'!V168/(2*'OddsRatio_working_3-way'!X168)))</f>
        <v>0.51941325582612485</v>
      </c>
      <c r="Z168" s="11">
        <f>'OddsRatio_working_3-way'!X168^(1/3)*COS('OddsRatio_working_3-way'!Y168/3)</f>
        <v>0.52695260309222536</v>
      </c>
      <c r="AA168" s="11">
        <f>'OddsRatio_working_3-way'!X168^(1/3)*COS(('OddsRatio_working_3-way'!Y168+2*PI())/3)</f>
        <v>-0.34328755670393202</v>
      </c>
      <c r="AB168" s="11">
        <f>'OddsRatio_working_3-way'!X168^(1/3)*COS(('OddsRatio_working_3-way'!Y168+4*PI())/3)</f>
        <v>-0.18366504638829345</v>
      </c>
      <c r="AC168" s="11">
        <f>'OddsRatio_working_3-way'!X168^(1/3)*SIN('OddsRatio_working_3-way'!Y168/3)</f>
        <v>9.2158099299457952E-2</v>
      </c>
      <c r="AD168" s="11">
        <f>'OddsRatio_working_3-way'!X168^(1/3)*SIN(('OddsRatio_working_3-way'!Y168+2*PI())/3)</f>
        <v>0.41027529121847661</v>
      </c>
      <c r="AE168" s="11">
        <f>'OddsRatio_working_3-way'!X168^(1/3)*SIN(('OddsRatio_working_3-way'!Y168+4*PI())/3)</f>
        <v>-0.50243339051793434</v>
      </c>
      <c r="AF168" s="11">
        <f>-'OddsRatio_working_3-way'!U168/(3*'OddsRatio_working_3-way'!X168^(1/3))*COS(('OddsRatio_working_3-way'!Y168)/3)</f>
        <v>0.52695260309222536</v>
      </c>
      <c r="AG168" s="11">
        <f>-'OddsRatio_working_3-way'!U168/(3*'OddsRatio_working_3-way'!X168^(1/3))*COS(('OddsRatio_working_3-way'!Y168+2*PI())/3)</f>
        <v>-0.34328755670393202</v>
      </c>
      <c r="AH168" s="11">
        <f>-'OddsRatio_working_3-way'!U168/(3*'OddsRatio_working_3-way'!X168^(1/3))*COS(('OddsRatio_working_3-way'!Y168+4*PI())/3)</f>
        <v>-0.18366504638829345</v>
      </c>
      <c r="AI168" s="11">
        <f>'OddsRatio_working_3-way'!U168/(3*'OddsRatio_working_3-way'!X168^(1/3))*SIN(('OddsRatio_working_3-way'!Y168)/3)</f>
        <v>-9.2158099299457952E-2</v>
      </c>
      <c r="AJ168" s="11">
        <f>'OddsRatio_working_3-way'!U168/(3*'OddsRatio_working_3-way'!X168^(1/3))*SIN(('OddsRatio_working_3-way'!Y168+2*PI())/3)</f>
        <v>-0.41027529121847661</v>
      </c>
      <c r="AK168" s="11">
        <f>'OddsRatio_working_3-way'!U168/(3*'OddsRatio_working_3-way'!X168^(1/3))*SIN(('OddsRatio_working_3-way'!Y168+4*PI())/3)</f>
        <v>0.50243339051793434</v>
      </c>
      <c r="AL168" s="11">
        <f>'OddsRatio_working_3-way'!Z168+'OddsRatio_working_3-way'!AF168</f>
        <v>1.0539052061844507</v>
      </c>
      <c r="AM168" s="11">
        <f>'OddsRatio_working_3-way'!AA168+'OddsRatio_working_3-way'!AG168</f>
        <v>-0.68657511340786403</v>
      </c>
      <c r="AN168" s="11">
        <f>'OddsRatio_working_3-way'!AB168+'OddsRatio_working_3-way'!AH168</f>
        <v>-0.3673300927765869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1.0539052061844507</v>
      </c>
      <c r="AS168" s="11">
        <f>IF(('OddsRatio_working_3-way'!X168=0),IF(Q168&gt;0,-Q168^(1/3),(-Q168)^(1/3)),'OddsRatio_working_3-way'!AM168-'OddsRatio_working_3-way'!R168/3)</f>
        <v>-0.68657511340786403</v>
      </c>
      <c r="AT168" s="11">
        <f>IF(('OddsRatio_working_3-way'!X168=0),IF(Q168&gt;0,-Q168^(1/3),(-Q168)^(1/3)),'OddsRatio_working_3-way'!AN168-'OddsRatio_working_3-way'!R168/3)</f>
        <v>-0.3673300927765869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2.08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3.84</v>
      </c>
      <c r="D169" s="9">
        <f t="shared" si="39"/>
        <v>0.46711546905346485</v>
      </c>
      <c r="E169" s="9">
        <f t="shared" si="40"/>
        <v>0.28287684318211709</v>
      </c>
      <c r="F169" s="9">
        <f t="shared" si="41"/>
        <v>0.25000768776441801</v>
      </c>
      <c r="G169" s="9">
        <f t="shared" si="42"/>
        <v>1.0562947181520093</v>
      </c>
      <c r="H169" s="9">
        <f t="shared" si="43"/>
        <v>2.1407982956041702</v>
      </c>
      <c r="I169" s="9">
        <f t="shared" si="44"/>
        <v>3.5351073235648225</v>
      </c>
      <c r="J169" s="9">
        <f t="shared" si="45"/>
        <v>3.9998769995517058</v>
      </c>
      <c r="K169" s="11">
        <f t="shared" si="46"/>
        <v>0.48076923076923073</v>
      </c>
      <c r="L169" s="11">
        <f t="shared" si="47"/>
        <v>0.29411764705882354</v>
      </c>
      <c r="M169" s="11">
        <f t="shared" si="48"/>
        <v>0.26041666666666669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-0.27106900452488691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0.23272530165912522</v>
      </c>
      <c r="Q169" s="11">
        <f>2*'OddsRatio_working_3-way'!K169*'OddsRatio_working_3-way'!L169*'OddsRatio_working_3-way'!M169</f>
        <v>7.3647247360482657E-2</v>
      </c>
      <c r="R169" s="11">
        <f t="shared" si="49"/>
        <v>0</v>
      </c>
      <c r="S169" s="11">
        <f t="shared" si="50"/>
        <v>-0.85854633976699701</v>
      </c>
      <c r="T169" s="11">
        <f t="shared" si="51"/>
        <v>-0.27169187967310032</v>
      </c>
      <c r="U169" s="11">
        <f>'OddsRatio_working_3-way'!S169-'OddsRatio_working_3-way'!R169^2/3</f>
        <v>-0.85854633976699701</v>
      </c>
      <c r="V169" s="11">
        <f>'OddsRatio_working_3-way'!S169*'OddsRatio_working_3-way'!R169/3-2*'OddsRatio_working_3-way'!R169^3/27-'OddsRatio_working_3-way'!T169</f>
        <v>0.27169187967310032</v>
      </c>
      <c r="W169" s="11">
        <f>'OddsRatio_working_3-way'!V169^2+4*'OddsRatio_working_3-way'!U169^3/27</f>
        <v>-1.9937013997278472E-2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0.15309595967691383</v>
      </c>
      <c r="Y169" s="11">
        <f>IF('OddsRatio_working_3-way'!W169&gt;=0,IF('OddsRatio_working_3-way'!V169+SQRT('OddsRatio_working_3-way'!W169)&gt;0,0,PI()),ACOS('OddsRatio_working_3-way'!V169/(2*'OddsRatio_working_3-way'!X169)))</f>
        <v>0.47928375913440502</v>
      </c>
      <c r="Z169" s="11">
        <f>'OddsRatio_working_3-way'!X169^(1/3)*COS('OddsRatio_working_3-way'!Y169/3)</f>
        <v>0.52814735907600463</v>
      </c>
      <c r="AA169" s="11">
        <f>'OddsRatio_working_3-way'!X169^(1/3)*COS(('OddsRatio_working_3-way'!Y169+2*PI())/3)</f>
        <v>-0.3377748346682351</v>
      </c>
      <c r="AB169" s="11">
        <f>'OddsRatio_working_3-way'!X169^(1/3)*COS(('OddsRatio_working_3-way'!Y169+4*PI())/3)</f>
        <v>-0.19037252440776925</v>
      </c>
      <c r="AC169" s="11">
        <f>'OddsRatio_working_3-way'!X169^(1/3)*SIN('OddsRatio_working_3-way'!Y169/3)</f>
        <v>8.5102763508052667E-2</v>
      </c>
      <c r="AD169" s="11">
        <f>'OddsRatio_working_3-way'!X169^(1/3)*SIN(('OddsRatio_working_3-way'!Y169+2*PI())/3)</f>
        <v>0.41483764814745555</v>
      </c>
      <c r="AE169" s="11">
        <f>'OddsRatio_working_3-way'!X169^(1/3)*SIN(('OddsRatio_working_3-way'!Y169+4*PI())/3)</f>
        <v>-0.49994041165550823</v>
      </c>
      <c r="AF169" s="11">
        <f>-'OddsRatio_working_3-way'!U169/(3*'OddsRatio_working_3-way'!X169^(1/3))*COS(('OddsRatio_working_3-way'!Y169)/3)</f>
        <v>0.52814735907600452</v>
      </c>
      <c r="AG169" s="11">
        <f>-'OddsRatio_working_3-way'!U169/(3*'OddsRatio_working_3-way'!X169^(1/3))*COS(('OddsRatio_working_3-way'!Y169+2*PI())/3)</f>
        <v>-0.33777483466823505</v>
      </c>
      <c r="AH169" s="11">
        <f>-'OddsRatio_working_3-way'!U169/(3*'OddsRatio_working_3-way'!X169^(1/3))*COS(('OddsRatio_working_3-way'!Y169+4*PI())/3)</f>
        <v>-0.19037252440776922</v>
      </c>
      <c r="AI169" s="11">
        <f>'OddsRatio_working_3-way'!U169/(3*'OddsRatio_working_3-way'!X169^(1/3))*SIN(('OddsRatio_working_3-way'!Y169)/3)</f>
        <v>-8.5102763508052653E-2</v>
      </c>
      <c r="AJ169" s="11">
        <f>'OddsRatio_working_3-way'!U169/(3*'OddsRatio_working_3-way'!X169^(1/3))*SIN(('OddsRatio_working_3-way'!Y169+2*PI())/3)</f>
        <v>-0.4148376481474555</v>
      </c>
      <c r="AK169" s="11">
        <f>'OddsRatio_working_3-way'!U169/(3*'OddsRatio_working_3-way'!X169^(1/3))*SIN(('OddsRatio_working_3-way'!Y169+4*PI())/3)</f>
        <v>0.49994041165550818</v>
      </c>
      <c r="AL169" s="11">
        <f>'OddsRatio_working_3-way'!Z169+'OddsRatio_working_3-way'!AF169</f>
        <v>1.0562947181520093</v>
      </c>
      <c r="AM169" s="11">
        <f>'OddsRatio_working_3-way'!AA169+'OddsRatio_working_3-way'!AG169</f>
        <v>-0.6755496693364702</v>
      </c>
      <c r="AN169" s="11">
        <f>'OddsRatio_working_3-way'!AB169+'OddsRatio_working_3-way'!AH169</f>
        <v>-0.3807450488155385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1.0562947181520093</v>
      </c>
      <c r="AS169" s="11">
        <f>IF(('OddsRatio_working_3-way'!X169=0),IF(Q169&gt;0,-Q169^(1/3),(-Q169)^(1/3)),'OddsRatio_working_3-way'!AM169-'OddsRatio_working_3-way'!R169/3)</f>
        <v>-0.6755496693364702</v>
      </c>
      <c r="AT169" s="11">
        <f>IF(('OddsRatio_working_3-way'!X169=0),IF(Q169&gt;0,-Q169^(1/3),(-Q169)^(1/3)),'OddsRatio_working_3-way'!AN169-'OddsRatio_working_3-way'!R169/3)</f>
        <v>-0.3807450488155385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1.62</v>
      </c>
      <c r="B170" s="4">
        <f>IF('True_Odds_Calculator_3-way'!B171="","",'True_Odds_Calculator_3-way'!B171)</f>
        <v>3.98</v>
      </c>
      <c r="C170" s="4">
        <f>IF('True_Odds_Calculator_3-way'!C171="","",'True_Odds_Calculator_3-way'!C171)</f>
        <v>5.98</v>
      </c>
      <c r="D170" s="9">
        <f t="shared" si="39"/>
        <v>0.60207063274495731</v>
      </c>
      <c r="E170" s="9">
        <f t="shared" si="40"/>
        <v>0.23942056724967473</v>
      </c>
      <c r="F170" s="9">
        <f t="shared" si="41"/>
        <v>0.15850880000536782</v>
      </c>
      <c r="G170" s="9">
        <f t="shared" si="42"/>
        <v>1.0660236942011085</v>
      </c>
      <c r="H170" s="9">
        <f t="shared" si="43"/>
        <v>1.6609346904046876</v>
      </c>
      <c r="I170" s="9">
        <f t="shared" si="44"/>
        <v>4.1767506087193045</v>
      </c>
      <c r="J170" s="9">
        <f t="shared" si="45"/>
        <v>6.3087979971215198</v>
      </c>
      <c r="K170" s="11">
        <f t="shared" si="46"/>
        <v>0.61728395061728392</v>
      </c>
      <c r="L170" s="11">
        <f t="shared" si="47"/>
        <v>0.25125628140703515</v>
      </c>
      <c r="M170" s="11">
        <f t="shared" si="48"/>
        <v>0.16722408026755853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-0.23863713463888259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0.22252971783231779</v>
      </c>
      <c r="Q170" s="11">
        <f>2*'OddsRatio_working_3-way'!K170*'OddsRatio_working_3-way'!L170*'OddsRatio_working_3-way'!M170</f>
        <v>5.1871729098442371E-2</v>
      </c>
      <c r="R170" s="11">
        <f t="shared" si="49"/>
        <v>0</v>
      </c>
      <c r="S170" s="11">
        <f t="shared" si="50"/>
        <v>-0.9325024714575989</v>
      </c>
      <c r="T170" s="11">
        <f t="shared" si="51"/>
        <v>-0.21736654346330975</v>
      </c>
      <c r="U170" s="11">
        <f>'OddsRatio_working_3-way'!S170-'OddsRatio_working_3-way'!R170^2/3</f>
        <v>-0.9325024714575989</v>
      </c>
      <c r="V170" s="11">
        <f>'OddsRatio_working_3-way'!S170*'OddsRatio_working_3-way'!R170/3-2*'OddsRatio_working_3-way'!R170^3/27-'OddsRatio_working_3-way'!T170</f>
        <v>0.21736654346330975</v>
      </c>
      <c r="W170" s="11">
        <f>'OddsRatio_working_3-way'!V170^2+4*'OddsRatio_working_3-way'!U170^3/27</f>
        <v>-7.2880326576337917E-2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0.17329782225516052</v>
      </c>
      <c r="Y170" s="11">
        <f>IF('OddsRatio_working_3-way'!W170&gt;=0,IF('OddsRatio_working_3-way'!V170+SQRT('OddsRatio_working_3-way'!W170)&gt;0,0,PI()),ACOS('OddsRatio_working_3-way'!V170/(2*'OddsRatio_working_3-way'!X170)))</f>
        <v>0.89291093203025251</v>
      </c>
      <c r="Z170" s="11">
        <f>'OddsRatio_working_3-way'!X170^(1/3)*COS('OddsRatio_working_3-way'!Y170/3)</f>
        <v>0.53301184710055416</v>
      </c>
      <c r="AA170" s="11">
        <f>'OddsRatio_working_3-way'!X170^(1/3)*COS(('OddsRatio_working_3-way'!Y170+2*PI())/3)</f>
        <v>-0.40810181332904605</v>
      </c>
      <c r="AB170" s="11">
        <f>'OddsRatio_working_3-way'!X170^(1/3)*COS(('OddsRatio_working_3-way'!Y170+4*PI())/3)</f>
        <v>-0.12491003377150818</v>
      </c>
      <c r="AC170" s="11">
        <f>'OddsRatio_working_3-way'!X170^(1/3)*SIN('OddsRatio_working_3-way'!Y170/3)</f>
        <v>0.16350085015983384</v>
      </c>
      <c r="AD170" s="11">
        <f>'OddsRatio_working_3-way'!X170^(1/3)*SIN(('OddsRatio_working_3-way'!Y170+2*PI())/3)</f>
        <v>0.37985137502723004</v>
      </c>
      <c r="AE170" s="11">
        <f>'OddsRatio_working_3-way'!X170^(1/3)*SIN(('OddsRatio_working_3-way'!Y170+4*PI())/3)</f>
        <v>-0.54335222518706372</v>
      </c>
      <c r="AF170" s="11">
        <f>-'OddsRatio_working_3-way'!U170/(3*'OddsRatio_working_3-way'!X170^(1/3))*COS(('OddsRatio_working_3-way'!Y170)/3)</f>
        <v>0.53301184710055427</v>
      </c>
      <c r="AG170" s="11">
        <f>-'OddsRatio_working_3-way'!U170/(3*'OddsRatio_working_3-way'!X170^(1/3))*COS(('OddsRatio_working_3-way'!Y170+2*PI())/3)</f>
        <v>-0.40810181332904616</v>
      </c>
      <c r="AH170" s="11">
        <f>-'OddsRatio_working_3-way'!U170/(3*'OddsRatio_working_3-way'!X170^(1/3))*COS(('OddsRatio_working_3-way'!Y170+4*PI())/3)</f>
        <v>-0.12491003377150819</v>
      </c>
      <c r="AI170" s="11">
        <f>'OddsRatio_working_3-way'!U170/(3*'OddsRatio_working_3-way'!X170^(1/3))*SIN(('OddsRatio_working_3-way'!Y170)/3)</f>
        <v>-0.16350085015983387</v>
      </c>
      <c r="AJ170" s="11">
        <f>'OddsRatio_working_3-way'!U170/(3*'OddsRatio_working_3-way'!X170^(1/3))*SIN(('OddsRatio_working_3-way'!Y170+2*PI())/3)</f>
        <v>-0.3798513750272301</v>
      </c>
      <c r="AK170" s="11">
        <f>'OddsRatio_working_3-way'!U170/(3*'OddsRatio_working_3-way'!X170^(1/3))*SIN(('OddsRatio_working_3-way'!Y170+4*PI())/3)</f>
        <v>0.54335222518706383</v>
      </c>
      <c r="AL170" s="11">
        <f>'OddsRatio_working_3-way'!Z170+'OddsRatio_working_3-way'!AF170</f>
        <v>1.0660236942011085</v>
      </c>
      <c r="AM170" s="11">
        <f>'OddsRatio_working_3-way'!AA170+'OddsRatio_working_3-way'!AG170</f>
        <v>-0.81620362665809221</v>
      </c>
      <c r="AN170" s="11">
        <f>'OddsRatio_working_3-way'!AB170+'OddsRatio_working_3-way'!AH170</f>
        <v>-0.24982006754301639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1.0660236942011085</v>
      </c>
      <c r="AS170" s="11">
        <f>IF(('OddsRatio_working_3-way'!X170=0),IF(Q170&gt;0,-Q170^(1/3),(-Q170)^(1/3)),'OddsRatio_working_3-way'!AM170-'OddsRatio_working_3-way'!R170/3)</f>
        <v>-0.81620362665809221</v>
      </c>
      <c r="AT170" s="11">
        <f>IF(('OddsRatio_working_3-way'!X170=0),IF(Q170&gt;0,-Q170^(1/3),(-Q170)^(1/3)),'OddsRatio_working_3-way'!AN170-'OddsRatio_working_3-way'!R170/3)</f>
        <v>-0.24982006754301639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2.86</v>
      </c>
      <c r="B171" s="4">
        <f>IF('True_Odds_Calculator_3-way'!B172="","",'True_Odds_Calculator_3-way'!B172)</f>
        <v>3.17</v>
      </c>
      <c r="C171" s="4">
        <f>IF('True_Odds_Calculator_3-way'!C172="","",'True_Odds_Calculator_3-way'!C172)</f>
        <v>2.72</v>
      </c>
      <c r="D171" s="9">
        <f t="shared" si="39"/>
        <v>0.33862675651096907</v>
      </c>
      <c r="E171" s="9">
        <f t="shared" si="40"/>
        <v>0.30500625994072622</v>
      </c>
      <c r="F171" s="9">
        <f t="shared" si="41"/>
        <v>0.35636698354830454</v>
      </c>
      <c r="G171" s="9">
        <f t="shared" si="42"/>
        <v>1.050055867682131</v>
      </c>
      <c r="H171" s="9">
        <f t="shared" si="43"/>
        <v>2.9531039138887634</v>
      </c>
      <c r="I171" s="9">
        <f t="shared" si="44"/>
        <v>3.2786212328702247</v>
      </c>
      <c r="J171" s="9">
        <f t="shared" si="45"/>
        <v>2.8060960924132661</v>
      </c>
      <c r="K171" s="11">
        <f t="shared" si="46"/>
        <v>0.34965034965034969</v>
      </c>
      <c r="L171" s="11">
        <f t="shared" si="47"/>
        <v>0.31545741324921134</v>
      </c>
      <c r="M171" s="11">
        <f t="shared" si="48"/>
        <v>0.36764705882352938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-0.28151849078737179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0.23317052218518164</v>
      </c>
      <c r="Q171" s="11">
        <f>2*'OddsRatio_working_3-way'!K171*'OddsRatio_working_3-way'!L171*'OddsRatio_working_3-way'!M171</f>
        <v>8.1102790325280588E-2</v>
      </c>
      <c r="R171" s="11">
        <f t="shared" si="49"/>
        <v>0</v>
      </c>
      <c r="S171" s="11">
        <f t="shared" si="50"/>
        <v>-0.82826006040680678</v>
      </c>
      <c r="T171" s="11">
        <f t="shared" si="51"/>
        <v>-0.28809045579367198</v>
      </c>
      <c r="U171" s="11">
        <f>'OddsRatio_working_3-way'!S171-'OddsRatio_working_3-way'!R171^2/3</f>
        <v>-0.82826006040680678</v>
      </c>
      <c r="V171" s="11">
        <f>'OddsRatio_working_3-way'!S171*'OddsRatio_working_3-way'!R171/3-2*'OddsRatio_working_3-way'!R171^3/27-'OddsRatio_working_3-way'!T171</f>
        <v>0.28809045579367198</v>
      </c>
      <c r="W171" s="11">
        <f>'OddsRatio_working_3-way'!V171^2+4*'OddsRatio_working_3-way'!U171^3/27</f>
        <v>-1.1814596177564252E-3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0.14506685556766757</v>
      </c>
      <c r="Y171" s="11">
        <f>IF('OddsRatio_working_3-way'!W171&gt;=0,IF('OddsRatio_working_3-way'!V171+SQRT('OddsRatio_working_3-way'!W171)&gt;0,0,PI()),ACOS('OddsRatio_working_3-way'!V171/(2*'OddsRatio_working_3-way'!X171)))</f>
        <v>0.11874967442894513</v>
      </c>
      <c r="Z171" s="11">
        <f>'OddsRatio_working_3-way'!X171^(1/3)*COS('OddsRatio_working_3-way'!Y171/3)</f>
        <v>0.52502793384106539</v>
      </c>
      <c r="AA171" s="11">
        <f>'OddsRatio_working_3-way'!X171^(1/3)*COS(('OddsRatio_working_3-way'!Y171+2*PI())/3)</f>
        <v>-0.28052137141529698</v>
      </c>
      <c r="AB171" s="11">
        <f>'OddsRatio_working_3-way'!X171^(1/3)*COS(('OddsRatio_working_3-way'!Y171+4*PI())/3)</f>
        <v>-0.24450656242576851</v>
      </c>
      <c r="AC171" s="11">
        <f>'OddsRatio_working_3-way'!X171^(1/3)*SIN('OddsRatio_working_3-way'!Y171/3)</f>
        <v>2.07931596649173E-2</v>
      </c>
      <c r="AD171" s="11">
        <f>'OddsRatio_working_3-way'!X171^(1/3)*SIN(('OddsRatio_working_3-way'!Y171+2*PI())/3)</f>
        <v>0.44429094857035961</v>
      </c>
      <c r="AE171" s="11">
        <f>'OddsRatio_working_3-way'!X171^(1/3)*SIN(('OddsRatio_working_3-way'!Y171+4*PI())/3)</f>
        <v>-0.46508410823527685</v>
      </c>
      <c r="AF171" s="11">
        <f>-'OddsRatio_working_3-way'!U171/(3*'OddsRatio_working_3-way'!X171^(1/3))*COS(('OddsRatio_working_3-way'!Y171)/3)</f>
        <v>0.5250279338410655</v>
      </c>
      <c r="AG171" s="11">
        <f>-'OddsRatio_working_3-way'!U171/(3*'OddsRatio_working_3-way'!X171^(1/3))*COS(('OddsRatio_working_3-way'!Y171+2*PI())/3)</f>
        <v>-0.28052137141529704</v>
      </c>
      <c r="AH171" s="11">
        <f>-'OddsRatio_working_3-way'!U171/(3*'OddsRatio_working_3-way'!X171^(1/3))*COS(('OddsRatio_working_3-way'!Y171+4*PI())/3)</f>
        <v>-0.24450656242576857</v>
      </c>
      <c r="AI171" s="11">
        <f>'OddsRatio_working_3-way'!U171/(3*'OddsRatio_working_3-way'!X171^(1/3))*SIN(('OddsRatio_working_3-way'!Y171)/3)</f>
        <v>-2.0793159664917304E-2</v>
      </c>
      <c r="AJ171" s="11">
        <f>'OddsRatio_working_3-way'!U171/(3*'OddsRatio_working_3-way'!X171^(1/3))*SIN(('OddsRatio_working_3-way'!Y171+2*PI())/3)</f>
        <v>-0.44429094857035967</v>
      </c>
      <c r="AK171" s="11">
        <f>'OddsRatio_working_3-way'!U171/(3*'OddsRatio_working_3-way'!X171^(1/3))*SIN(('OddsRatio_working_3-way'!Y171+4*PI())/3)</f>
        <v>0.46508410823527696</v>
      </c>
      <c r="AL171" s="11">
        <f>'OddsRatio_working_3-way'!Z171+'OddsRatio_working_3-way'!AF171</f>
        <v>1.050055867682131</v>
      </c>
      <c r="AM171" s="11">
        <f>'OddsRatio_working_3-way'!AA171+'OddsRatio_working_3-way'!AG171</f>
        <v>-0.56104274283059397</v>
      </c>
      <c r="AN171" s="11">
        <f>'OddsRatio_working_3-way'!AB171+'OddsRatio_working_3-way'!AH171</f>
        <v>-0.48901312485153708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1.050055867682131</v>
      </c>
      <c r="AS171" s="11">
        <f>IF(('OddsRatio_working_3-way'!X171=0),IF(Q171&gt;0,-Q171^(1/3),(-Q171)^(1/3)),'OddsRatio_working_3-way'!AM171-'OddsRatio_working_3-way'!R171/3)</f>
        <v>-0.56104274283059397</v>
      </c>
      <c r="AT171" s="11">
        <f>IF(('OddsRatio_working_3-way'!X171=0),IF(Q171&gt;0,-Q171^(1/3),(-Q171)^(1/3)),'OddsRatio_working_3-way'!AN171-'OddsRatio_working_3-way'!R171/3)</f>
        <v>-0.48901312485153708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2.23</v>
      </c>
      <c r="B172" s="4">
        <f>IF('True_Odds_Calculator_3-way'!B173="","",'True_Odds_Calculator_3-way'!B173)</f>
        <v>3.2</v>
      </c>
      <c r="C172" s="4">
        <f>IF('True_Odds_Calculator_3-way'!C173="","",'True_Odds_Calculator_3-way'!C173)</f>
        <v>3.68</v>
      </c>
      <c r="D172" s="9">
        <f t="shared" si="39"/>
        <v>0.43612977670807906</v>
      </c>
      <c r="E172" s="9">
        <f t="shared" si="40"/>
        <v>0.30188715642214636</v>
      </c>
      <c r="F172" s="9">
        <f t="shared" si="41"/>
        <v>0.26198306686977435</v>
      </c>
      <c r="G172" s="9">
        <f t="shared" si="42"/>
        <v>1.0511345483157375</v>
      </c>
      <c r="H172" s="9">
        <f t="shared" si="43"/>
        <v>2.2928954944283571</v>
      </c>
      <c r="I172" s="9">
        <f t="shared" si="44"/>
        <v>3.3124960062946229</v>
      </c>
      <c r="J172" s="9">
        <f t="shared" si="45"/>
        <v>3.8170405894861767</v>
      </c>
      <c r="K172" s="11">
        <f t="shared" si="46"/>
        <v>0.44843049327354262</v>
      </c>
      <c r="L172" s="11">
        <f t="shared" si="47"/>
        <v>0.3125</v>
      </c>
      <c r="M172" s="11">
        <f t="shared" si="48"/>
        <v>0.27173913043478259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-0.27615946090855903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0.23266901442776369</v>
      </c>
      <c r="Q172" s="11">
        <f>2*'OddsRatio_working_3-way'!K172*'OddsRatio_working_3-way'!L172*'OddsRatio_working_3-way'!M172</f>
        <v>7.6160070189120688E-2</v>
      </c>
      <c r="R172" s="11">
        <f t="shared" si="49"/>
        <v>0</v>
      </c>
      <c r="S172" s="11">
        <f t="shared" si="50"/>
        <v>-0.84251690549469993</v>
      </c>
      <c r="T172" s="11">
        <f t="shared" si="51"/>
        <v>-0.27578294778877249</v>
      </c>
      <c r="U172" s="11">
        <f>'OddsRatio_working_3-way'!S172-'OddsRatio_working_3-way'!R172^2/3</f>
        <v>-0.84251690549469993</v>
      </c>
      <c r="V172" s="11">
        <f>'OddsRatio_working_3-way'!S172*'OddsRatio_working_3-way'!R172/3-2*'OddsRatio_working_3-way'!R172^3/27-'OddsRatio_working_3-way'!T172</f>
        <v>0.27578294778877249</v>
      </c>
      <c r="W172" s="11">
        <f>'OddsRatio_working_3-way'!V172^2+4*'OddsRatio_working_3-way'!U172^3/27</f>
        <v>-1.2543434631119718E-2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0.1488284825916939</v>
      </c>
      <c r="Y172" s="11">
        <f>IF('OddsRatio_working_3-way'!W172&gt;=0,IF('OddsRatio_working_3-way'!V172+SQRT('OddsRatio_working_3-way'!W172)&gt;0,0,PI()),ACOS('OddsRatio_working_3-way'!V172/(2*'OddsRatio_working_3-way'!X172)))</f>
        <v>0.38576020207917883</v>
      </c>
      <c r="Z172" s="11">
        <f>'OddsRatio_working_3-way'!X172^(1/3)*COS('OddsRatio_working_3-way'!Y172/3)</f>
        <v>0.52556727415786875</v>
      </c>
      <c r="AA172" s="11">
        <f>'OddsRatio_working_3-way'!X172^(1/3)*COS(('OddsRatio_working_3-way'!Y172+2*PI())/3)</f>
        <v>-0.32163520141137719</v>
      </c>
      <c r="AB172" s="11">
        <f>'OddsRatio_working_3-way'!X172^(1/3)*COS(('OddsRatio_working_3-way'!Y172+4*PI())/3)</f>
        <v>-0.20393207274649128</v>
      </c>
      <c r="AC172" s="11">
        <f>'OddsRatio_working_3-way'!X172^(1/3)*SIN('OddsRatio_working_3-way'!Y172/3)</f>
        <v>6.7955933019133011E-2</v>
      </c>
      <c r="AD172" s="11">
        <f>'OddsRatio_working_3-way'!X172^(1/3)*SIN(('OddsRatio_working_3-way'!Y172+2*PI())/3)</f>
        <v>0.42117664430888868</v>
      </c>
      <c r="AE172" s="11">
        <f>'OddsRatio_working_3-way'!X172^(1/3)*SIN(('OddsRatio_working_3-way'!Y172+4*PI())/3)</f>
        <v>-0.48913257732802162</v>
      </c>
      <c r="AF172" s="11">
        <f>-'OddsRatio_working_3-way'!U172/(3*'OddsRatio_working_3-way'!X172^(1/3))*COS(('OddsRatio_working_3-way'!Y172)/3)</f>
        <v>0.52556727415786886</v>
      </c>
      <c r="AG172" s="11">
        <f>-'OddsRatio_working_3-way'!U172/(3*'OddsRatio_working_3-way'!X172^(1/3))*COS(('OddsRatio_working_3-way'!Y172+2*PI())/3)</f>
        <v>-0.32163520141137725</v>
      </c>
      <c r="AH172" s="11">
        <f>-'OddsRatio_working_3-way'!U172/(3*'OddsRatio_working_3-way'!X172^(1/3))*COS(('OddsRatio_working_3-way'!Y172+4*PI())/3)</f>
        <v>-0.20393207274649133</v>
      </c>
      <c r="AI172" s="11">
        <f>'OddsRatio_working_3-way'!U172/(3*'OddsRatio_working_3-way'!X172^(1/3))*SIN(('OddsRatio_working_3-way'!Y172)/3)</f>
        <v>-6.7955933019133025E-2</v>
      </c>
      <c r="AJ172" s="11">
        <f>'OddsRatio_working_3-way'!U172/(3*'OddsRatio_working_3-way'!X172^(1/3))*SIN(('OddsRatio_working_3-way'!Y172+2*PI())/3)</f>
        <v>-0.42117664430888874</v>
      </c>
      <c r="AK172" s="11">
        <f>'OddsRatio_working_3-way'!U172/(3*'OddsRatio_working_3-way'!X172^(1/3))*SIN(('OddsRatio_working_3-way'!Y172+4*PI())/3)</f>
        <v>0.48913257732802173</v>
      </c>
      <c r="AL172" s="11">
        <f>'OddsRatio_working_3-way'!Z172+'OddsRatio_working_3-way'!AF172</f>
        <v>1.0511345483157375</v>
      </c>
      <c r="AM172" s="11">
        <f>'OddsRatio_working_3-way'!AA172+'OddsRatio_working_3-way'!AG172</f>
        <v>-0.64327040282275449</v>
      </c>
      <c r="AN172" s="11">
        <f>'OddsRatio_working_3-way'!AB172+'OddsRatio_working_3-way'!AH172</f>
        <v>-0.40786414549298261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1.0511345483157375</v>
      </c>
      <c r="AS172" s="11">
        <f>IF(('OddsRatio_working_3-way'!X172=0),IF(Q172&gt;0,-Q172^(1/3),(-Q172)^(1/3)),'OddsRatio_working_3-way'!AM172-'OddsRatio_working_3-way'!R172/3)</f>
        <v>-0.64327040282275449</v>
      </c>
      <c r="AT172" s="11">
        <f>IF(('OddsRatio_working_3-way'!X172=0),IF(Q172&gt;0,-Q172^(1/3),(-Q172)^(1/3)),'OddsRatio_working_3-way'!AN172-'OddsRatio_working_3-way'!R172/3)</f>
        <v>-0.40786414549298261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3.98</v>
      </c>
      <c r="B173" s="4">
        <f>IF('True_Odds_Calculator_3-way'!B174="","",'True_Odds_Calculator_3-way'!B174)</f>
        <v>3.32</v>
      </c>
      <c r="C173" s="4">
        <f>IF('True_Odds_Calculator_3-way'!C174="","",'True_Odds_Calculator_3-way'!C174)</f>
        <v>2.08</v>
      </c>
      <c r="D173" s="9">
        <f t="shared" si="39"/>
        <v>0.24166411383218758</v>
      </c>
      <c r="E173" s="9">
        <f t="shared" si="40"/>
        <v>0.29044547230611079</v>
      </c>
      <c r="F173" s="9">
        <f t="shared" si="41"/>
        <v>0.46789041386170183</v>
      </c>
      <c r="G173" s="9">
        <f t="shared" si="42"/>
        <v>1.0530116596592518</v>
      </c>
      <c r="H173" s="9">
        <f t="shared" si="43"/>
        <v>4.1379747457845708</v>
      </c>
      <c r="I173" s="9">
        <f t="shared" si="44"/>
        <v>3.4429870504094637</v>
      </c>
      <c r="J173" s="9">
        <f t="shared" si="45"/>
        <v>2.1372525924319921</v>
      </c>
      <c r="K173" s="11">
        <f t="shared" si="46"/>
        <v>0.25125628140703515</v>
      </c>
      <c r="L173" s="11">
        <f t="shared" si="47"/>
        <v>0.30120481927710846</v>
      </c>
      <c r="M173" s="11">
        <f t="shared" si="48"/>
        <v>0.48076923076923073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-0.27167114534675252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0.23213262792181483</v>
      </c>
      <c r="Q173" s="11">
        <f>2*'OddsRatio_working_3-way'!K173*'OddsRatio_working_3-way'!L173*'OddsRatio_working_3-way'!M173</f>
        <v>7.2768848878311851E-2</v>
      </c>
      <c r="R173" s="11">
        <f t="shared" si="49"/>
        <v>0</v>
      </c>
      <c r="S173" s="11">
        <f t="shared" si="50"/>
        <v>-0.85446184439472961</v>
      </c>
      <c r="T173" s="11">
        <f t="shared" si="51"/>
        <v>-0.26785637755320674</v>
      </c>
      <c r="U173" s="11">
        <f>'OddsRatio_working_3-way'!S173-'OddsRatio_working_3-way'!R173^2/3</f>
        <v>-0.85446184439472961</v>
      </c>
      <c r="V173" s="11">
        <f>'OddsRatio_working_3-way'!S173*'OddsRatio_working_3-way'!R173/3-2*'OddsRatio_working_3-way'!R173^3/27-'OddsRatio_working_3-way'!T173</f>
        <v>0.26785637755320674</v>
      </c>
      <c r="W173" s="11">
        <f>'OddsRatio_working_3-way'!V173^2+4*'OddsRatio_working_3-way'!U173^3/27</f>
        <v>-2.0674724277184919E-2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0.1520047394599186</v>
      </c>
      <c r="Y173" s="11">
        <f>IF('OddsRatio_working_3-way'!W173&gt;=0,IF('OddsRatio_working_3-way'!V173+SQRT('OddsRatio_working_3-way'!W173)&gt;0,0,PI()),ACOS('OddsRatio_working_3-way'!V173/(2*'OddsRatio_working_3-way'!X173)))</f>
        <v>0.49265754999908262</v>
      </c>
      <c r="Z173" s="11">
        <f>'OddsRatio_working_3-way'!X173^(1/3)*COS('OddsRatio_working_3-way'!Y173/3)</f>
        <v>0.52650582982962602</v>
      </c>
      <c r="AA173" s="11">
        <f>'OddsRatio_working_3-way'!X173^(1/3)*COS(('OddsRatio_working_3-way'!Y173+2*PI())/3)</f>
        <v>-0.33881196113196116</v>
      </c>
      <c r="AB173" s="11">
        <f>'OddsRatio_working_3-way'!X173^(1/3)*COS(('OddsRatio_working_3-way'!Y173+4*PI())/3)</f>
        <v>-0.1876938686976648</v>
      </c>
      <c r="AC173" s="11">
        <f>'OddsRatio_working_3-way'!X173^(1/3)*SIN('OddsRatio_working_3-way'!Y173/3)</f>
        <v>8.7248071346363809E-2</v>
      </c>
      <c r="AD173" s="11">
        <f>'OddsRatio_working_3-way'!X173^(1/3)*SIN(('OddsRatio_working_3-way'!Y173+2*PI())/3)</f>
        <v>0.41234338819988098</v>
      </c>
      <c r="AE173" s="11">
        <f>'OddsRatio_working_3-way'!X173^(1/3)*SIN(('OddsRatio_working_3-way'!Y173+4*PI())/3)</f>
        <v>-0.49959145954624468</v>
      </c>
      <c r="AF173" s="11">
        <f>-'OddsRatio_working_3-way'!U173/(3*'OddsRatio_working_3-way'!X173^(1/3))*COS(('OddsRatio_working_3-way'!Y173)/3)</f>
        <v>0.5265058298296259</v>
      </c>
      <c r="AG173" s="11">
        <f>-'OddsRatio_working_3-way'!U173/(3*'OddsRatio_working_3-way'!X173^(1/3))*COS(('OddsRatio_working_3-way'!Y173+2*PI())/3)</f>
        <v>-0.3388119611319611</v>
      </c>
      <c r="AH173" s="11">
        <f>-'OddsRatio_working_3-way'!U173/(3*'OddsRatio_working_3-way'!X173^(1/3))*COS(('OddsRatio_working_3-way'!Y173+4*PI())/3)</f>
        <v>-0.18769386869766475</v>
      </c>
      <c r="AI173" s="11">
        <f>'OddsRatio_working_3-way'!U173/(3*'OddsRatio_working_3-way'!X173^(1/3))*SIN(('OddsRatio_working_3-way'!Y173)/3)</f>
        <v>-8.7248071346363781E-2</v>
      </c>
      <c r="AJ173" s="11">
        <f>'OddsRatio_working_3-way'!U173/(3*'OddsRatio_working_3-way'!X173^(1/3))*SIN(('OddsRatio_working_3-way'!Y173+2*PI())/3)</f>
        <v>-0.41234338819988087</v>
      </c>
      <c r="AK173" s="11">
        <f>'OddsRatio_working_3-way'!U173/(3*'OddsRatio_working_3-way'!X173^(1/3))*SIN(('OddsRatio_working_3-way'!Y173+4*PI())/3)</f>
        <v>0.49959145954624457</v>
      </c>
      <c r="AL173" s="11">
        <f>'OddsRatio_working_3-way'!Z173+'OddsRatio_working_3-way'!AF173</f>
        <v>1.0530116596592518</v>
      </c>
      <c r="AM173" s="11">
        <f>'OddsRatio_working_3-way'!AA173+'OddsRatio_working_3-way'!AG173</f>
        <v>-0.67762392226392221</v>
      </c>
      <c r="AN173" s="11">
        <f>'OddsRatio_working_3-way'!AB173+'OddsRatio_working_3-way'!AH173</f>
        <v>-0.37538773739532955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1.0530116596592518</v>
      </c>
      <c r="AS173" s="11">
        <f>IF(('OddsRatio_working_3-way'!X173=0),IF(Q173&gt;0,-Q173^(1/3),(-Q173)^(1/3)),'OddsRatio_working_3-way'!AM173-'OddsRatio_working_3-way'!R173/3)</f>
        <v>-0.67762392226392221</v>
      </c>
      <c r="AT173" s="11">
        <f>IF(('OddsRatio_working_3-way'!X173=0),IF(Q173&gt;0,-Q173^(1/3),(-Q173)^(1/3)),'OddsRatio_working_3-way'!AN173-'OddsRatio_working_3-way'!R173/3)</f>
        <v>-0.37538773739532955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1.23</v>
      </c>
      <c r="B174" s="4">
        <f>IF('True_Odds_Calculator_3-way'!B175="","",'True_Odds_Calculator_3-way'!B175)</f>
        <v>6.78</v>
      </c>
      <c r="C174" s="4">
        <f>IF('True_Odds_Calculator_3-way'!C175="","",'True_Odds_Calculator_3-way'!C175)</f>
        <v>14.85</v>
      </c>
      <c r="D174" s="9">
        <f t="shared" si="39"/>
        <v>0.80018902406488834</v>
      </c>
      <c r="E174" s="9">
        <f t="shared" si="40"/>
        <v>0.13745348935140697</v>
      </c>
      <c r="F174" s="9">
        <f t="shared" si="41"/>
        <v>6.2357486583704741E-2</v>
      </c>
      <c r="G174" s="9">
        <f t="shared" si="42"/>
        <v>1.0856726942064041</v>
      </c>
      <c r="H174" s="9">
        <f t="shared" si="43"/>
        <v>1.2497047196674729</v>
      </c>
      <c r="I174" s="9">
        <f t="shared" si="44"/>
        <v>7.2751881725130172</v>
      </c>
      <c r="J174" s="9">
        <f t="shared" si="45"/>
        <v>16.036566814758697</v>
      </c>
      <c r="K174" s="11">
        <f t="shared" si="46"/>
        <v>0.81300813008130079</v>
      </c>
      <c r="L174" s="11">
        <f t="shared" si="47"/>
        <v>0.14749262536873156</v>
      </c>
      <c r="M174" s="11">
        <f t="shared" si="48"/>
        <v>6.7340067340067339E-2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-0.14867713678179661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0.16036810050767888</v>
      </c>
      <c r="Q174" s="11">
        <f>2*'OddsRatio_working_3-way'!K174*'OddsRatio_working_3-way'!L174*'OddsRatio_working_3-way'!M174</f>
        <v>1.6149859064217408E-2</v>
      </c>
      <c r="R174" s="11">
        <f t="shared" si="49"/>
        <v>0</v>
      </c>
      <c r="S174" s="11">
        <f t="shared" si="50"/>
        <v>-1.0786332315710405</v>
      </c>
      <c r="T174" s="11">
        <f t="shared" si="51"/>
        <v>-0.10862368897996377</v>
      </c>
      <c r="U174" s="11">
        <f>'OddsRatio_working_3-way'!S174-'OddsRatio_working_3-way'!R174^2/3</f>
        <v>-1.0786332315710405</v>
      </c>
      <c r="V174" s="11">
        <f>'OddsRatio_working_3-way'!S174*'OddsRatio_working_3-way'!R174/3-2*'OddsRatio_working_3-way'!R174^3/27-'OddsRatio_working_3-way'!T174</f>
        <v>0.10862368897996377</v>
      </c>
      <c r="W174" s="11">
        <f>'OddsRatio_working_3-way'!V174^2+4*'OddsRatio_working_3-way'!U174^3/27</f>
        <v>-0.1741172577274101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0.21559009922479394</v>
      </c>
      <c r="Y174" s="11">
        <f>IF('OddsRatio_working_3-way'!W174&gt;=0,IF('OddsRatio_working_3-way'!V174+SQRT('OddsRatio_working_3-way'!W174)&gt;0,0,PI()),ACOS('OddsRatio_working_3-way'!V174/(2*'OddsRatio_working_3-way'!X174)))</f>
        <v>1.3161307415512724</v>
      </c>
      <c r="Z174" s="11">
        <f>'OddsRatio_working_3-way'!X174^(1/3)*COS('OddsRatio_working_3-way'!Y174/3)</f>
        <v>0.54283634710320205</v>
      </c>
      <c r="AA174" s="11">
        <f>'OddsRatio_working_3-way'!X174^(1/3)*COS(('OddsRatio_working_3-way'!Y174+2*PI())/3)</f>
        <v>-0.49199657931811985</v>
      </c>
      <c r="AB174" s="11">
        <f>'OddsRatio_working_3-way'!X174^(1/3)*COS(('OddsRatio_working_3-way'!Y174+4*PI())/3)</f>
        <v>-5.0839767785081903E-2</v>
      </c>
      <c r="AC174" s="11">
        <f>'OddsRatio_working_3-way'!X174^(1/3)*SIN('OddsRatio_working_3-way'!Y174/3)</f>
        <v>0.25470200389343639</v>
      </c>
      <c r="AD174" s="11">
        <f>'OddsRatio_working_3-way'!X174^(1/3)*SIN(('OddsRatio_working_3-way'!Y174+2*PI())/3)</f>
        <v>0.34275906474220219</v>
      </c>
      <c r="AE174" s="11">
        <f>'OddsRatio_working_3-way'!X174^(1/3)*SIN(('OddsRatio_working_3-way'!Y174+4*PI())/3)</f>
        <v>-0.59746106863563841</v>
      </c>
      <c r="AF174" s="11">
        <f>-'OddsRatio_working_3-way'!U174/(3*'OddsRatio_working_3-way'!X174^(1/3))*COS(('OddsRatio_working_3-way'!Y174)/3)</f>
        <v>0.54283634710320205</v>
      </c>
      <c r="AG174" s="11">
        <f>-'OddsRatio_working_3-way'!U174/(3*'OddsRatio_working_3-way'!X174^(1/3))*COS(('OddsRatio_working_3-way'!Y174+2*PI())/3)</f>
        <v>-0.49199657931811985</v>
      </c>
      <c r="AH174" s="11">
        <f>-'OddsRatio_working_3-way'!U174/(3*'OddsRatio_working_3-way'!X174^(1/3))*COS(('OddsRatio_working_3-way'!Y174+4*PI())/3)</f>
        <v>-5.0839767785081903E-2</v>
      </c>
      <c r="AI174" s="11">
        <f>'OddsRatio_working_3-way'!U174/(3*'OddsRatio_working_3-way'!X174^(1/3))*SIN(('OddsRatio_working_3-way'!Y174)/3)</f>
        <v>-0.25470200389343639</v>
      </c>
      <c r="AJ174" s="11">
        <f>'OddsRatio_working_3-way'!U174/(3*'OddsRatio_working_3-way'!X174^(1/3))*SIN(('OddsRatio_working_3-way'!Y174+2*PI())/3)</f>
        <v>-0.34275906474220219</v>
      </c>
      <c r="AK174" s="11">
        <f>'OddsRatio_working_3-way'!U174/(3*'OddsRatio_working_3-way'!X174^(1/3))*SIN(('OddsRatio_working_3-way'!Y174+4*PI())/3)</f>
        <v>0.59746106863563841</v>
      </c>
      <c r="AL174" s="11">
        <f>'OddsRatio_working_3-way'!Z174+'OddsRatio_working_3-way'!AF174</f>
        <v>1.0856726942064041</v>
      </c>
      <c r="AM174" s="11">
        <f>'OddsRatio_working_3-way'!AA174+'OddsRatio_working_3-way'!AG174</f>
        <v>-0.98399315863623971</v>
      </c>
      <c r="AN174" s="11">
        <f>'OddsRatio_working_3-way'!AB174+'OddsRatio_working_3-way'!AH174</f>
        <v>-0.10167953557016381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1.0856726942064041</v>
      </c>
      <c r="AS174" s="11">
        <f>IF(('OddsRatio_working_3-way'!X174=0),IF(Q174&gt;0,-Q174^(1/3),(-Q174)^(1/3)),'OddsRatio_working_3-way'!AM174-'OddsRatio_working_3-way'!R174/3)</f>
        <v>-0.98399315863623971</v>
      </c>
      <c r="AT174" s="11">
        <f>IF(('OddsRatio_working_3-way'!X174=0),IF(Q174&gt;0,-Q174^(1/3),(-Q174)^(1/3)),'OddsRatio_working_3-way'!AN174-'OddsRatio_working_3-way'!R174/3)</f>
        <v>-0.10167953557016381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1.61</v>
      </c>
      <c r="B175" s="4">
        <f>IF('True_Odds_Calculator_3-way'!B176="","",'True_Odds_Calculator_3-way'!B176)</f>
        <v>3.9</v>
      </c>
      <c r="C175" s="4">
        <f>IF('True_Odds_Calculator_3-way'!C176="","",'True_Odds_Calculator_3-way'!C176)</f>
        <v>6.06</v>
      </c>
      <c r="D175" s="9">
        <f t="shared" si="39"/>
        <v>0.60304311290375334</v>
      </c>
      <c r="E175" s="9">
        <f t="shared" si="40"/>
        <v>0.2421650599200979</v>
      </c>
      <c r="F175" s="9">
        <f t="shared" si="41"/>
        <v>0.15479182717614848</v>
      </c>
      <c r="G175" s="9">
        <f t="shared" si="42"/>
        <v>1.0791085766758581</v>
      </c>
      <c r="H175" s="9">
        <f t="shared" si="43"/>
        <v>1.658256231772274</v>
      </c>
      <c r="I175" s="9">
        <f t="shared" si="44"/>
        <v>4.1294148723599884</v>
      </c>
      <c r="J175" s="9">
        <f t="shared" si="45"/>
        <v>6.4602893979798424</v>
      </c>
      <c r="K175" s="11">
        <f t="shared" si="46"/>
        <v>0.6211180124223602</v>
      </c>
      <c r="L175" s="11">
        <f t="shared" si="47"/>
        <v>0.25641025641025644</v>
      </c>
      <c r="M175" s="11">
        <f t="shared" si="48"/>
        <v>0.16501650165016502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-0.23524220553923525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0.22522558036979046</v>
      </c>
      <c r="Q175" s="11">
        <f>2*'OddsRatio_working_3-way'!K175*'OddsRatio_working_3-way'!L175*'OddsRatio_working_3-way'!M175</f>
        <v>5.2561395652226478E-2</v>
      </c>
      <c r="R175" s="11">
        <f t="shared" si="49"/>
        <v>0</v>
      </c>
      <c r="S175" s="11">
        <f t="shared" si="50"/>
        <v>-0.95741994874395886</v>
      </c>
      <c r="T175" s="11">
        <f t="shared" si="51"/>
        <v>-0.22343522724479789</v>
      </c>
      <c r="U175" s="11">
        <f>'OddsRatio_working_3-way'!S175-'OddsRatio_working_3-way'!R175^2/3</f>
        <v>-0.95741994874395886</v>
      </c>
      <c r="V175" s="11">
        <f>'OddsRatio_working_3-way'!S175*'OddsRatio_working_3-way'!R175/3-2*'OddsRatio_working_3-way'!R175^3/27-'OddsRatio_working_3-way'!T175</f>
        <v>0.22343522724479789</v>
      </c>
      <c r="W175" s="11">
        <f>'OddsRatio_working_3-way'!V175^2+4*'OddsRatio_working_3-way'!U175^3/27</f>
        <v>-8.0094747864061872E-2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0.18029007781766329</v>
      </c>
      <c r="Y175" s="11">
        <f>IF('OddsRatio_working_3-way'!W175&gt;=0,IF('OddsRatio_working_3-way'!V175+SQRT('OddsRatio_working_3-way'!W175)&gt;0,0,PI()),ACOS('OddsRatio_working_3-way'!V175/(2*'OddsRatio_working_3-way'!X175)))</f>
        <v>0.90249350487507174</v>
      </c>
      <c r="Z175" s="11">
        <f>'OddsRatio_working_3-way'!X175^(1/3)*COS('OddsRatio_working_3-way'!Y175/3)</f>
        <v>0.53955428833792907</v>
      </c>
      <c r="AA175" s="11">
        <f>'OddsRatio_working_3-way'!X175^(1/3)*COS(('OddsRatio_working_3-way'!Y175+2*PI())/3)</f>
        <v>-0.41474563949847715</v>
      </c>
      <c r="AB175" s="11">
        <f>'OddsRatio_working_3-way'!X175^(1/3)*COS(('OddsRatio_working_3-way'!Y175+4*PI())/3)</f>
        <v>-0.12480864883945206</v>
      </c>
      <c r="AC175" s="11">
        <f>'OddsRatio_working_3-way'!X175^(1/3)*SIN('OddsRatio_working_3-way'!Y175/3)</f>
        <v>0.16739519960501842</v>
      </c>
      <c r="AD175" s="11">
        <f>'OddsRatio_working_3-way'!X175^(1/3)*SIN(('OddsRatio_working_3-way'!Y175+2*PI())/3)</f>
        <v>0.38357012061897133</v>
      </c>
      <c r="AE175" s="11">
        <f>'OddsRatio_working_3-way'!X175^(1/3)*SIN(('OddsRatio_working_3-way'!Y175+4*PI())/3)</f>
        <v>-0.55096532022398947</v>
      </c>
      <c r="AF175" s="11">
        <f>-'OddsRatio_working_3-way'!U175/(3*'OddsRatio_working_3-way'!X175^(1/3))*COS(('OddsRatio_working_3-way'!Y175)/3)</f>
        <v>0.53955428833792907</v>
      </c>
      <c r="AG175" s="11">
        <f>-'OddsRatio_working_3-way'!U175/(3*'OddsRatio_working_3-way'!X175^(1/3))*COS(('OddsRatio_working_3-way'!Y175+2*PI())/3)</f>
        <v>-0.41474563949847715</v>
      </c>
      <c r="AH175" s="11">
        <f>-'OddsRatio_working_3-way'!U175/(3*'OddsRatio_working_3-way'!X175^(1/3))*COS(('OddsRatio_working_3-way'!Y175+4*PI())/3)</f>
        <v>-0.12480864883945206</v>
      </c>
      <c r="AI175" s="11">
        <f>'OddsRatio_working_3-way'!U175/(3*'OddsRatio_working_3-way'!X175^(1/3))*SIN(('OddsRatio_working_3-way'!Y175)/3)</f>
        <v>-0.16739519960501842</v>
      </c>
      <c r="AJ175" s="11">
        <f>'OddsRatio_working_3-way'!U175/(3*'OddsRatio_working_3-way'!X175^(1/3))*SIN(('OddsRatio_working_3-way'!Y175+2*PI())/3)</f>
        <v>-0.38357012061897133</v>
      </c>
      <c r="AK175" s="11">
        <f>'OddsRatio_working_3-way'!U175/(3*'OddsRatio_working_3-way'!X175^(1/3))*SIN(('OddsRatio_working_3-way'!Y175+4*PI())/3)</f>
        <v>0.55096532022398947</v>
      </c>
      <c r="AL175" s="11">
        <f>'OddsRatio_working_3-way'!Z175+'OddsRatio_working_3-way'!AF175</f>
        <v>1.0791085766758581</v>
      </c>
      <c r="AM175" s="11">
        <f>'OddsRatio_working_3-way'!AA175+'OddsRatio_working_3-way'!AG175</f>
        <v>-0.8294912789969543</v>
      </c>
      <c r="AN175" s="11">
        <f>'OddsRatio_working_3-way'!AB175+'OddsRatio_working_3-way'!AH175</f>
        <v>-0.24961729767890412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1.0791085766758581</v>
      </c>
      <c r="AS175" s="11">
        <f>IF(('OddsRatio_working_3-way'!X175=0),IF(Q175&gt;0,-Q175^(1/3),(-Q175)^(1/3)),'OddsRatio_working_3-way'!AM175-'OddsRatio_working_3-way'!R175/3)</f>
        <v>-0.8294912789969543</v>
      </c>
      <c r="AT175" s="11">
        <f>IF(('OddsRatio_working_3-way'!X175=0),IF(Q175&gt;0,-Q175^(1/3),(-Q175)^(1/3)),'OddsRatio_working_3-way'!AN175-'OddsRatio_working_3-way'!R175/3)</f>
        <v>-0.24961729767890412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1.31</v>
      </c>
      <c r="B176" s="4">
        <f>IF('True_Odds_Calculator_3-way'!B177="","",'True_Odds_Calculator_3-way'!B177)</f>
        <v>5.33</v>
      </c>
      <c r="C176" s="4">
        <f>IF('True_Odds_Calculator_3-way'!C177="","",'True_Odds_Calculator_3-way'!C177)</f>
        <v>11.71</v>
      </c>
      <c r="D176" s="9">
        <f t="shared" si="39"/>
        <v>0.74689201829026908</v>
      </c>
      <c r="E176" s="9">
        <f t="shared" si="40"/>
        <v>0.17441623885883284</v>
      </c>
      <c r="F176" s="9">
        <f t="shared" si="41"/>
        <v>7.8691742850898319E-2</v>
      </c>
      <c r="G176" s="9">
        <f t="shared" si="42"/>
        <v>1.0931665359378067</v>
      </c>
      <c r="H176" s="9">
        <f t="shared" si="43"/>
        <v>1.3388816261407201</v>
      </c>
      <c r="I176" s="9">
        <f t="shared" si="44"/>
        <v>5.7334111006107022</v>
      </c>
      <c r="J176" s="9">
        <f t="shared" si="45"/>
        <v>12.70781359989391</v>
      </c>
      <c r="K176" s="11">
        <f t="shared" si="46"/>
        <v>0.76335877862595414</v>
      </c>
      <c r="L176" s="11">
        <f t="shared" si="47"/>
        <v>0.18761726078799248</v>
      </c>
      <c r="M176" s="11">
        <f t="shared" si="48"/>
        <v>8.5397096498719044E-2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-0.17582622880279719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0.18773834284624508</v>
      </c>
      <c r="Q176" s="11">
        <f>2*'OddsRatio_working_3-way'!K176*'OddsRatio_working_3-way'!L176*'OddsRatio_working_3-way'!M176</f>
        <v>2.4461021869217604E-2</v>
      </c>
      <c r="R176" s="11">
        <f t="shared" si="49"/>
        <v>0</v>
      </c>
      <c r="S176" s="11">
        <f t="shared" si="50"/>
        <v>-1.0677493575592083</v>
      </c>
      <c r="T176" s="11">
        <f t="shared" si="51"/>
        <v>-0.13912043746699784</v>
      </c>
      <c r="U176" s="11">
        <f>'OddsRatio_working_3-way'!S176-'OddsRatio_working_3-way'!R176^2/3</f>
        <v>-1.0677493575592083</v>
      </c>
      <c r="V176" s="11">
        <f>'OddsRatio_working_3-way'!S176*'OddsRatio_working_3-way'!R176/3-2*'OddsRatio_working_3-way'!R176^3/27-'OddsRatio_working_3-way'!T176</f>
        <v>0.13912043746699784</v>
      </c>
      <c r="W176" s="11">
        <f>'OddsRatio_working_3-way'!V176^2+4*'OddsRatio_working_3-way'!U176^3/27</f>
        <v>-0.1609905360144889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0.21233524915537327</v>
      </c>
      <c r="Y176" s="11">
        <f>IF('OddsRatio_working_3-way'!W176&gt;=0,IF('OddsRatio_working_3-way'!V176+SQRT('OddsRatio_working_3-way'!W176)&gt;0,0,PI()),ACOS('OddsRatio_working_3-way'!V176/(2*'OddsRatio_working_3-way'!X176)))</f>
        <v>1.2370380817645237</v>
      </c>
      <c r="Z176" s="11">
        <f>'OddsRatio_working_3-way'!X176^(1/3)*COS('OddsRatio_working_3-way'!Y176/3)</f>
        <v>0.54658326796890344</v>
      </c>
      <c r="AA176" s="11">
        <f>'OddsRatio_working_3-way'!X176^(1/3)*COS(('OddsRatio_working_3-way'!Y176+2*PI())/3)</f>
        <v>-0.48034811848114051</v>
      </c>
      <c r="AB176" s="11">
        <f>'OddsRatio_working_3-way'!X176^(1/3)*COS(('OddsRatio_working_3-way'!Y176+4*PI())/3)</f>
        <v>-6.6235149487763031E-2</v>
      </c>
      <c r="AC176" s="11">
        <f>'OddsRatio_working_3-way'!X176^(1/3)*SIN('OddsRatio_working_3-way'!Y176/3)</f>
        <v>0.23908823412324176</v>
      </c>
      <c r="AD176" s="11">
        <f>'OddsRatio_working_3-way'!X176^(1/3)*SIN(('OddsRatio_working_3-way'!Y176+2*PI())/3)</f>
        <v>0.3538108782829667</v>
      </c>
      <c r="AE176" s="11">
        <f>'OddsRatio_working_3-way'!X176^(1/3)*SIN(('OddsRatio_working_3-way'!Y176+4*PI())/3)</f>
        <v>-0.59289911240620841</v>
      </c>
      <c r="AF176" s="11">
        <f>-'OddsRatio_working_3-way'!U176/(3*'OddsRatio_working_3-way'!X176^(1/3))*COS(('OddsRatio_working_3-way'!Y176)/3)</f>
        <v>0.54658326796890333</v>
      </c>
      <c r="AG176" s="11">
        <f>-'OddsRatio_working_3-way'!U176/(3*'OddsRatio_working_3-way'!X176^(1/3))*COS(('OddsRatio_working_3-way'!Y176+2*PI())/3)</f>
        <v>-0.4803481184811404</v>
      </c>
      <c r="AH176" s="11">
        <f>-'OddsRatio_working_3-way'!U176/(3*'OddsRatio_working_3-way'!X176^(1/3))*COS(('OddsRatio_working_3-way'!Y176+4*PI())/3)</f>
        <v>-6.6235149487763018E-2</v>
      </c>
      <c r="AI176" s="11">
        <f>'OddsRatio_working_3-way'!U176/(3*'OddsRatio_working_3-way'!X176^(1/3))*SIN(('OddsRatio_working_3-way'!Y176)/3)</f>
        <v>-0.23908823412324171</v>
      </c>
      <c r="AJ176" s="11">
        <f>'OddsRatio_working_3-way'!U176/(3*'OddsRatio_working_3-way'!X176^(1/3))*SIN(('OddsRatio_working_3-way'!Y176+2*PI())/3)</f>
        <v>-0.35381087828296665</v>
      </c>
      <c r="AK176" s="11">
        <f>'OddsRatio_working_3-way'!U176/(3*'OddsRatio_working_3-way'!X176^(1/3))*SIN(('OddsRatio_working_3-way'!Y176+4*PI())/3)</f>
        <v>0.5928991124062083</v>
      </c>
      <c r="AL176" s="11">
        <f>'OddsRatio_working_3-way'!Z176+'OddsRatio_working_3-way'!AF176</f>
        <v>1.0931665359378067</v>
      </c>
      <c r="AM176" s="11">
        <f>'OddsRatio_working_3-way'!AA176+'OddsRatio_working_3-way'!AG176</f>
        <v>-0.9606962369622809</v>
      </c>
      <c r="AN176" s="11">
        <f>'OddsRatio_working_3-way'!AB176+'OddsRatio_working_3-way'!AH176</f>
        <v>-0.13247029897552604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1.0931665359378067</v>
      </c>
      <c r="AS176" s="11">
        <f>IF(('OddsRatio_working_3-way'!X176=0),IF(Q176&gt;0,-Q176^(1/3),(-Q176)^(1/3)),'OddsRatio_working_3-way'!AM176-'OddsRatio_working_3-way'!R176/3)</f>
        <v>-0.9606962369622809</v>
      </c>
      <c r="AT176" s="11">
        <f>IF(('OddsRatio_working_3-way'!X176=0),IF(Q176&gt;0,-Q176^(1/3),(-Q176)^(1/3)),'OddsRatio_working_3-way'!AN176-'OddsRatio_working_3-way'!R176/3)</f>
        <v>-0.13247029897552604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2.04</v>
      </c>
      <c r="B2" s="4">
        <f>IF('True_Odds_Calculator_2-way'!B3="","",'True_Odds_Calculator_2-way'!B3)</f>
        <v>1.85</v>
      </c>
      <c r="C2" s="4">
        <f t="shared" ref="C2:C65" si="0">IF(A2="","",((1/A2)+(1/B2))-1)</f>
        <v>3.0736618971912932E-2</v>
      </c>
      <c r="D2" s="4">
        <f>IF(A2="","",(2*A2)/(2-($C2*A2)))</f>
        <v>2.1060267857142851</v>
      </c>
      <c r="E2" s="4">
        <f>IF(B2="","",(2*B2)/(2-($C2*B2)))</f>
        <v>1.9041372351160444</v>
      </c>
      <c r="G2" s="4">
        <f t="shared" ref="G2:G65" si="1">IF(A2="","",C2+1)</f>
        <v>1.0307366189719129</v>
      </c>
    </row>
    <row r="3" spans="1:7" x14ac:dyDescent="0.2">
      <c r="A3" s="4">
        <f>IF('True_Odds_Calculator_2-way'!A4="","",'True_Odds_Calculator_2-way'!A4)</f>
        <v>2.17</v>
      </c>
      <c r="B3" s="4">
        <f>IF('True_Odds_Calculator_2-way'!B4="","",'True_Odds_Calculator_2-way'!B4)</f>
        <v>1.75</v>
      </c>
      <c r="C3" s="4">
        <f t="shared" si="0"/>
        <v>3.2258064516129004E-2</v>
      </c>
      <c r="D3" s="4">
        <f t="shared" ref="D3:D66" si="2">IF(A3="","",(2*A3)/(2-($C3*A3)))</f>
        <v>2.2487046632124348</v>
      </c>
      <c r="E3" s="4">
        <f t="shared" ref="E3:E66" si="3">IF(B3="","",(2*B3)/(2-($C3*B3)))</f>
        <v>1.8008298755186722</v>
      </c>
      <c r="G3" s="4">
        <f t="shared" si="1"/>
        <v>1.032258064516129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1.87</v>
      </c>
      <c r="C4" s="4">
        <f t="shared" si="0"/>
        <v>2.737019572719368E-2</v>
      </c>
      <c r="D4" s="4">
        <f t="shared" si="2"/>
        <v>2.0880063804625832</v>
      </c>
      <c r="E4" s="4">
        <f t="shared" si="3"/>
        <v>1.9191122570208035</v>
      </c>
      <c r="G4" s="4">
        <f t="shared" si="1"/>
        <v>1.0273701957271937</v>
      </c>
    </row>
    <row r="5" spans="1:7" x14ac:dyDescent="0.2">
      <c r="A5" s="4">
        <f>IF('True_Odds_Calculator_2-way'!A6="","",'True_Odds_Calculator_2-way'!A6)</f>
        <v>2.06</v>
      </c>
      <c r="B5" s="4">
        <f>IF('True_Odds_Calculator_2-way'!B6="","",'True_Odds_Calculator_2-way'!B6)</f>
        <v>1.84</v>
      </c>
      <c r="C5" s="4">
        <f t="shared" si="0"/>
        <v>2.891515407344869E-2</v>
      </c>
      <c r="D5" s="4">
        <f t="shared" si="2"/>
        <v>2.1232354918216445</v>
      </c>
      <c r="E5" s="4">
        <f t="shared" si="3"/>
        <v>1.8902852583283463</v>
      </c>
      <c r="G5" s="4">
        <f t="shared" si="1"/>
        <v>1.0289151540734487</v>
      </c>
    </row>
    <row r="6" spans="1:7" x14ac:dyDescent="0.2">
      <c r="A6" s="4">
        <f>IF('True_Odds_Calculator_2-way'!A7="","",'True_Odds_Calculator_2-way'!A7)</f>
        <v>2.38</v>
      </c>
      <c r="B6" s="4">
        <f>IF('True_Odds_Calculator_2-way'!B7="","",'True_Odds_Calculator_2-way'!B7)</f>
        <v>1.63</v>
      </c>
      <c r="C6" s="4">
        <f t="shared" si="0"/>
        <v>3.3664999742228252E-2</v>
      </c>
      <c r="D6" s="4">
        <f t="shared" si="2"/>
        <v>2.4793251102447753</v>
      </c>
      <c r="E6" s="4">
        <f t="shared" si="3"/>
        <v>1.6759839288028686</v>
      </c>
      <c r="G6" s="4">
        <f t="shared" si="1"/>
        <v>1.0336649997422283</v>
      </c>
    </row>
    <row r="7" spans="1:7" x14ac:dyDescent="0.2">
      <c r="A7" s="4">
        <f>IF('True_Odds_Calculator_2-way'!A8="","",'True_Odds_Calculator_2-way'!A8)</f>
        <v>2.02</v>
      </c>
      <c r="B7" s="4">
        <f>IF('True_Odds_Calculator_2-way'!B8="","",'True_Odds_Calculator_2-way'!B8)</f>
        <v>1.87</v>
      </c>
      <c r="C7" s="4">
        <f t="shared" si="0"/>
        <v>2.9808863239265015E-2</v>
      </c>
      <c r="D7" s="4">
        <f t="shared" si="2"/>
        <v>2.082703865027292</v>
      </c>
      <c r="E7" s="4">
        <f t="shared" si="3"/>
        <v>1.9236135865967305</v>
      </c>
      <c r="G7" s="4">
        <f t="shared" si="1"/>
        <v>1.029808863239265</v>
      </c>
    </row>
    <row r="8" spans="1:7" x14ac:dyDescent="0.2">
      <c r="A8" s="4">
        <f>IF('True_Odds_Calculator_2-way'!A9="","",'True_Odds_Calculator_2-way'!A9)</f>
        <v>2.52</v>
      </c>
      <c r="B8" s="4">
        <f>IF('True_Odds_Calculator_2-way'!B9="","",'True_Odds_Calculator_2-way'!B9)</f>
        <v>1.57</v>
      </c>
      <c r="C8" s="4">
        <f t="shared" si="0"/>
        <v>3.3768071984632497E-2</v>
      </c>
      <c r="D8" s="4">
        <f t="shared" si="2"/>
        <v>2.6319850984566258</v>
      </c>
      <c r="E8" s="4">
        <f t="shared" si="3"/>
        <v>1.6127506929724442</v>
      </c>
      <c r="G8" s="4">
        <f t="shared" si="1"/>
        <v>1.0337680719846325</v>
      </c>
    </row>
    <row r="9" spans="1:7" x14ac:dyDescent="0.2">
      <c r="A9" s="4">
        <f>IF('True_Odds_Calculator_2-way'!A10="","",'True_Odds_Calculator_2-way'!A10)</f>
        <v>1.96</v>
      </c>
      <c r="B9" s="4">
        <f>IF('True_Odds_Calculator_2-way'!B10="","",'True_Odds_Calculator_2-way'!B10)</f>
        <v>1.93</v>
      </c>
      <c r="C9" s="4">
        <f t="shared" si="0"/>
        <v>2.8338796658559762E-2</v>
      </c>
      <c r="D9" s="4">
        <f t="shared" si="2"/>
        <v>2.0159880622468553</v>
      </c>
      <c r="E9" s="4">
        <f t="shared" si="3"/>
        <v>1.9842635333613092</v>
      </c>
      <c r="G9" s="4">
        <f t="shared" si="1"/>
        <v>1.0283387966585598</v>
      </c>
    </row>
    <row r="10" spans="1:7" x14ac:dyDescent="0.2">
      <c r="A10" s="4">
        <f>IF('True_Odds_Calculator_2-way'!A11="","",'True_Odds_Calculator_2-way'!A11)</f>
        <v>1.96</v>
      </c>
      <c r="B10" s="4">
        <f>IF('True_Odds_Calculator_2-way'!B11="","",'True_Odds_Calculator_2-way'!B11)</f>
        <v>1.93</v>
      </c>
      <c r="C10" s="4">
        <f t="shared" si="0"/>
        <v>2.8338796658559762E-2</v>
      </c>
      <c r="D10" s="4">
        <f t="shared" si="2"/>
        <v>2.0159880622468553</v>
      </c>
      <c r="E10" s="4">
        <f t="shared" si="3"/>
        <v>1.9842635333613092</v>
      </c>
      <c r="G10" s="4">
        <f t="shared" si="1"/>
        <v>1.0283387966585598</v>
      </c>
    </row>
    <row r="11" spans="1:7" x14ac:dyDescent="0.2">
      <c r="A11" s="4">
        <f>IF('True_Odds_Calculator_2-way'!A12="","",'True_Odds_Calculator_2-way'!A12)</f>
        <v>2.0299999999999998</v>
      </c>
      <c r="B11" s="4">
        <f>IF('True_Odds_Calculator_2-way'!B12="","",'True_Odds_Calculator_2-way'!B12)</f>
        <v>1.86</v>
      </c>
      <c r="C11" s="4">
        <f t="shared" si="0"/>
        <v>3.0245246040574214E-2</v>
      </c>
      <c r="D11" s="4">
        <f t="shared" si="2"/>
        <v>2.0942925287037548</v>
      </c>
      <c r="E11" s="4">
        <f t="shared" si="3"/>
        <v>1.9138324294186226</v>
      </c>
      <c r="G11" s="4">
        <f t="shared" si="1"/>
        <v>1.0302452460405742</v>
      </c>
    </row>
    <row r="12" spans="1:7" x14ac:dyDescent="0.2">
      <c r="A12" s="4">
        <f>IF('True_Odds_Calculator_2-way'!A13="","",'True_Odds_Calculator_2-way'!A13)</f>
        <v>2.19</v>
      </c>
      <c r="B12" s="4">
        <f>IF('True_Odds_Calculator_2-way'!B13="","",'True_Odds_Calculator_2-way'!B13)</f>
        <v>1.74</v>
      </c>
      <c r="C12" s="4">
        <f t="shared" si="0"/>
        <v>3.1333648244370904E-2</v>
      </c>
      <c r="D12" s="4">
        <f t="shared" si="2"/>
        <v>2.2678093197643276</v>
      </c>
      <c r="E12" s="4">
        <f t="shared" si="3"/>
        <v>1.7887621461765948</v>
      </c>
      <c r="G12" s="4">
        <f t="shared" si="1"/>
        <v>1.0313336482443709</v>
      </c>
    </row>
    <row r="13" spans="1:7" x14ac:dyDescent="0.2">
      <c r="A13" s="4">
        <f>IF('True_Odds_Calculator_2-way'!A14="","",'True_Odds_Calculator_2-way'!A14)</f>
        <v>2.08</v>
      </c>
      <c r="B13" s="4">
        <f>IF('True_Odds_Calculator_2-way'!B14="","",'True_Odds_Calculator_2-way'!B14)</f>
        <v>1.81</v>
      </c>
      <c r="C13" s="4">
        <f t="shared" si="0"/>
        <v>3.3255418614534626E-2</v>
      </c>
      <c r="D13" s="4">
        <f t="shared" si="2"/>
        <v>2.1545152798443401</v>
      </c>
      <c r="E13" s="4">
        <f t="shared" si="3"/>
        <v>1.8661643699811639</v>
      </c>
      <c r="G13" s="4">
        <f t="shared" si="1"/>
        <v>1.0332554186145346</v>
      </c>
    </row>
    <row r="14" spans="1:7" x14ac:dyDescent="0.2">
      <c r="A14" s="4">
        <f>IF('True_Odds_Calculator_2-way'!A15="","",'True_Odds_Calculator_2-way'!A15)</f>
        <v>2</v>
      </c>
      <c r="B14" s="4">
        <f>IF('True_Odds_Calculator_2-way'!B15="","",'True_Odds_Calculator_2-way'!B15)</f>
        <v>1.89</v>
      </c>
      <c r="C14" s="4">
        <f t="shared" si="0"/>
        <v>2.9100529100529293E-2</v>
      </c>
      <c r="D14" s="4">
        <f t="shared" si="2"/>
        <v>2.0599455040871937</v>
      </c>
      <c r="E14" s="4">
        <f t="shared" si="3"/>
        <v>1.9434447300771212</v>
      </c>
      <c r="G14" s="4">
        <f t="shared" si="1"/>
        <v>1.0291005291005293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2.08</v>
      </c>
      <c r="C15" s="4">
        <f t="shared" si="0"/>
        <v>3.9428448646325664E-2</v>
      </c>
      <c r="D15" s="4">
        <f t="shared" si="2"/>
        <v>1.8554769261437256</v>
      </c>
      <c r="E15" s="4">
        <f t="shared" si="3"/>
        <v>2.1689385995572641</v>
      </c>
      <c r="G15" s="4">
        <f t="shared" si="1"/>
        <v>1.0394284486463257</v>
      </c>
    </row>
    <row r="16" spans="1:7" x14ac:dyDescent="0.2">
      <c r="A16" s="4">
        <f>IF('True_Odds_Calculator_2-way'!A17="","",'True_Odds_Calculator_2-way'!A17)</f>
        <v>1.9</v>
      </c>
      <c r="B16" s="4">
        <f>IF('True_Odds_Calculator_2-way'!B17="","",'True_Odds_Calculator_2-way'!B17)</f>
        <v>1.97</v>
      </c>
      <c r="C16" s="4">
        <f t="shared" si="0"/>
        <v>3.3930002671653803E-2</v>
      </c>
      <c r="D16" s="4">
        <f t="shared" si="2"/>
        <v>1.9632835038027801</v>
      </c>
      <c r="E16" s="4">
        <f t="shared" si="3"/>
        <v>2.0381159814865235</v>
      </c>
      <c r="G16" s="4">
        <f t="shared" si="1"/>
        <v>1.0339300026716538</v>
      </c>
    </row>
    <row r="17" spans="1:7" x14ac:dyDescent="0.2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1.78</v>
      </c>
      <c r="C17" s="4">
        <f t="shared" si="0"/>
        <v>4.4889540248602255E-2</v>
      </c>
      <c r="D17" s="4">
        <f t="shared" si="2"/>
        <v>2.1708596005420371</v>
      </c>
      <c r="E17" s="4">
        <f t="shared" si="3"/>
        <v>1.8540733658732955</v>
      </c>
      <c r="G17" s="4">
        <f t="shared" si="1"/>
        <v>1.0448895402486023</v>
      </c>
    </row>
    <row r="18" spans="1:7" x14ac:dyDescent="0.2">
      <c r="A18" s="4">
        <f>IF('True_Odds_Calculator_2-way'!A19="","",'True_Odds_Calculator_2-way'!A19)</f>
        <v>2.25</v>
      </c>
      <c r="B18" s="4">
        <f>IF('True_Odds_Calculator_2-way'!B19="","",'True_Odds_Calculator_2-way'!B19)</f>
        <v>1.68</v>
      </c>
      <c r="C18" s="4">
        <f t="shared" si="0"/>
        <v>3.9682539682539542E-2</v>
      </c>
      <c r="D18" s="4">
        <f t="shared" si="2"/>
        <v>2.3551401869158877</v>
      </c>
      <c r="E18" s="4">
        <f t="shared" si="3"/>
        <v>1.7379310344827583</v>
      </c>
      <c r="G18" s="4">
        <f t="shared" si="1"/>
        <v>1.0396825396825395</v>
      </c>
    </row>
    <row r="19" spans="1:7" x14ac:dyDescent="0.2">
      <c r="A19" s="4">
        <f>IF('True_Odds_Calculator_2-way'!A20="","",'True_Odds_Calculator_2-way'!A20)</f>
        <v>1.98</v>
      </c>
      <c r="B19" s="4">
        <f>IF('True_Odds_Calculator_2-way'!B20="","",'True_Odds_Calculator_2-way'!B20)</f>
        <v>1.89</v>
      </c>
      <c r="C19" s="4">
        <f t="shared" si="0"/>
        <v>3.4151034151034265E-2</v>
      </c>
      <c r="D19" s="4">
        <f t="shared" si="2"/>
        <v>2.0492853622474128</v>
      </c>
      <c r="E19" s="4">
        <f t="shared" si="3"/>
        <v>1.9530295913574449</v>
      </c>
      <c r="G19" s="4">
        <f t="shared" si="1"/>
        <v>1.0341510341510343</v>
      </c>
    </row>
    <row r="20" spans="1:7" x14ac:dyDescent="0.2">
      <c r="A20" s="4">
        <f>IF('True_Odds_Calculator_2-way'!A21="","",'True_Odds_Calculator_2-way'!A21)</f>
        <v>1.89</v>
      </c>
      <c r="B20" s="4">
        <f>IF('True_Odds_Calculator_2-way'!B21="","",'True_Odds_Calculator_2-way'!B21)</f>
        <v>1.98</v>
      </c>
      <c r="C20" s="4">
        <f t="shared" si="0"/>
        <v>3.4151034151034265E-2</v>
      </c>
      <c r="D20" s="4">
        <f t="shared" si="2"/>
        <v>1.9530295913574449</v>
      </c>
      <c r="E20" s="4">
        <f t="shared" si="3"/>
        <v>2.0492853622474128</v>
      </c>
      <c r="G20" s="4">
        <f t="shared" si="1"/>
        <v>1.0341510341510343</v>
      </c>
    </row>
    <row r="21" spans="1:7" x14ac:dyDescent="0.2">
      <c r="A21" s="4">
        <f>IF('True_Odds_Calculator_2-way'!A22="","",'True_Odds_Calculator_2-way'!A22)</f>
        <v>2.04</v>
      </c>
      <c r="B21" s="4">
        <f>IF('True_Odds_Calculator_2-way'!B22="","",'True_Odds_Calculator_2-way'!B22)</f>
        <v>1.84</v>
      </c>
      <c r="C21" s="4">
        <f t="shared" si="0"/>
        <v>3.3674339300937772E-2</v>
      </c>
      <c r="D21" s="4">
        <f t="shared" si="2"/>
        <v>2.1125619090499774</v>
      </c>
      <c r="E21" s="4">
        <f t="shared" si="3"/>
        <v>1.8988263860785108</v>
      </c>
      <c r="G21" s="4">
        <f t="shared" si="1"/>
        <v>1.0336743393009378</v>
      </c>
    </row>
    <row r="22" spans="1:7" x14ac:dyDescent="0.2">
      <c r="A22" s="4">
        <f>IF('True_Odds_Calculator_2-way'!A23="","",'True_Odds_Calculator_2-way'!A23)</f>
        <v>2.25</v>
      </c>
      <c r="B22" s="4">
        <f>IF('True_Odds_Calculator_2-way'!B23="","",'True_Odds_Calculator_2-way'!B23)</f>
        <v>1.68</v>
      </c>
      <c r="C22" s="4">
        <f t="shared" si="0"/>
        <v>3.9682539682539542E-2</v>
      </c>
      <c r="D22" s="4">
        <f t="shared" si="2"/>
        <v>2.3551401869158877</v>
      </c>
      <c r="E22" s="4">
        <f t="shared" si="3"/>
        <v>1.7379310344827583</v>
      </c>
      <c r="G22" s="4">
        <f t="shared" si="1"/>
        <v>1.0396825396825395</v>
      </c>
    </row>
    <row r="23" spans="1:7" x14ac:dyDescent="0.2">
      <c r="A23" s="4">
        <f>IF('True_Odds_Calculator_2-way'!A24="","",'True_Odds_Calculator_2-way'!A24)</f>
        <v>1.88</v>
      </c>
      <c r="B23" s="4">
        <f>IF('True_Odds_Calculator_2-way'!B24="","",'True_Odds_Calculator_2-way'!B24)</f>
        <v>1.99</v>
      </c>
      <c r="C23" s="4">
        <f t="shared" si="0"/>
        <v>3.4427456431091574E-2</v>
      </c>
      <c r="D23" s="4">
        <f t="shared" si="2"/>
        <v>1.9428749480681344</v>
      </c>
      <c r="E23" s="4">
        <f t="shared" si="3"/>
        <v>2.0605860321656753</v>
      </c>
      <c r="G23" s="4">
        <f t="shared" si="1"/>
        <v>1.0344274564310916</v>
      </c>
    </row>
    <row r="24" spans="1:7" x14ac:dyDescent="0.2">
      <c r="A24" s="4">
        <f>IF('True_Odds_Calculator_2-way'!A25="","",'True_Odds_Calculator_2-way'!A25)</f>
        <v>1.97</v>
      </c>
      <c r="B24" s="4">
        <f>IF('True_Odds_Calculator_2-way'!B25="","",'True_Odds_Calculator_2-way'!B25)</f>
        <v>1.9</v>
      </c>
      <c r="C24" s="4">
        <f t="shared" si="0"/>
        <v>3.3930002671653803E-2</v>
      </c>
      <c r="D24" s="4">
        <f t="shared" si="2"/>
        <v>2.0381159814865235</v>
      </c>
      <c r="E24" s="4">
        <f t="shared" si="3"/>
        <v>1.9632835038027801</v>
      </c>
      <c r="G24" s="4">
        <f t="shared" si="1"/>
        <v>1.0339300026716538</v>
      </c>
    </row>
    <row r="25" spans="1:7" x14ac:dyDescent="0.2">
      <c r="A25" s="4">
        <f>IF('True_Odds_Calculator_2-way'!A26="","",'True_Odds_Calculator_2-way'!A26)</f>
        <v>2.2400000000000002</v>
      </c>
      <c r="B25" s="4">
        <f>IF('True_Odds_Calculator_2-way'!B26="","",'True_Odds_Calculator_2-way'!B26)</f>
        <v>1.69</v>
      </c>
      <c r="C25" s="4">
        <f t="shared" si="0"/>
        <v>3.8144547759932479E-2</v>
      </c>
      <c r="D25" s="4">
        <f t="shared" si="2"/>
        <v>2.3399678575843743</v>
      </c>
      <c r="E25" s="4">
        <f t="shared" si="3"/>
        <v>1.7462865578005351</v>
      </c>
      <c r="G25" s="4">
        <f t="shared" si="1"/>
        <v>1.0381445477599325</v>
      </c>
    </row>
    <row r="26" spans="1:7" x14ac:dyDescent="0.2">
      <c r="A26" s="4">
        <f>IF('True_Odds_Calculator_2-way'!A27="","",'True_Odds_Calculator_2-way'!A27)</f>
        <v>2.38</v>
      </c>
      <c r="B26" s="4">
        <f>IF('True_Odds_Calculator_2-way'!B27="","",'True_Odds_Calculator_2-way'!B27)</f>
        <v>1.62</v>
      </c>
      <c r="C26" s="4">
        <f t="shared" si="0"/>
        <v>3.7452017844174623E-2</v>
      </c>
      <c r="D26" s="4">
        <f t="shared" si="2"/>
        <v>2.4910195115648013</v>
      </c>
      <c r="E26" s="4">
        <f t="shared" si="3"/>
        <v>1.6706820348383742</v>
      </c>
      <c r="G26" s="4">
        <f t="shared" si="1"/>
        <v>1.0374520178441746</v>
      </c>
    </row>
    <row r="27" spans="1:7" x14ac:dyDescent="0.2">
      <c r="A27" s="4">
        <f>IF('True_Odds_Calculator_2-way'!A28="","",'True_Odds_Calculator_2-way'!A28)</f>
        <v>2.0299999999999998</v>
      </c>
      <c r="B27" s="4">
        <f>IF('True_Odds_Calculator_2-way'!B28="","",'True_Odds_Calculator_2-way'!B28)</f>
        <v>1.85</v>
      </c>
      <c r="C27" s="4">
        <f t="shared" si="0"/>
        <v>3.315137797896428E-2</v>
      </c>
      <c r="D27" s="4">
        <f t="shared" si="2"/>
        <v>2.1006852188505105</v>
      </c>
      <c r="E27" s="4">
        <f t="shared" si="3"/>
        <v>1.9085249650616189</v>
      </c>
      <c r="G27" s="4">
        <f t="shared" si="1"/>
        <v>1.0331513779789643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</v>
      </c>
      <c r="C28" s="4">
        <f t="shared" si="0"/>
        <v>3.3930002671653803E-2</v>
      </c>
      <c r="D28" s="4">
        <f t="shared" si="2"/>
        <v>2.0381159814865235</v>
      </c>
      <c r="E28" s="4">
        <f t="shared" si="3"/>
        <v>1.9632835038027801</v>
      </c>
      <c r="G28" s="4">
        <f t="shared" si="1"/>
        <v>1.0339300026716538</v>
      </c>
    </row>
    <row r="29" spans="1:7" x14ac:dyDescent="0.2">
      <c r="A29" s="4">
        <f>IF('True_Odds_Calculator_2-way'!A30="","",'True_Odds_Calculator_2-way'!A30)</f>
        <v>2.48</v>
      </c>
      <c r="B29" s="4">
        <f>IF('True_Odds_Calculator_2-way'!B30="","",'True_Odds_Calculator_2-way'!B30)</f>
        <v>1.58</v>
      </c>
      <c r="C29" s="4">
        <f t="shared" si="0"/>
        <v>3.61371988566761E-2</v>
      </c>
      <c r="D29" s="4">
        <f t="shared" si="2"/>
        <v>2.5963424330771265</v>
      </c>
      <c r="E29" s="4">
        <f t="shared" si="3"/>
        <v>1.6264320106259338</v>
      </c>
      <c r="G29" s="4">
        <f t="shared" si="1"/>
        <v>1.0361371988566761</v>
      </c>
    </row>
    <row r="30" spans="1:7" x14ac:dyDescent="0.2">
      <c r="A30" s="4">
        <f>IF('True_Odds_Calculator_2-way'!A31="","",'True_Odds_Calculator_2-way'!A31)</f>
        <v>2.02</v>
      </c>
      <c r="B30" s="4">
        <f>IF('True_Odds_Calculator_2-way'!B31="","",'True_Odds_Calculator_2-way'!B31)</f>
        <v>1.85</v>
      </c>
      <c r="C30" s="4">
        <f t="shared" si="0"/>
        <v>3.5590045491035394E-2</v>
      </c>
      <c r="D30" s="4">
        <f t="shared" si="2"/>
        <v>2.0953181945612553</v>
      </c>
      <c r="E30" s="4">
        <f t="shared" si="3"/>
        <v>1.9129767084719731</v>
      </c>
      <c r="G30" s="4">
        <f t="shared" si="1"/>
        <v>1.0355900454910354</v>
      </c>
    </row>
    <row r="31" spans="1:7" x14ac:dyDescent="0.2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1.85</v>
      </c>
      <c r="C31" s="4">
        <f t="shared" si="0"/>
        <v>3.315137797896428E-2</v>
      </c>
      <c r="D31" s="4">
        <f t="shared" si="2"/>
        <v>2.1006852188505105</v>
      </c>
      <c r="E31" s="4">
        <f t="shared" si="3"/>
        <v>1.9085249650616189</v>
      </c>
      <c r="G31" s="4">
        <f t="shared" si="1"/>
        <v>1.0331513779789643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1.94</v>
      </c>
      <c r="C32" s="4">
        <f t="shared" si="0"/>
        <v>3.3598632551679941E-2</v>
      </c>
      <c r="D32" s="4">
        <f t="shared" si="2"/>
        <v>1.9946726333173512</v>
      </c>
      <c r="E32" s="4">
        <f t="shared" si="3"/>
        <v>2.0053558995233249</v>
      </c>
      <c r="G32" s="4">
        <f t="shared" si="1"/>
        <v>1.0335986325516799</v>
      </c>
    </row>
    <row r="33" spans="1:7" x14ac:dyDescent="0.2">
      <c r="A33" s="4">
        <f>IF('True_Odds_Calculator_2-way'!A34="","",'True_Odds_Calculator_2-way'!A34)</f>
        <v>2.17</v>
      </c>
      <c r="B33" s="4">
        <f>IF('True_Odds_Calculator_2-way'!B34="","",'True_Odds_Calculator_2-way'!B34)</f>
        <v>1.74</v>
      </c>
      <c r="C33" s="4">
        <f t="shared" si="0"/>
        <v>3.5542136765718491E-2</v>
      </c>
      <c r="D33" s="4">
        <f t="shared" si="2"/>
        <v>2.2570386753541753</v>
      </c>
      <c r="E33" s="4">
        <f t="shared" si="3"/>
        <v>1.7955204717295163</v>
      </c>
      <c r="G33" s="4">
        <f t="shared" si="1"/>
        <v>1.0355421367657185</v>
      </c>
    </row>
    <row r="34" spans="1:7" x14ac:dyDescent="0.2">
      <c r="A34" s="4">
        <f>IF('True_Odds_Calculator_2-way'!A35="","",'True_Odds_Calculator_2-way'!A35)</f>
        <v>2.3199999999999998</v>
      </c>
      <c r="B34" s="4">
        <f>IF('True_Odds_Calculator_2-way'!B35="","",'True_Odds_Calculator_2-way'!B35)</f>
        <v>1.63</v>
      </c>
      <c r="C34" s="4">
        <f t="shared" si="0"/>
        <v>4.4531415273958208E-2</v>
      </c>
      <c r="D34" s="4">
        <f t="shared" si="2"/>
        <v>2.4463708112304308</v>
      </c>
      <c r="E34" s="4">
        <f t="shared" si="3"/>
        <v>1.6913856337776187</v>
      </c>
      <c r="G34" s="4">
        <f t="shared" si="1"/>
        <v>1.0445314152739582</v>
      </c>
    </row>
    <row r="35" spans="1:7" x14ac:dyDescent="0.2">
      <c r="A35" s="4">
        <f>IF('True_Odds_Calculator_2-way'!A36="","",'True_Odds_Calculator_2-way'!A36)</f>
        <v>2.41</v>
      </c>
      <c r="B35" s="4">
        <f>IF('True_Odds_Calculator_2-way'!B36="","",'True_Odds_Calculator_2-way'!B36)</f>
        <v>1.6</v>
      </c>
      <c r="C35" s="4">
        <f t="shared" si="0"/>
        <v>3.9937759336099443E-2</v>
      </c>
      <c r="D35" s="4">
        <f t="shared" si="2"/>
        <v>2.5318450426789227</v>
      </c>
      <c r="E35" s="4">
        <f t="shared" si="3"/>
        <v>1.6528075439348477</v>
      </c>
      <c r="G35" s="4">
        <f t="shared" si="1"/>
        <v>1.0399377593360994</v>
      </c>
    </row>
    <row r="36" spans="1:7" x14ac:dyDescent="0.2">
      <c r="A36" s="4">
        <f>IF('True_Odds_Calculator_2-way'!A37="","",'True_Odds_Calculator_2-way'!A37)</f>
        <v>2.0099999999999998</v>
      </c>
      <c r="B36" s="4">
        <f>IF('True_Odds_Calculator_2-way'!B37="","",'True_Odds_Calculator_2-way'!B37)</f>
        <v>1.83</v>
      </c>
      <c r="C36" s="4">
        <f t="shared" si="0"/>
        <v>4.3960525242639381E-2</v>
      </c>
      <c r="D36" s="4">
        <f t="shared" si="2"/>
        <v>2.1029071263184975</v>
      </c>
      <c r="E36" s="4">
        <f t="shared" si="3"/>
        <v>1.9066946582691862</v>
      </c>
      <c r="G36" s="4">
        <f t="shared" si="1"/>
        <v>1.0439605252426394</v>
      </c>
    </row>
    <row r="37" spans="1:7" x14ac:dyDescent="0.2">
      <c r="A37" s="4">
        <f>IF('True_Odds_Calculator_2-way'!A38="","",'True_Odds_Calculator_2-way'!A38)</f>
        <v>1.78</v>
      </c>
      <c r="B37" s="4">
        <f>IF('True_Odds_Calculator_2-way'!B38="","",'True_Odds_Calculator_2-way'!B38)</f>
        <v>2</v>
      </c>
      <c r="C37" s="4">
        <f t="shared" si="0"/>
        <v>6.1797752808988804E-2</v>
      </c>
      <c r="D37" s="4">
        <f t="shared" si="2"/>
        <v>1.8835978835978837</v>
      </c>
      <c r="E37" s="4">
        <f t="shared" si="3"/>
        <v>2.1317365269461077</v>
      </c>
      <c r="G37" s="4">
        <f t="shared" si="1"/>
        <v>1.0617977528089888</v>
      </c>
    </row>
    <row r="38" spans="1:7" x14ac:dyDescent="0.2">
      <c r="A38" s="4">
        <f>IF('True_Odds_Calculator_2-way'!A39="","",'True_Odds_Calculator_2-way'!A39)</f>
        <v>1.96</v>
      </c>
      <c r="B38" s="4">
        <f>IF('True_Odds_Calculator_2-way'!B39="","",'True_Odds_Calculator_2-way'!B39)</f>
        <v>1.88</v>
      </c>
      <c r="C38" s="4">
        <f t="shared" si="0"/>
        <v>4.2118975249674229E-2</v>
      </c>
      <c r="D38" s="4">
        <f t="shared" si="2"/>
        <v>2.044385264092321</v>
      </c>
      <c r="E38" s="4">
        <f t="shared" si="3"/>
        <v>1.9575010624734379</v>
      </c>
      <c r="G38" s="4">
        <f t="shared" si="1"/>
        <v>1.0421189752496742</v>
      </c>
    </row>
    <row r="39" spans="1:7" x14ac:dyDescent="0.2">
      <c r="A39" s="4">
        <f>IF('True_Odds_Calculator_2-way'!A40="","",'True_Odds_Calculator_2-way'!A40)</f>
        <v>2.02</v>
      </c>
      <c r="B39" s="4">
        <f>IF('True_Odds_Calculator_2-way'!B40="","",'True_Odds_Calculator_2-way'!B40)</f>
        <v>1.83</v>
      </c>
      <c r="C39" s="4">
        <f t="shared" si="0"/>
        <v>4.1497592382188975E-2</v>
      </c>
      <c r="D39" s="4">
        <f t="shared" si="2"/>
        <v>2.1083670792220381</v>
      </c>
      <c r="E39" s="4">
        <f t="shared" si="3"/>
        <v>1.9022281685792208</v>
      </c>
      <c r="G39" s="4">
        <f t="shared" si="1"/>
        <v>1.041497592382189</v>
      </c>
    </row>
    <row r="40" spans="1:7" x14ac:dyDescent="0.2">
      <c r="A40" s="4">
        <f>IF('True_Odds_Calculator_2-way'!A41="","",'True_Odds_Calculator_2-way'!A41)</f>
        <v>2.37</v>
      </c>
      <c r="B40" s="4">
        <f>IF('True_Odds_Calculator_2-way'!B41="","",'True_Odds_Calculator_2-way'!B41)</f>
        <v>1.57</v>
      </c>
      <c r="C40" s="4">
        <f t="shared" si="0"/>
        <v>5.8883603429277898E-2</v>
      </c>
      <c r="D40" s="4">
        <f t="shared" si="2"/>
        <v>2.5477763702968264</v>
      </c>
      <c r="E40" s="4">
        <f t="shared" si="3"/>
        <v>1.6460881682850761</v>
      </c>
      <c r="G40" s="4">
        <f t="shared" si="1"/>
        <v>1.0588836034292779</v>
      </c>
    </row>
    <row r="41" spans="1:7" x14ac:dyDescent="0.2">
      <c r="A41" s="4">
        <f>IF('True_Odds_Calculator_2-way'!A42="","",'True_Odds_Calculator_2-way'!A42)</f>
        <v>1.78</v>
      </c>
      <c r="B41" s="4">
        <f>IF('True_Odds_Calculator_2-way'!B42="","",'True_Odds_Calculator_2-way'!B42)</f>
        <v>2.02</v>
      </c>
      <c r="C41" s="4">
        <f t="shared" si="0"/>
        <v>5.6847257759483849E-2</v>
      </c>
      <c r="D41" s="4">
        <f t="shared" si="2"/>
        <v>1.8748566065283139</v>
      </c>
      <c r="E41" s="4">
        <f t="shared" si="3"/>
        <v>2.1430444629872452</v>
      </c>
      <c r="G41" s="4">
        <f t="shared" si="1"/>
        <v>1.0568472577594838</v>
      </c>
    </row>
    <row r="42" spans="1:7" x14ac:dyDescent="0.2">
      <c r="A42" s="4">
        <f>IF('True_Odds_Calculator_2-way'!A43="","",'True_Odds_Calculator_2-way'!A43)</f>
        <v>1.63</v>
      </c>
      <c r="B42" s="4">
        <f>IF('True_Odds_Calculator_2-way'!B43="","",'True_Odds_Calculator_2-way'!B43)</f>
        <v>2.27</v>
      </c>
      <c r="C42" s="4">
        <f t="shared" si="0"/>
        <v>5.4025566876570785E-2</v>
      </c>
      <c r="D42" s="4">
        <f t="shared" si="2"/>
        <v>1.7050759199096792</v>
      </c>
      <c r="E42" s="4">
        <f t="shared" si="3"/>
        <v>2.418286984085487</v>
      </c>
      <c r="G42" s="4">
        <f t="shared" si="1"/>
        <v>1.0540255668765708</v>
      </c>
    </row>
    <row r="43" spans="1:7" x14ac:dyDescent="0.2">
      <c r="A43" s="4">
        <f>IF('True_Odds_Calculator_2-way'!A44="","",'True_Odds_Calculator_2-way'!A44)</f>
        <v>2.12</v>
      </c>
      <c r="B43" s="4">
        <f>IF('True_Odds_Calculator_2-way'!B44="","",'True_Odds_Calculator_2-way'!B44)</f>
        <v>1.71</v>
      </c>
      <c r="C43" s="4">
        <f t="shared" si="0"/>
        <v>5.6493434844973933E-2</v>
      </c>
      <c r="D43" s="4">
        <f t="shared" si="2"/>
        <v>2.2550385668076633</v>
      </c>
      <c r="E43" s="4">
        <f t="shared" si="3"/>
        <v>1.7967882632831085</v>
      </c>
      <c r="G43" s="4">
        <f t="shared" si="1"/>
        <v>1.0564934348449739</v>
      </c>
    </row>
    <row r="44" spans="1:7" x14ac:dyDescent="0.2">
      <c r="A44" s="4">
        <f>IF('True_Odds_Calculator_2-way'!A45="","",'True_Odds_Calculator_2-way'!A45)</f>
        <v>1.85</v>
      </c>
      <c r="B44" s="4">
        <f>IF('True_Odds_Calculator_2-way'!B45="","",'True_Odds_Calculator_2-way'!B45)</f>
        <v>1.99</v>
      </c>
      <c r="C44" s="4">
        <f t="shared" si="0"/>
        <v>4.3053103354610656E-2</v>
      </c>
      <c r="D44" s="4">
        <f t="shared" si="2"/>
        <v>1.9267303414889438</v>
      </c>
      <c r="E44" s="4">
        <f t="shared" si="3"/>
        <v>2.0790625441197226</v>
      </c>
      <c r="G44" s="4">
        <f t="shared" si="1"/>
        <v>1.0430531033546107</v>
      </c>
    </row>
    <row r="45" spans="1:7" x14ac:dyDescent="0.2">
      <c r="A45" s="4">
        <f>IF('True_Odds_Calculator_2-way'!A46="","",'True_Odds_Calculator_2-way'!A46)</f>
        <v>1.86</v>
      </c>
      <c r="B45" s="4">
        <f>IF('True_Odds_Calculator_2-way'!B46="","",'True_Odds_Calculator_2-way'!B46)</f>
        <v>1.97</v>
      </c>
      <c r="C45" s="4">
        <f t="shared" si="0"/>
        <v>4.5248621800120015E-2</v>
      </c>
      <c r="D45" s="4">
        <f t="shared" si="2"/>
        <v>1.9417095013512797</v>
      </c>
      <c r="E45" s="4">
        <f t="shared" si="3"/>
        <v>2.0618985988408078</v>
      </c>
      <c r="G45" s="4">
        <f t="shared" si="1"/>
        <v>1.04524862180012</v>
      </c>
    </row>
    <row r="46" spans="1:7" x14ac:dyDescent="0.2">
      <c r="A46" s="4">
        <f>IF('True_Odds_Calculator_2-way'!A47="","",'True_Odds_Calculator_2-way'!A47)</f>
        <v>2.2000000000000002</v>
      </c>
      <c r="B46" s="4">
        <f>IF('True_Odds_Calculator_2-way'!B47="","",'True_Odds_Calculator_2-way'!B47)</f>
        <v>1.69</v>
      </c>
      <c r="C46" s="4">
        <f t="shared" si="0"/>
        <v>4.6261430876815446E-2</v>
      </c>
      <c r="D46" s="4">
        <f t="shared" si="2"/>
        <v>2.3179551122194515</v>
      </c>
      <c r="E46" s="4">
        <f t="shared" si="3"/>
        <v>1.7587511825922422</v>
      </c>
      <c r="G46" s="4">
        <f t="shared" si="1"/>
        <v>1.0462614308768154</v>
      </c>
    </row>
    <row r="47" spans="1:7" x14ac:dyDescent="0.2">
      <c r="A47" s="4">
        <f>IF('True_Odds_Calculator_2-way'!A48="","",'True_Odds_Calculator_2-way'!A48)</f>
        <v>1.84</v>
      </c>
      <c r="B47" s="4">
        <f>IF('True_Odds_Calculator_2-way'!B48="","",'True_Odds_Calculator_2-way'!B48)</f>
        <v>2.06</v>
      </c>
      <c r="C47" s="4">
        <f t="shared" si="0"/>
        <v>2.891515407344869E-2</v>
      </c>
      <c r="D47" s="4">
        <f t="shared" si="2"/>
        <v>1.8902852583283463</v>
      </c>
      <c r="E47" s="4">
        <f t="shared" si="3"/>
        <v>2.1232354918216445</v>
      </c>
      <c r="G47" s="4">
        <f t="shared" si="1"/>
        <v>1.0289151540734487</v>
      </c>
    </row>
    <row r="48" spans="1:7" x14ac:dyDescent="0.2">
      <c r="A48" s="4">
        <f>IF('True_Odds_Calculator_2-way'!A49="","",'True_Odds_Calculator_2-way'!A49)</f>
        <v>1.66</v>
      </c>
      <c r="B48" s="4">
        <f>IF('True_Odds_Calculator_2-way'!B49="","",'True_Odds_Calculator_2-way'!B49)</f>
        <v>2.35</v>
      </c>
      <c r="C48" s="4">
        <f t="shared" si="0"/>
        <v>2.7941553447834E-2</v>
      </c>
      <c r="D48" s="4">
        <f t="shared" si="2"/>
        <v>1.6994118928338053</v>
      </c>
      <c r="E48" s="4">
        <f t="shared" si="3"/>
        <v>2.4297726564933044</v>
      </c>
      <c r="G48" s="4">
        <f t="shared" si="1"/>
        <v>1.027941553447834</v>
      </c>
    </row>
    <row r="49" spans="1:7" x14ac:dyDescent="0.2">
      <c r="A49" s="4">
        <f>IF('True_Odds_Calculator_2-way'!A50="","",'True_Odds_Calculator_2-way'!A50)</f>
        <v>1.86</v>
      </c>
      <c r="B49" s="4">
        <f>IF('True_Odds_Calculator_2-way'!B50="","",'True_Odds_Calculator_2-way'!B50)</f>
        <v>2.0499999999999998</v>
      </c>
      <c r="C49" s="4">
        <f t="shared" si="0"/>
        <v>2.5439286650930981E-2</v>
      </c>
      <c r="D49" s="4">
        <f t="shared" si="2"/>
        <v>1.905071196602548</v>
      </c>
      <c r="E49" s="4">
        <f t="shared" si="3"/>
        <v>2.1048854540436102</v>
      </c>
      <c r="G49" s="4">
        <f t="shared" si="1"/>
        <v>1.025439286650931</v>
      </c>
    </row>
    <row r="50" spans="1:7" x14ac:dyDescent="0.2">
      <c r="A50" s="4">
        <f>IF('True_Odds_Calculator_2-way'!A51="","",'True_Odds_Calculator_2-way'!A51)</f>
        <v>2.4500000000000002</v>
      </c>
      <c r="B50" s="4">
        <f>IF('True_Odds_Calculator_2-way'!B51="","",'True_Odds_Calculator_2-way'!B51)</f>
        <v>1.6</v>
      </c>
      <c r="C50" s="4">
        <f t="shared" si="0"/>
        <v>3.3163265306122458E-2</v>
      </c>
      <c r="D50" s="4">
        <f t="shared" si="2"/>
        <v>2.5537459283387625</v>
      </c>
      <c r="E50" s="4">
        <f t="shared" si="3"/>
        <v>1.6436058700209644</v>
      </c>
      <c r="G50" s="4">
        <f t="shared" si="1"/>
        <v>1.0331632653061225</v>
      </c>
    </row>
    <row r="51" spans="1:7" x14ac:dyDescent="0.2">
      <c r="A51" s="4">
        <f>IF('True_Odds_Calculator_2-way'!A52="","",'True_Odds_Calculator_2-way'!A52)</f>
        <v>2.16</v>
      </c>
      <c r="B51" s="4">
        <f>IF('True_Odds_Calculator_2-way'!B52="","",'True_Odds_Calculator_2-way'!B52)</f>
        <v>1.75</v>
      </c>
      <c r="C51" s="4">
        <f t="shared" si="0"/>
        <v>3.4391534391534417E-2</v>
      </c>
      <c r="D51" s="4">
        <f t="shared" si="2"/>
        <v>2.2433234421364987</v>
      </c>
      <c r="E51" s="4">
        <f t="shared" si="3"/>
        <v>1.8042959427207637</v>
      </c>
      <c r="G51" s="4">
        <f t="shared" si="1"/>
        <v>1.0343915343915344</v>
      </c>
    </row>
    <row r="52" spans="1:7" x14ac:dyDescent="0.2">
      <c r="A52" s="4">
        <f>IF('True_Odds_Calculator_2-way'!A53="","",'True_Odds_Calculator_2-way'!A53)</f>
        <v>2.08</v>
      </c>
      <c r="B52" s="4">
        <f>IF('True_Odds_Calculator_2-way'!B53="","",'True_Odds_Calculator_2-way'!B53)</f>
        <v>1.83</v>
      </c>
      <c r="C52" s="4">
        <f t="shared" si="0"/>
        <v>2.7217318200924545E-2</v>
      </c>
      <c r="D52" s="4">
        <f t="shared" si="2"/>
        <v>2.1405916094927453</v>
      </c>
      <c r="E52" s="4">
        <f t="shared" si="3"/>
        <v>1.8767379942806428</v>
      </c>
      <c r="G52" s="4">
        <f t="shared" si="1"/>
        <v>1.0272173182009245</v>
      </c>
    </row>
    <row r="53" spans="1:7" x14ac:dyDescent="0.2">
      <c r="A53" s="4">
        <f>IF('True_Odds_Calculator_2-way'!A54="","",'True_Odds_Calculator_2-way'!A54)</f>
        <v>2.3199999999999998</v>
      </c>
      <c r="B53" s="4">
        <f>IF('True_Odds_Calculator_2-way'!B54="","",'True_Odds_Calculator_2-way'!B54)</f>
        <v>1.6</v>
      </c>
      <c r="C53" s="4">
        <f t="shared" si="0"/>
        <v>5.6034482758620774E-2</v>
      </c>
      <c r="D53" s="4">
        <f t="shared" si="2"/>
        <v>2.4812834224598932</v>
      </c>
      <c r="E53" s="4">
        <f t="shared" si="3"/>
        <v>1.6750902527075815</v>
      </c>
      <c r="G53" s="4">
        <f t="shared" si="1"/>
        <v>1.0560344827586208</v>
      </c>
    </row>
    <row r="54" spans="1:7" x14ac:dyDescent="0.2">
      <c r="A54" s="4">
        <f>IF('True_Odds_Calculator_2-way'!A55="","",'True_Odds_Calculator_2-way'!A55)</f>
        <v>1.95</v>
      </c>
      <c r="B54" s="4">
        <f>IF('True_Odds_Calculator_2-way'!B55="","",'True_Odds_Calculator_2-way'!B55)</f>
        <v>1.95</v>
      </c>
      <c r="C54" s="4">
        <f t="shared" si="0"/>
        <v>2.5641025641025772E-2</v>
      </c>
      <c r="D54" s="4">
        <f t="shared" si="2"/>
        <v>2.0000000000000004</v>
      </c>
      <c r="E54" s="4">
        <f t="shared" si="3"/>
        <v>2.0000000000000004</v>
      </c>
      <c r="G54" s="4">
        <f t="shared" si="1"/>
        <v>1.0256410256410258</v>
      </c>
    </row>
    <row r="55" spans="1:7" x14ac:dyDescent="0.2">
      <c r="A55" s="4">
        <f>IF('True_Odds_Calculator_2-way'!A56="","",'True_Odds_Calculator_2-way'!A56)</f>
        <v>2.09</v>
      </c>
      <c r="B55" s="4">
        <f>IF('True_Odds_Calculator_2-way'!B56="","",'True_Odds_Calculator_2-way'!B56)</f>
        <v>1.77</v>
      </c>
      <c r="C55" s="4">
        <f t="shared" si="0"/>
        <v>4.3440650933960434E-2</v>
      </c>
      <c r="D55" s="4">
        <f t="shared" si="2"/>
        <v>2.1893883348622492</v>
      </c>
      <c r="E55" s="4">
        <f t="shared" si="3"/>
        <v>1.8407682929863407</v>
      </c>
      <c r="G55" s="4">
        <f t="shared" si="1"/>
        <v>1.0434406509339604</v>
      </c>
    </row>
    <row r="56" spans="1:7" x14ac:dyDescent="0.2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1.7</v>
      </c>
      <c r="C56" s="4">
        <f t="shared" si="0"/>
        <v>4.2780748663101553E-2</v>
      </c>
      <c r="D56" s="4">
        <f t="shared" si="2"/>
        <v>2.308641975308642</v>
      </c>
      <c r="E56" s="4">
        <f t="shared" si="3"/>
        <v>1.7641509433962264</v>
      </c>
      <c r="G56" s="4">
        <f t="shared" si="1"/>
        <v>1.0427807486631016</v>
      </c>
    </row>
    <row r="57" spans="1:7" x14ac:dyDescent="0.2">
      <c r="A57" s="4">
        <f>IF('True_Odds_Calculator_2-way'!A58="","",'True_Odds_Calculator_2-way'!A58)</f>
        <v>1.89</v>
      </c>
      <c r="B57" s="4">
        <f>IF('True_Odds_Calculator_2-way'!B58="","",'True_Odds_Calculator_2-way'!B58)</f>
        <v>1.99</v>
      </c>
      <c r="C57" s="4">
        <f t="shared" si="0"/>
        <v>3.16130919145996E-2</v>
      </c>
      <c r="D57" s="4">
        <f t="shared" si="2"/>
        <v>1.9482012897878844</v>
      </c>
      <c r="E57" s="4">
        <f t="shared" si="3"/>
        <v>2.0546283903744778</v>
      </c>
      <c r="G57" s="4">
        <f t="shared" si="1"/>
        <v>1.0316130919145996</v>
      </c>
    </row>
    <row r="58" spans="1:7" x14ac:dyDescent="0.2">
      <c r="A58" s="4">
        <f>IF('True_Odds_Calculator_2-way'!A59="","",'True_Odds_Calculator_2-way'!A59)</f>
        <v>1.71</v>
      </c>
      <c r="B58" s="4">
        <f>IF('True_Odds_Calculator_2-way'!B59="","",'True_Odds_Calculator_2-way'!B59)</f>
        <v>2.2200000000000002</v>
      </c>
      <c r="C58" s="4">
        <f t="shared" si="0"/>
        <v>3.5245772087877381E-2</v>
      </c>
      <c r="D58" s="4">
        <f t="shared" si="2"/>
        <v>1.7631322279503969</v>
      </c>
      <c r="E58" s="4">
        <f t="shared" si="3"/>
        <v>2.3103888990323171</v>
      </c>
      <c r="G58" s="4">
        <f t="shared" si="1"/>
        <v>1.0352457720878774</v>
      </c>
    </row>
    <row r="59" spans="1:7" x14ac:dyDescent="0.2">
      <c r="A59" s="4">
        <f>IF('True_Odds_Calculator_2-way'!A60="","",'True_Odds_Calculator_2-way'!A60)</f>
        <v>1.93</v>
      </c>
      <c r="B59" s="4">
        <f>IF('True_Odds_Calculator_2-way'!B60="","",'True_Odds_Calculator_2-way'!B60)</f>
        <v>1.97</v>
      </c>
      <c r="C59" s="4">
        <f t="shared" si="0"/>
        <v>2.5748928223876311E-2</v>
      </c>
      <c r="D59" s="4">
        <f t="shared" si="2"/>
        <v>1.9791780536685666</v>
      </c>
      <c r="E59" s="4">
        <f t="shared" si="3"/>
        <v>2.0212647191728026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1.57</v>
      </c>
      <c r="B60" s="4">
        <f>IF('True_Odds_Calculator_2-way'!B61="","",'True_Odds_Calculator_2-way'!B61)</f>
        <v>2.54</v>
      </c>
      <c r="C60" s="4">
        <f t="shared" si="0"/>
        <v>3.0643462560810519E-2</v>
      </c>
      <c r="D60" s="4">
        <f t="shared" si="2"/>
        <v>1.6086974061075479</v>
      </c>
      <c r="E60" s="4">
        <f t="shared" si="3"/>
        <v>2.6428524090396981</v>
      </c>
      <c r="G60" s="4">
        <f t="shared" si="1"/>
        <v>1.0306434625608105</v>
      </c>
    </row>
    <row r="61" spans="1:7" x14ac:dyDescent="0.2">
      <c r="A61" s="4">
        <f>IF('True_Odds_Calculator_2-way'!A62="","",'True_Odds_Calculator_2-way'!A62)</f>
        <v>1.93</v>
      </c>
      <c r="B61" s="4">
        <f>IF('True_Odds_Calculator_2-way'!B62="","",'True_Odds_Calculator_2-way'!B62)</f>
        <v>1.97</v>
      </c>
      <c r="C61" s="4">
        <f t="shared" si="0"/>
        <v>2.5748928223876311E-2</v>
      </c>
      <c r="D61" s="4">
        <f t="shared" si="2"/>
        <v>1.9791780536685666</v>
      </c>
      <c r="E61" s="4">
        <f t="shared" si="3"/>
        <v>2.0212647191728026</v>
      </c>
      <c r="G61" s="4">
        <f t="shared" si="1"/>
        <v>1.0257489282238763</v>
      </c>
    </row>
    <row r="62" spans="1:7" x14ac:dyDescent="0.2">
      <c r="A62" s="4">
        <f>IF('True_Odds_Calculator_2-way'!A63="","",'True_Odds_Calculator_2-way'!A63)</f>
        <v>1.92</v>
      </c>
      <c r="B62" s="4">
        <f>IF('True_Odds_Calculator_2-way'!B63="","",'True_Odds_Calculator_2-way'!B63)</f>
        <v>1.99</v>
      </c>
      <c r="C62" s="4">
        <f t="shared" si="0"/>
        <v>2.3345896147403788E-2</v>
      </c>
      <c r="D62" s="4">
        <f t="shared" si="2"/>
        <v>1.9640176827387685</v>
      </c>
      <c r="E62" s="4">
        <f t="shared" si="3"/>
        <v>2.0373253705876082</v>
      </c>
      <c r="G62" s="4">
        <f t="shared" si="1"/>
        <v>1.0233458961474038</v>
      </c>
    </row>
    <row r="63" spans="1:7" x14ac:dyDescent="0.2">
      <c r="A63" s="4">
        <f>IF('True_Odds_Calculator_2-way'!A64="","",'True_Odds_Calculator_2-way'!A64)</f>
        <v>1.61</v>
      </c>
      <c r="B63" s="4">
        <f>IF('True_Odds_Calculator_2-way'!B64="","",'True_Odds_Calculator_2-way'!B64)</f>
        <v>2.44</v>
      </c>
      <c r="C63" s="4">
        <f t="shared" si="0"/>
        <v>3.0954077996130813E-2</v>
      </c>
      <c r="D63" s="4">
        <f t="shared" si="2"/>
        <v>1.6511432414256895</v>
      </c>
      <c r="E63" s="4">
        <f t="shared" si="3"/>
        <v>2.5357603924606251</v>
      </c>
      <c r="G63" s="4">
        <f t="shared" si="1"/>
        <v>1.0309540779961308</v>
      </c>
    </row>
    <row r="64" spans="1:7" x14ac:dyDescent="0.2">
      <c r="A64" s="4">
        <f>IF('True_Odds_Calculator_2-way'!A65="","",'True_Odds_Calculator_2-way'!A65)</f>
        <v>1.85</v>
      </c>
      <c r="B64" s="4">
        <f>IF('True_Odds_Calculator_2-way'!B65="","",'True_Odds_Calculator_2-way'!B65)</f>
        <v>2.0499999999999998</v>
      </c>
      <c r="C64" s="4">
        <f t="shared" si="0"/>
        <v>2.8345418589321048E-2</v>
      </c>
      <c r="D64" s="4">
        <f t="shared" si="2"/>
        <v>1.8998121477770822</v>
      </c>
      <c r="E64" s="4">
        <f t="shared" si="3"/>
        <v>2.1113430758524703</v>
      </c>
      <c r="G64" s="4">
        <f t="shared" si="1"/>
        <v>1.028345418589321</v>
      </c>
    </row>
    <row r="65" spans="1:7" x14ac:dyDescent="0.2">
      <c r="A65" s="4">
        <f>IF('True_Odds_Calculator_2-way'!A66="","",'True_Odds_Calculator_2-way'!A66)</f>
        <v>1.89</v>
      </c>
      <c r="B65" s="4">
        <f>IF('True_Odds_Calculator_2-way'!B66="","",'True_Odds_Calculator_2-way'!B66)</f>
        <v>2</v>
      </c>
      <c r="C65" s="4">
        <f t="shared" si="0"/>
        <v>2.9100529100529293E-2</v>
      </c>
      <c r="D65" s="4">
        <f t="shared" si="2"/>
        <v>1.9434447300771212</v>
      </c>
      <c r="E65" s="4">
        <f t="shared" si="3"/>
        <v>2.0599455040871937</v>
      </c>
      <c r="G65" s="4">
        <f t="shared" si="1"/>
        <v>1.0291005291005293</v>
      </c>
    </row>
    <row r="66" spans="1:7" x14ac:dyDescent="0.2">
      <c r="A66" s="4">
        <f>IF('True_Odds_Calculator_2-way'!A67="","",'True_Odds_Calculator_2-way'!A67)</f>
        <v>1.94</v>
      </c>
      <c r="B66" s="4">
        <f>IF('True_Odds_Calculator_2-way'!B67="","",'True_Odds_Calculator_2-way'!B67)</f>
        <v>1.94</v>
      </c>
      <c r="C66" s="4">
        <f t="shared" ref="C66:C129" si="4">IF(A66="","",((1/A66)+(1/B66))-1)</f>
        <v>3.0927835051546504E-2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1.0309278350515465</v>
      </c>
    </row>
    <row r="67" spans="1:7" x14ac:dyDescent="0.2">
      <c r="A67" s="4">
        <f>IF('True_Odds_Calculator_2-way'!A68="","",'True_Odds_Calculator_2-way'!A68)</f>
        <v>1.59</v>
      </c>
      <c r="B67" s="4">
        <f>IF('True_Odds_Calculator_2-way'!B68="","",'True_Odds_Calculator_2-way'!B68)</f>
        <v>2.4700000000000002</v>
      </c>
      <c r="C67" s="4">
        <f t="shared" si="4"/>
        <v>3.37891172052045E-2</v>
      </c>
      <c r="D67" s="4">
        <f t="shared" ref="D67:D130" si="6">IF(A67="","",(2*A67)/(2-($C67*A67)))</f>
        <v>1.6338901254342355</v>
      </c>
      <c r="E67" s="4">
        <f t="shared" ref="E67:E130" si="7">IF(B67="","",(2*B67)/(2-($C67*B67)))</f>
        <v>2.5775604633610079</v>
      </c>
      <c r="G67" s="4">
        <f t="shared" si="5"/>
        <v>1.0337891172052045</v>
      </c>
    </row>
    <row r="68" spans="1:7" x14ac:dyDescent="0.2">
      <c r="A68" s="4">
        <f>IF('True_Odds_Calculator_2-way'!A69="","",'True_Odds_Calculator_2-way'!A69)</f>
        <v>1.92</v>
      </c>
      <c r="B68" s="4">
        <f>IF('True_Odds_Calculator_2-way'!B69="","",'True_Odds_Calculator_2-way'!B69)</f>
        <v>1.98</v>
      </c>
      <c r="C68" s="4">
        <f t="shared" si="4"/>
        <v>2.5883838383838453E-2</v>
      </c>
      <c r="D68" s="4">
        <f t="shared" si="6"/>
        <v>1.968924798011187</v>
      </c>
      <c r="E68" s="4">
        <f t="shared" si="7"/>
        <v>2.0320718409236691</v>
      </c>
      <c r="G68" s="4">
        <f t="shared" si="5"/>
        <v>1.0258838383838385</v>
      </c>
    </row>
    <row r="69" spans="1:7" x14ac:dyDescent="0.2">
      <c r="A69" s="4">
        <f>IF('True_Odds_Calculator_2-way'!A70="","",'True_Odds_Calculator_2-way'!A70)</f>
        <v>1.52</v>
      </c>
      <c r="B69" s="4">
        <f>IF('True_Odds_Calculator_2-way'!B70="","",'True_Odds_Calculator_2-way'!B70)</f>
        <v>2.62</v>
      </c>
      <c r="C69" s="4">
        <f t="shared" si="4"/>
        <v>3.9574126155082379E-2</v>
      </c>
      <c r="D69" s="4">
        <f t="shared" si="6"/>
        <v>1.5671336376515033</v>
      </c>
      <c r="E69" s="4">
        <f t="shared" si="7"/>
        <v>2.7632528448515128</v>
      </c>
      <c r="G69" s="4">
        <f t="shared" si="5"/>
        <v>1.0395741261550824</v>
      </c>
    </row>
    <row r="70" spans="1:7" x14ac:dyDescent="0.2">
      <c r="A70" s="4">
        <f>IF('True_Odds_Calculator_2-way'!A71="","",'True_Odds_Calculator_2-way'!A71)</f>
        <v>1.9</v>
      </c>
      <c r="B70" s="4">
        <f>IF('True_Odds_Calculator_2-way'!B71="","",'True_Odds_Calculator_2-way'!B71)</f>
        <v>2.0099999999999998</v>
      </c>
      <c r="C70" s="4">
        <f t="shared" si="4"/>
        <v>2.3828227284629522E-2</v>
      </c>
      <c r="D70" s="4">
        <f t="shared" si="6"/>
        <v>1.9440061084245355</v>
      </c>
      <c r="E70" s="4">
        <f t="shared" si="7"/>
        <v>2.05931517929361</v>
      </c>
      <c r="G70" s="4">
        <f t="shared" si="5"/>
        <v>1.0238282272846295</v>
      </c>
    </row>
    <row r="71" spans="1:7" x14ac:dyDescent="0.2">
      <c r="A71" s="4">
        <f>IF('True_Odds_Calculator_2-way'!A72="","",'True_Odds_Calculator_2-way'!A72)</f>
        <v>2.17</v>
      </c>
      <c r="B71" s="4">
        <f>IF('True_Odds_Calculator_2-way'!B72="","",'True_Odds_Calculator_2-way'!B72)</f>
        <v>1.76</v>
      </c>
      <c r="C71" s="4">
        <f t="shared" si="4"/>
        <v>2.9011311269375728E-2</v>
      </c>
      <c r="D71" s="4">
        <f t="shared" si="6"/>
        <v>2.2405256365129644</v>
      </c>
      <c r="E71" s="4">
        <f t="shared" si="7"/>
        <v>1.8061099025820484</v>
      </c>
      <c r="G71" s="4">
        <f t="shared" si="5"/>
        <v>1.0290113112693757</v>
      </c>
    </row>
    <row r="72" spans="1:7" x14ac:dyDescent="0.2">
      <c r="A72" s="4">
        <f>IF('True_Odds_Calculator_2-way'!A73="","",'True_Odds_Calculator_2-way'!A73)</f>
        <v>2.27</v>
      </c>
      <c r="B72" s="4">
        <f>IF('True_Odds_Calculator_2-way'!B73="","",'True_Odds_Calculator_2-way'!B73)</f>
        <v>1.65</v>
      </c>
      <c r="C72" s="4">
        <f t="shared" si="4"/>
        <v>4.658924042183954E-2</v>
      </c>
      <c r="D72" s="4">
        <f t="shared" si="6"/>
        <v>2.3967365221564547</v>
      </c>
      <c r="E72" s="4">
        <f t="shared" si="7"/>
        <v>1.7159546443706333</v>
      </c>
      <c r="G72" s="4">
        <f t="shared" si="5"/>
        <v>1.0465892404218395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1.85</v>
      </c>
      <c r="C73" s="4">
        <f t="shared" si="4"/>
        <v>4.3053103354610656E-2</v>
      </c>
      <c r="D73" s="4">
        <f t="shared" si="6"/>
        <v>2.0790625441197226</v>
      </c>
      <c r="E73" s="4">
        <f t="shared" si="7"/>
        <v>1.9267303414889438</v>
      </c>
      <c r="G73" s="4">
        <f t="shared" si="5"/>
        <v>1.0430531033546107</v>
      </c>
    </row>
    <row r="74" spans="1:7" x14ac:dyDescent="0.2">
      <c r="A74" s="4">
        <f>IF('True_Odds_Calculator_2-way'!A75="","",'True_Odds_Calculator_2-way'!A75)</f>
        <v>2.2200000000000002</v>
      </c>
      <c r="B74" s="4">
        <f>IF('True_Odds_Calculator_2-way'!B75="","",'True_Odds_Calculator_2-way'!B75)</f>
        <v>1.67</v>
      </c>
      <c r="C74" s="4">
        <f t="shared" si="4"/>
        <v>4.9252845660031408E-2</v>
      </c>
      <c r="D74" s="4">
        <f t="shared" si="6"/>
        <v>2.348387914106544</v>
      </c>
      <c r="E74" s="4">
        <f t="shared" si="7"/>
        <v>1.7416263447174332</v>
      </c>
      <c r="G74" s="4">
        <f t="shared" si="5"/>
        <v>1.0492528456600314</v>
      </c>
    </row>
    <row r="75" spans="1:7" x14ac:dyDescent="0.2">
      <c r="A75" s="4">
        <f>IF('True_Odds_Calculator_2-way'!A76="","",'True_Odds_Calculator_2-way'!A76)</f>
        <v>2.13</v>
      </c>
      <c r="B75" s="4">
        <f>IF('True_Odds_Calculator_2-way'!B76="","",'True_Odds_Calculator_2-way'!B76)</f>
        <v>1.79</v>
      </c>
      <c r="C75" s="4">
        <f t="shared" si="4"/>
        <v>2.8142785952212312E-2</v>
      </c>
      <c r="D75" s="4">
        <f t="shared" si="6"/>
        <v>2.1958130561234772</v>
      </c>
      <c r="E75" s="4">
        <f t="shared" si="7"/>
        <v>1.8362511137332338</v>
      </c>
      <c r="G75" s="4">
        <f t="shared" si="5"/>
        <v>1.0281427859522123</v>
      </c>
    </row>
    <row r="76" spans="1:7" x14ac:dyDescent="0.2">
      <c r="A76" s="4">
        <f>IF('True_Odds_Calculator_2-way'!A77="","",'True_Odds_Calculator_2-way'!A77)</f>
        <v>2.09</v>
      </c>
      <c r="B76" s="4">
        <f>IF('True_Odds_Calculator_2-way'!B77="","",'True_Odds_Calculator_2-way'!B77)</f>
        <v>1.83</v>
      </c>
      <c r="C76" s="4">
        <f t="shared" si="4"/>
        <v>2.4916986953225084E-2</v>
      </c>
      <c r="D76" s="4">
        <f t="shared" si="6"/>
        <v>2.1458748281762841</v>
      </c>
      <c r="E76" s="4">
        <f t="shared" si="7"/>
        <v>1.8726956692045928</v>
      </c>
      <c r="G76" s="4">
        <f t="shared" si="5"/>
        <v>1.0249169869532251</v>
      </c>
    </row>
    <row r="77" spans="1:7" x14ac:dyDescent="0.2">
      <c r="A77" s="4">
        <f>IF('True_Odds_Calculator_2-way'!A78="","",'True_Odds_Calculator_2-way'!A78)</f>
        <v>2.14</v>
      </c>
      <c r="B77" s="4">
        <f>IF('True_Odds_Calculator_2-way'!B78="","",'True_Odds_Calculator_2-way'!B78)</f>
        <v>1.72</v>
      </c>
      <c r="C77" s="4">
        <f t="shared" si="4"/>
        <v>4.8685068463377501E-2</v>
      </c>
      <c r="D77" s="4">
        <f t="shared" si="6"/>
        <v>2.2576054955839058</v>
      </c>
      <c r="E77" s="4">
        <f t="shared" si="7"/>
        <v>1.7951619196254389</v>
      </c>
      <c r="G77" s="4">
        <f t="shared" si="5"/>
        <v>1.0486850684633775</v>
      </c>
    </row>
    <row r="78" spans="1:7" x14ac:dyDescent="0.2">
      <c r="A78" s="4">
        <f>IF('True_Odds_Calculator_2-way'!A79="","",'True_Odds_Calculator_2-way'!A79)</f>
        <v>1.73</v>
      </c>
      <c r="B78" s="4">
        <f>IF('True_Odds_Calculator_2-way'!B79="","",'True_Odds_Calculator_2-way'!B79)</f>
        <v>2.13</v>
      </c>
      <c r="C78" s="4">
        <f t="shared" si="4"/>
        <v>4.7518250156042274E-2</v>
      </c>
      <c r="D78" s="4">
        <f t="shared" si="6"/>
        <v>1.8041567725036107</v>
      </c>
      <c r="E78" s="4">
        <f t="shared" si="7"/>
        <v>2.243538616091814</v>
      </c>
      <c r="G78" s="4">
        <f t="shared" si="5"/>
        <v>1.0475182501560423</v>
      </c>
    </row>
    <row r="79" spans="1:7" x14ac:dyDescent="0.2">
      <c r="A79" s="4">
        <f>IF('True_Odds_Calculator_2-way'!A80="","",'True_Odds_Calculator_2-way'!A80)</f>
        <v>2.76</v>
      </c>
      <c r="B79" s="4">
        <f>IF('True_Odds_Calculator_2-way'!B80="","",'True_Odds_Calculator_2-way'!B80)</f>
        <v>1.46</v>
      </c>
      <c r="C79" s="4">
        <f t="shared" si="4"/>
        <v>4.7250347429025119E-2</v>
      </c>
      <c r="D79" s="4">
        <f t="shared" si="6"/>
        <v>2.9525205158264942</v>
      </c>
      <c r="E79" s="4">
        <f t="shared" si="7"/>
        <v>1.5121585109576703</v>
      </c>
      <c r="G79" s="4">
        <f t="shared" si="5"/>
        <v>1.0472503474290251</v>
      </c>
    </row>
    <row r="80" spans="1:7" x14ac:dyDescent="0.2">
      <c r="A80" s="4">
        <f>IF('True_Odds_Calculator_2-way'!A81="","",'True_Odds_Calculator_2-way'!A81)</f>
        <v>2.2999999999999998</v>
      </c>
      <c r="B80" s="4">
        <f>IF('True_Odds_Calculator_2-way'!B81="","",'True_Odds_Calculator_2-way'!B81)</f>
        <v>1.63</v>
      </c>
      <c r="C80" s="4">
        <f t="shared" si="4"/>
        <v>4.8279541210989763E-2</v>
      </c>
      <c r="D80" s="4">
        <f t="shared" si="6"/>
        <v>2.4352062357908415</v>
      </c>
      <c r="E80" s="4">
        <f t="shared" si="7"/>
        <v>1.6967639737497173</v>
      </c>
      <c r="G80" s="4">
        <f t="shared" si="5"/>
        <v>1.0482795412109898</v>
      </c>
    </row>
    <row r="81" spans="1:7" x14ac:dyDescent="0.2">
      <c r="A81" s="4">
        <f>IF('True_Odds_Calculator_2-way'!A82="","",'True_Odds_Calculator_2-way'!A82)</f>
        <v>2.75</v>
      </c>
      <c r="B81" s="4">
        <f>IF('True_Odds_Calculator_2-way'!B82="","",'True_Odds_Calculator_2-way'!B82)</f>
        <v>1.46</v>
      </c>
      <c r="C81" s="4">
        <f t="shared" si="4"/>
        <v>4.8567870485678677E-2</v>
      </c>
      <c r="D81" s="4">
        <f t="shared" si="6"/>
        <v>2.9467889908256879</v>
      </c>
      <c r="E81" s="4">
        <f t="shared" si="7"/>
        <v>1.5136663524976437</v>
      </c>
      <c r="G81" s="4">
        <f t="shared" si="5"/>
        <v>1.0485678704856787</v>
      </c>
    </row>
    <row r="82" spans="1:7" x14ac:dyDescent="0.2">
      <c r="A82" s="4">
        <f>IF('True_Odds_Calculator_2-way'!A83="","",'True_Odds_Calculator_2-way'!A83)</f>
        <v>2.79</v>
      </c>
      <c r="B82" s="4">
        <f>IF('True_Odds_Calculator_2-way'!B83="","",'True_Odds_Calculator_2-way'!B83)</f>
        <v>1.44</v>
      </c>
      <c r="C82" s="4">
        <f t="shared" si="4"/>
        <v>5.286738351254483E-2</v>
      </c>
      <c r="D82" s="4">
        <f t="shared" si="6"/>
        <v>3.0121457489878543</v>
      </c>
      <c r="E82" s="4">
        <f t="shared" si="7"/>
        <v>1.4969818913480886</v>
      </c>
      <c r="G82" s="4">
        <f t="shared" si="5"/>
        <v>1.0528673835125448</v>
      </c>
    </row>
    <row r="83" spans="1:7" x14ac:dyDescent="0.2">
      <c r="A83" s="4">
        <f>IF('True_Odds_Calculator_2-way'!A84="","",'True_Odds_Calculator_2-way'!A84)</f>
        <v>2.35</v>
      </c>
      <c r="B83" s="4">
        <f>IF('True_Odds_Calculator_2-way'!B84="","",'True_Odds_Calculator_2-way'!B84)</f>
        <v>1.61</v>
      </c>
      <c r="C83" s="4">
        <f t="shared" si="4"/>
        <v>4.664992731597728E-2</v>
      </c>
      <c r="D83" s="4">
        <f t="shared" si="6"/>
        <v>2.4862822408411369</v>
      </c>
      <c r="E83" s="4">
        <f t="shared" si="7"/>
        <v>1.6728197192439485</v>
      </c>
      <c r="G83" s="4">
        <f t="shared" si="5"/>
        <v>1.0466499273159773</v>
      </c>
    </row>
    <row r="84" spans="1:7" x14ac:dyDescent="0.2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4"/>
        <v>4.6397365415770331E-2</v>
      </c>
      <c r="D84" s="4">
        <f t="shared" si="6"/>
        <v>2.4407999222117787</v>
      </c>
      <c r="E84" s="4">
        <f t="shared" si="7"/>
        <v>1.6940588936629699</v>
      </c>
      <c r="G84" s="4">
        <f t="shared" si="5"/>
        <v>1.0463973654157703</v>
      </c>
    </row>
    <row r="85" spans="1:7" x14ac:dyDescent="0.2">
      <c r="A85" s="4">
        <f>IF('True_Odds_Calculator_2-way'!A86="","",'True_Odds_Calculator_2-way'!A86)</f>
        <v>2.5099999999999998</v>
      </c>
      <c r="B85" s="4">
        <f>IF('True_Odds_Calculator_2-way'!B86="","",'True_Odds_Calculator_2-way'!B86)</f>
        <v>1.54</v>
      </c>
      <c r="C85" s="4">
        <f t="shared" si="4"/>
        <v>4.7757023852641467E-2</v>
      </c>
      <c r="D85" s="4">
        <f t="shared" si="6"/>
        <v>2.6700283207846929</v>
      </c>
      <c r="E85" s="4">
        <f t="shared" si="7"/>
        <v>1.5987922405592092</v>
      </c>
      <c r="G85" s="4">
        <f t="shared" si="5"/>
        <v>1.0477570238526415</v>
      </c>
    </row>
    <row r="86" spans="1:7" x14ac:dyDescent="0.2">
      <c r="A86" s="4">
        <f>IF('True_Odds_Calculator_2-way'!A87="","",'True_Odds_Calculator_2-way'!A87)</f>
        <v>2.61</v>
      </c>
      <c r="B86" s="4">
        <f>IF('True_Odds_Calculator_2-way'!B87="","",'True_Odds_Calculator_2-way'!B87)</f>
        <v>1.51</v>
      </c>
      <c r="C86" s="4">
        <f t="shared" si="4"/>
        <v>4.5393418081246306E-2</v>
      </c>
      <c r="D86" s="4">
        <f t="shared" si="6"/>
        <v>2.7743479638168314</v>
      </c>
      <c r="E86" s="4">
        <f t="shared" si="7"/>
        <v>1.563587312292952</v>
      </c>
      <c r="G86" s="4">
        <f t="shared" si="5"/>
        <v>1.0453934180812463</v>
      </c>
    </row>
    <row r="87" spans="1:7" x14ac:dyDescent="0.2">
      <c r="A87" s="4">
        <f>IF('True_Odds_Calculator_2-way'!A88="","",'True_Odds_Calculator_2-way'!A88)</f>
        <v>2.2799999999999998</v>
      </c>
      <c r="B87" s="4">
        <f>IF('True_Odds_Calculator_2-way'!B88="","",'True_Odds_Calculator_2-way'!B88)</f>
        <v>1.62</v>
      </c>
      <c r="C87" s="4">
        <f t="shared" si="4"/>
        <v>5.5880441845354234E-2</v>
      </c>
      <c r="D87" s="4">
        <f t="shared" si="6"/>
        <v>2.4351265822784809</v>
      </c>
      <c r="E87" s="4">
        <f t="shared" si="7"/>
        <v>1.696802646085998</v>
      </c>
      <c r="G87" s="4">
        <f t="shared" si="5"/>
        <v>1.0558804418453542</v>
      </c>
    </row>
    <row r="88" spans="1:7" x14ac:dyDescent="0.2">
      <c r="A88" s="4">
        <f>IF('True_Odds_Calculator_2-way'!A89="","",'True_Odds_Calculator_2-way'!A89)</f>
        <v>2.36</v>
      </c>
      <c r="B88" s="4">
        <f>IF('True_Odds_Calculator_2-way'!B89="","",'True_Odds_Calculator_2-way'!B89)</f>
        <v>1.58</v>
      </c>
      <c r="C88" s="4">
        <f t="shared" si="4"/>
        <v>5.6640205964385348E-2</v>
      </c>
      <c r="D88" s="4">
        <f t="shared" si="6"/>
        <v>2.529028757460662</v>
      </c>
      <c r="E88" s="4">
        <f t="shared" si="7"/>
        <v>1.6540099361249114</v>
      </c>
      <c r="G88" s="4">
        <f t="shared" si="5"/>
        <v>1.0566402059643853</v>
      </c>
    </row>
    <row r="89" spans="1:7" x14ac:dyDescent="0.2">
      <c r="A89" s="4">
        <f>IF('True_Odds_Calculator_2-way'!A90="","",'True_Odds_Calculator_2-way'!A90)</f>
        <v>1.6</v>
      </c>
      <c r="B89" s="4">
        <f>IF('True_Odds_Calculator_2-way'!B90="","",'True_Odds_Calculator_2-way'!B90)</f>
        <v>2.48</v>
      </c>
      <c r="C89" s="4">
        <f t="shared" si="4"/>
        <v>2.8225806451612989E-2</v>
      </c>
      <c r="D89" s="4">
        <f t="shared" si="6"/>
        <v>1.6369636963696372</v>
      </c>
      <c r="E89" s="4">
        <f t="shared" si="7"/>
        <v>2.5699481865284977</v>
      </c>
      <c r="G89" s="4">
        <f t="shared" si="5"/>
        <v>1.028225806451613</v>
      </c>
    </row>
    <row r="90" spans="1:7" x14ac:dyDescent="0.2">
      <c r="A90" s="4">
        <f>IF('True_Odds_Calculator_2-way'!A91="","",'True_Odds_Calculator_2-way'!A91)</f>
        <v>1.87</v>
      </c>
      <c r="B90" s="4">
        <f>IF('True_Odds_Calculator_2-way'!B91="","",'True_Odds_Calculator_2-way'!B91)</f>
        <v>2.04</v>
      </c>
      <c r="C90" s="4">
        <f t="shared" si="4"/>
        <v>2.4955436720142554E-2</v>
      </c>
      <c r="D90" s="4">
        <f t="shared" si="6"/>
        <v>1.9146757679180888</v>
      </c>
      <c r="E90" s="4">
        <f t="shared" si="7"/>
        <v>2.0932835820895521</v>
      </c>
      <c r="G90" s="4">
        <f t="shared" si="5"/>
        <v>1.0249554367201426</v>
      </c>
    </row>
    <row r="91" spans="1:7" x14ac:dyDescent="0.2">
      <c r="A91" s="4">
        <f>IF('True_Odds_Calculator_2-way'!A92="","",'True_Odds_Calculator_2-way'!A92)</f>
        <v>1.8</v>
      </c>
      <c r="B91" s="4">
        <f>IF('True_Odds_Calculator_2-way'!B92="","",'True_Odds_Calculator_2-way'!B92)</f>
        <v>2.11</v>
      </c>
      <c r="C91" s="4">
        <f t="shared" si="4"/>
        <v>2.9489204844655115E-2</v>
      </c>
      <c r="D91" s="4">
        <f t="shared" si="6"/>
        <v>1.8490749756572542</v>
      </c>
      <c r="E91" s="4">
        <f t="shared" si="7"/>
        <v>2.1777522935779814</v>
      </c>
      <c r="G91" s="4">
        <f t="shared" si="5"/>
        <v>1.0294892048446551</v>
      </c>
    </row>
    <row r="92" spans="1:7" x14ac:dyDescent="0.2">
      <c r="A92" s="4">
        <f>IF('True_Odds_Calculator_2-way'!A93="","",'True_Odds_Calculator_2-way'!A93)</f>
        <v>1.69</v>
      </c>
      <c r="B92" s="4">
        <f>IF('True_Odds_Calculator_2-way'!B93="","",'True_Odds_Calculator_2-way'!B93)</f>
        <v>2.2799999999999998</v>
      </c>
      <c r="C92" s="4">
        <f t="shared" si="4"/>
        <v>3.0312467559431067E-2</v>
      </c>
      <c r="D92" s="4">
        <f t="shared" si="6"/>
        <v>1.7344256391789699</v>
      </c>
      <c r="E92" s="4">
        <f t="shared" si="7"/>
        <v>2.3616082373130669</v>
      </c>
      <c r="G92" s="4">
        <f t="shared" si="5"/>
        <v>1.0303124675594311</v>
      </c>
    </row>
    <row r="93" spans="1:7" x14ac:dyDescent="0.2">
      <c r="A93" s="4">
        <f>IF('True_Odds_Calculator_2-way'!A94="","",'True_Odds_Calculator_2-way'!A94)</f>
        <v>1.81</v>
      </c>
      <c r="B93" s="4">
        <f>IF('True_Odds_Calculator_2-way'!B94="","",'True_Odds_Calculator_2-way'!B94)</f>
        <v>2.09</v>
      </c>
      <c r="C93" s="4">
        <f t="shared" si="4"/>
        <v>3.0955087366835166E-2</v>
      </c>
      <c r="D93" s="4">
        <f t="shared" si="6"/>
        <v>1.8621674173619833</v>
      </c>
      <c r="E93" s="4">
        <f t="shared" si="7"/>
        <v>2.159867538325388</v>
      </c>
      <c r="G93" s="4">
        <f t="shared" si="5"/>
        <v>1.0309550873668352</v>
      </c>
    </row>
    <row r="94" spans="1:7" x14ac:dyDescent="0.2">
      <c r="A94" s="4">
        <f>IF('True_Odds_Calculator_2-way'!A95="","",'True_Odds_Calculator_2-way'!A95)</f>
        <v>2.0099999999999998</v>
      </c>
      <c r="B94" s="4">
        <f>IF('True_Odds_Calculator_2-way'!B95="","",'True_Odds_Calculator_2-way'!B95)</f>
        <v>1.89</v>
      </c>
      <c r="C94" s="4">
        <f t="shared" si="4"/>
        <v>2.6612966911474523E-2</v>
      </c>
      <c r="D94" s="4">
        <f t="shared" si="6"/>
        <v>2.065236891462122</v>
      </c>
      <c r="E94" s="4">
        <f t="shared" si="7"/>
        <v>1.9387583250401901</v>
      </c>
      <c r="G94" s="4">
        <f t="shared" si="5"/>
        <v>1.0266129669114745</v>
      </c>
    </row>
    <row r="95" spans="1:7" x14ac:dyDescent="0.2">
      <c r="A95" s="4">
        <f>IF('True_Odds_Calculator_2-way'!A96="","",'True_Odds_Calculator_2-way'!A96)</f>
        <v>2.14</v>
      </c>
      <c r="B95" s="4">
        <f>IF('True_Odds_Calculator_2-way'!B96="","",'True_Odds_Calculator_2-way'!B96)</f>
        <v>1.76</v>
      </c>
      <c r="C95" s="4">
        <f t="shared" si="4"/>
        <v>3.5471537807986397E-2</v>
      </c>
      <c r="D95" s="4">
        <f t="shared" si="6"/>
        <v>2.2244271202456889</v>
      </c>
      <c r="E95" s="4">
        <f t="shared" si="7"/>
        <v>1.8167084699980707</v>
      </c>
      <c r="G95" s="4">
        <f t="shared" si="5"/>
        <v>1.0354715378079864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1.79</v>
      </c>
      <c r="C96" s="4">
        <f t="shared" si="4"/>
        <v>3.4849694067571102E-2</v>
      </c>
      <c r="D96" s="4">
        <f t="shared" si="6"/>
        <v>2.1797622499275153</v>
      </c>
      <c r="E96" s="4">
        <f t="shared" si="7"/>
        <v>1.8476284099287292</v>
      </c>
      <c r="G96" s="4">
        <f t="shared" si="5"/>
        <v>1.0348496940675711</v>
      </c>
    </row>
    <row r="97" spans="1:7" x14ac:dyDescent="0.2">
      <c r="A97" s="4">
        <f>IF('True_Odds_Calculator_2-way'!A98="","",'True_Odds_Calculator_2-way'!A98)</f>
        <v>2.2400000000000002</v>
      </c>
      <c r="B97" s="4">
        <f>IF('True_Odds_Calculator_2-way'!B98="","",'True_Odds_Calculator_2-way'!B98)</f>
        <v>1.7</v>
      </c>
      <c r="C97" s="4">
        <f t="shared" si="4"/>
        <v>3.4663865546218364E-2</v>
      </c>
      <c r="D97" s="4">
        <f t="shared" si="6"/>
        <v>2.3304773561811505</v>
      </c>
      <c r="E97" s="4">
        <f t="shared" si="7"/>
        <v>1.7516099356025756</v>
      </c>
      <c r="G97" s="4">
        <f t="shared" si="5"/>
        <v>1.0346638655462184</v>
      </c>
    </row>
    <row r="98" spans="1:7" x14ac:dyDescent="0.2">
      <c r="A98" s="4">
        <f>IF('True_Odds_Calculator_2-way'!A99="","",'True_Odds_Calculator_2-way'!A99)</f>
        <v>2.4</v>
      </c>
      <c r="B98" s="4">
        <f>IF('True_Odds_Calculator_2-way'!B99="","",'True_Odds_Calculator_2-way'!B99)</f>
        <v>1.62</v>
      </c>
      <c r="C98" s="4">
        <f t="shared" si="4"/>
        <v>3.3950617283950546E-2</v>
      </c>
      <c r="D98" s="4">
        <f t="shared" si="6"/>
        <v>2.5019305019305014</v>
      </c>
      <c r="E98" s="4">
        <f t="shared" si="7"/>
        <v>1.6658097686375322</v>
      </c>
      <c r="G98" s="4">
        <f t="shared" si="5"/>
        <v>1.0339506172839505</v>
      </c>
    </row>
    <row r="99" spans="1:7" x14ac:dyDescent="0.2">
      <c r="A99" s="4">
        <f>IF('True_Odds_Calculator_2-way'!A100="","",'True_Odds_Calculator_2-way'!A100)</f>
        <v>1.48</v>
      </c>
      <c r="B99" s="4">
        <f>IF('True_Odds_Calculator_2-way'!B100="","",'True_Odds_Calculator_2-way'!B100)</f>
        <v>2.73</v>
      </c>
      <c r="C99" s="4">
        <f t="shared" si="4"/>
        <v>4.1976041976041989E-2</v>
      </c>
      <c r="D99" s="4">
        <f t="shared" si="6"/>
        <v>1.5274459398155149</v>
      </c>
      <c r="E99" s="4">
        <f t="shared" si="7"/>
        <v>2.8959288990825689</v>
      </c>
      <c r="G99" s="4">
        <f t="shared" si="5"/>
        <v>1.041976041976042</v>
      </c>
    </row>
    <row r="100" spans="1:7" x14ac:dyDescent="0.2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1.76</v>
      </c>
      <c r="C100" s="4">
        <f t="shared" si="4"/>
        <v>5.598669623059882E-2</v>
      </c>
      <c r="D100" s="4">
        <f t="shared" si="6"/>
        <v>2.1748040988547319</v>
      </c>
      <c r="E100" s="4">
        <f t="shared" si="7"/>
        <v>1.8512057465366858</v>
      </c>
      <c r="G100" s="4">
        <f t="shared" si="5"/>
        <v>1.0559866962305988</v>
      </c>
    </row>
    <row r="101" spans="1:7" x14ac:dyDescent="0.2">
      <c r="A101" s="4">
        <f>IF('True_Odds_Calculator_2-way'!A102="","",'True_Odds_Calculator_2-way'!A102)</f>
        <v>2.11</v>
      </c>
      <c r="B101" s="4">
        <f>IF('True_Odds_Calculator_2-way'!B102="","",'True_Odds_Calculator_2-way'!B102)</f>
        <v>1.71</v>
      </c>
      <c r="C101" s="4">
        <f t="shared" si="4"/>
        <v>5.8728970926526403E-2</v>
      </c>
      <c r="D101" s="4">
        <f t="shared" si="6"/>
        <v>2.2493687852623045</v>
      </c>
      <c r="E101" s="4">
        <f t="shared" si="7"/>
        <v>1.8004041815323968</v>
      </c>
      <c r="G101" s="4">
        <f t="shared" si="5"/>
        <v>1.0587289709265264</v>
      </c>
    </row>
    <row r="102" spans="1:7" x14ac:dyDescent="0.2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1.64</v>
      </c>
      <c r="C102" s="4">
        <f t="shared" si="4"/>
        <v>5.6184668989546882E-2</v>
      </c>
      <c r="D102" s="4">
        <f t="shared" si="6"/>
        <v>2.3904216553878186</v>
      </c>
      <c r="E102" s="4">
        <f t="shared" si="7"/>
        <v>1.7192062897791085</v>
      </c>
      <c r="G102" s="4">
        <f t="shared" si="5"/>
        <v>1.0561846689895469</v>
      </c>
    </row>
    <row r="103" spans="1:7" x14ac:dyDescent="0.2">
      <c r="A103" s="4">
        <f>IF('True_Odds_Calculator_2-way'!A104="","",'True_Odds_Calculator_2-way'!A104)</f>
        <v>2.11</v>
      </c>
      <c r="B103" s="4">
        <f>IF('True_Odds_Calculator_2-way'!B104="","",'True_Odds_Calculator_2-way'!B104)</f>
        <v>1.71</v>
      </c>
      <c r="C103" s="4">
        <f t="shared" si="4"/>
        <v>5.8728970926526403E-2</v>
      </c>
      <c r="D103" s="4">
        <f t="shared" si="6"/>
        <v>2.2493687852623045</v>
      </c>
      <c r="E103" s="4">
        <f t="shared" si="7"/>
        <v>1.8004041815323968</v>
      </c>
      <c r="G103" s="4">
        <f t="shared" si="5"/>
        <v>1.0587289709265264</v>
      </c>
    </row>
    <row r="104" spans="1:7" x14ac:dyDescent="0.2">
      <c r="A104" s="4">
        <f>IF('True_Odds_Calculator_2-way'!A105="","",'True_Odds_Calculator_2-way'!A105)</f>
        <v>1.68</v>
      </c>
      <c r="B104" s="4">
        <f>IF('True_Odds_Calculator_2-way'!B105="","",'True_Odds_Calculator_2-way'!B105)</f>
        <v>2.1800000000000002</v>
      </c>
      <c r="C104" s="4">
        <f t="shared" si="4"/>
        <v>5.3953691568370488E-2</v>
      </c>
      <c r="D104" s="4">
        <f t="shared" si="6"/>
        <v>1.7597539880837978</v>
      </c>
      <c r="E104" s="4">
        <f t="shared" si="7"/>
        <v>2.3162155325069569</v>
      </c>
      <c r="G104" s="4">
        <f t="shared" si="5"/>
        <v>1.0539536915683705</v>
      </c>
    </row>
    <row r="105" spans="1:7" x14ac:dyDescent="0.2">
      <c r="A105" s="4">
        <f>IF('True_Odds_Calculator_2-way'!A106="","",'True_Odds_Calculator_2-way'!A106)</f>
        <v>1.75</v>
      </c>
      <c r="B105" s="4">
        <f>IF('True_Odds_Calculator_2-way'!B106="","",'True_Odds_Calculator_2-way'!B106)</f>
        <v>1.96</v>
      </c>
      <c r="C105" s="4">
        <f t="shared" si="4"/>
        <v>8.163265306122458E-2</v>
      </c>
      <c r="D105" s="4">
        <f t="shared" si="6"/>
        <v>1.8846153846153848</v>
      </c>
      <c r="E105" s="4">
        <f t="shared" si="7"/>
        <v>2.1304347826086958</v>
      </c>
      <c r="G105" s="4">
        <f t="shared" si="5"/>
        <v>1.0816326530612246</v>
      </c>
    </row>
    <row r="106" spans="1:7" x14ac:dyDescent="0.2">
      <c r="A106" s="4">
        <f>IF('True_Odds_Calculator_2-way'!A107="","",'True_Odds_Calculator_2-way'!A107)</f>
        <v>1.69</v>
      </c>
      <c r="B106" s="4">
        <f>IF('True_Odds_Calculator_2-way'!B107="","",'True_Odds_Calculator_2-way'!B107)</f>
        <v>2.04</v>
      </c>
      <c r="C106" s="4">
        <f t="shared" si="4"/>
        <v>8.1912054762733444E-2</v>
      </c>
      <c r="D106" s="4">
        <f t="shared" si="6"/>
        <v>1.8156730566673689</v>
      </c>
      <c r="E106" s="4">
        <f t="shared" si="7"/>
        <v>2.2259814049586777</v>
      </c>
      <c r="G106" s="4">
        <f t="shared" si="5"/>
        <v>1.0819120547627334</v>
      </c>
    </row>
    <row r="107" spans="1:7" x14ac:dyDescent="0.2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</v>
      </c>
      <c r="C107" s="4">
        <f t="shared" si="4"/>
        <v>5.6847257759483849E-2</v>
      </c>
      <c r="D107" s="4">
        <f t="shared" si="6"/>
        <v>1.8748566065283139</v>
      </c>
      <c r="E107" s="4">
        <f t="shared" si="7"/>
        <v>2.1430444629872452</v>
      </c>
      <c r="G107" s="4">
        <f t="shared" si="5"/>
        <v>1.0568472577594838</v>
      </c>
    </row>
    <row r="108" spans="1:7" x14ac:dyDescent="0.2">
      <c r="A108" s="4">
        <f>IF('True_Odds_Calculator_2-way'!A109="","",'True_Odds_Calculator_2-way'!A109)</f>
        <v>1.98</v>
      </c>
      <c r="B108" s="4">
        <f>IF('True_Odds_Calculator_2-way'!B109="","",'True_Odds_Calculator_2-way'!B109)</f>
        <v>1.84</v>
      </c>
      <c r="C108" s="4">
        <f t="shared" si="4"/>
        <v>4.852876592007016E-2</v>
      </c>
      <c r="D108" s="4">
        <f t="shared" si="6"/>
        <v>2.0799269239552407</v>
      </c>
      <c r="E108" s="4">
        <f t="shared" si="7"/>
        <v>1.925988581095369</v>
      </c>
      <c r="G108" s="4">
        <f t="shared" si="5"/>
        <v>1.0485287659200702</v>
      </c>
    </row>
    <row r="109" spans="1:7" x14ac:dyDescent="0.2">
      <c r="A109" s="4">
        <f>IF('True_Odds_Calculator_2-way'!A110="","",'True_Odds_Calculator_2-way'!A110)</f>
        <v>2.27</v>
      </c>
      <c r="B109" s="4">
        <f>IF('True_Odds_Calculator_2-way'!B110="","",'True_Odds_Calculator_2-way'!B110)</f>
        <v>1.62</v>
      </c>
      <c r="C109" s="4">
        <f t="shared" si="4"/>
        <v>5.7812584978517378E-2</v>
      </c>
      <c r="D109" s="4">
        <f t="shared" si="6"/>
        <v>2.4294113760983023</v>
      </c>
      <c r="E109" s="4">
        <f t="shared" si="7"/>
        <v>1.6995886675601979</v>
      </c>
      <c r="G109" s="4">
        <f t="shared" si="5"/>
        <v>1.0578125849785174</v>
      </c>
    </row>
    <row r="110" spans="1:7" x14ac:dyDescent="0.2">
      <c r="A110" s="4">
        <f>IF('True_Odds_Calculator_2-way'!A111="","",'True_Odds_Calculator_2-way'!A111)</f>
        <v>1.95</v>
      </c>
      <c r="B110" s="4">
        <f>IF('True_Odds_Calculator_2-way'!B111="","",'True_Odds_Calculator_2-way'!B111)</f>
        <v>1.87</v>
      </c>
      <c r="C110" s="4">
        <f t="shared" si="4"/>
        <v>4.7579871109282745E-2</v>
      </c>
      <c r="D110" s="4">
        <f t="shared" si="6"/>
        <v>2.0448619094350202</v>
      </c>
      <c r="E110" s="4">
        <f t="shared" si="7"/>
        <v>1.9570642694217093</v>
      </c>
      <c r="G110" s="4">
        <f t="shared" si="5"/>
        <v>1.0475798711092827</v>
      </c>
    </row>
    <row r="111" spans="1:7" x14ac:dyDescent="0.2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1.9</v>
      </c>
      <c r="C111" s="4">
        <f t="shared" si="4"/>
        <v>4.7149122807017552E-2</v>
      </c>
      <c r="D111" s="4">
        <f t="shared" si="6"/>
        <v>2.0110253583241455</v>
      </c>
      <c r="E111" s="4">
        <f t="shared" si="7"/>
        <v>1.9890948745910577</v>
      </c>
      <c r="G111" s="4">
        <f t="shared" si="5"/>
        <v>1.0471491228070176</v>
      </c>
    </row>
    <row r="112" spans="1:7" x14ac:dyDescent="0.2">
      <c r="A112" s="4">
        <f>IF('True_Odds_Calculator_2-way'!A113="","",'True_Odds_Calculator_2-way'!A113)</f>
        <v>1.98</v>
      </c>
      <c r="B112" s="4">
        <f>IF('True_Odds_Calculator_2-way'!B113="","",'True_Odds_Calculator_2-way'!B113)</f>
        <v>1.85</v>
      </c>
      <c r="C112" s="4">
        <f t="shared" si="4"/>
        <v>4.5591045591045543E-2</v>
      </c>
      <c r="D112" s="4">
        <f t="shared" si="6"/>
        <v>2.0735918482875744</v>
      </c>
      <c r="E112" s="4">
        <f t="shared" si="7"/>
        <v>1.931452675982072</v>
      </c>
      <c r="G112" s="4">
        <f t="shared" si="5"/>
        <v>1.0455910455910455</v>
      </c>
    </row>
    <row r="113" spans="1:7" x14ac:dyDescent="0.2">
      <c r="A113" s="4">
        <f>IF('True_Odds_Calculator_2-way'!A114="","",'True_Odds_Calculator_2-way'!A114)</f>
        <v>1.85</v>
      </c>
      <c r="B113" s="4">
        <f>IF('True_Odds_Calculator_2-way'!B114="","",'True_Odds_Calculator_2-way'!B114)</f>
        <v>1.98</v>
      </c>
      <c r="C113" s="4">
        <f t="shared" si="4"/>
        <v>4.5591045591045543E-2</v>
      </c>
      <c r="D113" s="4">
        <f t="shared" si="6"/>
        <v>1.931452675982072</v>
      </c>
      <c r="E113" s="4">
        <f t="shared" si="7"/>
        <v>2.0735918482875744</v>
      </c>
      <c r="G113" s="4">
        <f t="shared" si="5"/>
        <v>1.0455910455910455</v>
      </c>
    </row>
    <row r="114" spans="1:7" x14ac:dyDescent="0.2">
      <c r="A114" s="4">
        <f>IF('True_Odds_Calculator_2-way'!A115="","",'True_Odds_Calculator_2-way'!A115)</f>
        <v>2.5</v>
      </c>
      <c r="B114" s="4">
        <f>IF('True_Odds_Calculator_2-way'!B115="","",'True_Odds_Calculator_2-way'!B115)</f>
        <v>1.59</v>
      </c>
      <c r="C114" s="4">
        <f t="shared" si="4"/>
        <v>2.8930817610062887E-2</v>
      </c>
      <c r="D114" s="4">
        <f t="shared" si="6"/>
        <v>2.5938009787928222</v>
      </c>
      <c r="E114" s="4">
        <f t="shared" si="7"/>
        <v>1.6274309109518936</v>
      </c>
      <c r="G114" s="4">
        <f t="shared" si="5"/>
        <v>1.0289308176100629</v>
      </c>
    </row>
    <row r="115" spans="1:7" x14ac:dyDescent="0.2">
      <c r="A115" s="4">
        <f>IF('True_Odds_Calculator_2-way'!A116="","",'True_Odds_Calculator_2-way'!A116)</f>
        <v>2.37</v>
      </c>
      <c r="B115" s="4">
        <f>IF('True_Odds_Calculator_2-way'!B116="","",'True_Odds_Calculator_2-way'!B116)</f>
        <v>1.65</v>
      </c>
      <c r="C115" s="4">
        <f t="shared" si="4"/>
        <v>2.8001534330648337E-2</v>
      </c>
      <c r="D115" s="4">
        <f t="shared" si="6"/>
        <v>2.4513399153737665</v>
      </c>
      <c r="E115" s="4">
        <f t="shared" si="7"/>
        <v>1.6890184645286688</v>
      </c>
      <c r="G115" s="4">
        <f t="shared" si="5"/>
        <v>1.0280015343306483</v>
      </c>
    </row>
    <row r="116" spans="1:7" x14ac:dyDescent="0.2">
      <c r="A116" s="4">
        <f>IF('True_Odds_Calculator_2-way'!A117="","",'True_Odds_Calculator_2-way'!A117)</f>
        <v>2.39</v>
      </c>
      <c r="B116" s="4">
        <f>IF('True_Odds_Calculator_2-way'!B117="","",'True_Odds_Calculator_2-way'!B117)</f>
        <v>1.64</v>
      </c>
      <c r="C116" s="4">
        <f t="shared" si="4"/>
        <v>2.8166139401979873E-2</v>
      </c>
      <c r="D116" s="4">
        <f t="shared" si="6"/>
        <v>2.4732458354366487</v>
      </c>
      <c r="E116" s="4">
        <f t="shared" si="7"/>
        <v>1.6787733424704472</v>
      </c>
      <c r="G116" s="4">
        <f t="shared" si="5"/>
        <v>1.0281661394019799</v>
      </c>
    </row>
    <row r="117" spans="1:7" x14ac:dyDescent="0.2">
      <c r="A117" s="4">
        <f>IF('True_Odds_Calculator_2-way'!A118="","",'True_Odds_Calculator_2-way'!A118)</f>
        <v>2.41</v>
      </c>
      <c r="B117" s="4">
        <f>IF('True_Odds_Calculator_2-way'!B118="","",'True_Odds_Calculator_2-way'!B118)</f>
        <v>1.63</v>
      </c>
      <c r="C117" s="4">
        <f t="shared" si="4"/>
        <v>2.8434691851436877E-2</v>
      </c>
      <c r="D117" s="4">
        <f t="shared" si="6"/>
        <v>2.4955055109106499</v>
      </c>
      <c r="E117" s="4">
        <f t="shared" si="7"/>
        <v>1.6686702206741284</v>
      </c>
      <c r="G117" s="4">
        <f t="shared" si="5"/>
        <v>1.0284346918514369</v>
      </c>
    </row>
    <row r="118" spans="1:7" x14ac:dyDescent="0.2">
      <c r="A118" s="4">
        <f>IF('True_Odds_Calculator_2-way'!A119="","",'True_Odds_Calculator_2-way'!A119)</f>
        <v>2.56</v>
      </c>
      <c r="B118" s="4">
        <f>IF('True_Odds_Calculator_2-way'!B119="","",'True_Odds_Calculator_2-way'!B119)</f>
        <v>1.53</v>
      </c>
      <c r="C118" s="4">
        <f t="shared" si="4"/>
        <v>4.4219771241829964E-2</v>
      </c>
      <c r="D118" s="4">
        <f t="shared" si="6"/>
        <v>2.7135929056394623</v>
      </c>
      <c r="E118" s="4">
        <f t="shared" si="7"/>
        <v>1.5835691760329909</v>
      </c>
      <c r="G118" s="4">
        <f t="shared" si="5"/>
        <v>1.04421977124183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1.99</v>
      </c>
      <c r="C119" s="4">
        <f t="shared" si="4"/>
        <v>4.0146971416220811E-2</v>
      </c>
      <c r="D119" s="4">
        <f t="shared" si="6"/>
        <v>1.9321396878425641</v>
      </c>
      <c r="E119" s="4">
        <f t="shared" si="7"/>
        <v>2.0728005824046591</v>
      </c>
      <c r="G119" s="4">
        <f t="shared" si="5"/>
        <v>1.0401469714162208</v>
      </c>
    </row>
    <row r="120" spans="1:7" x14ac:dyDescent="0.2">
      <c r="A120" s="4">
        <f>IF('True_Odds_Calculator_2-way'!A121="","",'True_Odds_Calculator_2-way'!A121)</f>
        <v>2.65</v>
      </c>
      <c r="B120" s="4">
        <f>IF('True_Odds_Calculator_2-way'!B121="","",'True_Odds_Calculator_2-way'!B121)</f>
        <v>1.5</v>
      </c>
      <c r="C120" s="4">
        <f t="shared" si="4"/>
        <v>4.4025157232704393E-2</v>
      </c>
      <c r="D120" s="4">
        <f t="shared" si="6"/>
        <v>2.8141592920353982</v>
      </c>
      <c r="E120" s="4">
        <f t="shared" si="7"/>
        <v>1.5512195121951218</v>
      </c>
      <c r="G120" s="4">
        <f t="shared" si="5"/>
        <v>1.0440251572327044</v>
      </c>
    </row>
    <row r="121" spans="1:7" x14ac:dyDescent="0.2">
      <c r="A121" s="4">
        <f>IF('True_Odds_Calculator_2-way'!A122="","",'True_Odds_Calculator_2-way'!A122)</f>
        <v>1.96</v>
      </c>
      <c r="B121" s="4">
        <f>IF('True_Odds_Calculator_2-way'!B122="","",'True_Odds_Calculator_2-way'!B122)</f>
        <v>1.89</v>
      </c>
      <c r="C121" s="4">
        <f t="shared" si="4"/>
        <v>3.9304610733182255E-2</v>
      </c>
      <c r="D121" s="4">
        <f t="shared" si="6"/>
        <v>2.0385208012326657</v>
      </c>
      <c r="E121" s="4">
        <f t="shared" si="7"/>
        <v>1.9629080118694364</v>
      </c>
      <c r="G121" s="4">
        <f t="shared" si="5"/>
        <v>1.0393046107331823</v>
      </c>
    </row>
    <row r="122" spans="1:7" x14ac:dyDescent="0.2">
      <c r="A122" s="4">
        <f>IF('True_Odds_Calculator_2-way'!A123="","",'True_Odds_Calculator_2-way'!A123)</f>
        <v>2.0099999999999998</v>
      </c>
      <c r="B122" s="4">
        <f>IF('True_Odds_Calculator_2-way'!B123="","",'True_Odds_Calculator_2-way'!B123)</f>
        <v>1.88</v>
      </c>
      <c r="C122" s="4">
        <f t="shared" si="4"/>
        <v>2.9427331427966497E-2</v>
      </c>
      <c r="D122" s="4">
        <f t="shared" si="6"/>
        <v>2.0712563034422273</v>
      </c>
      <c r="E122" s="4">
        <f t="shared" si="7"/>
        <v>1.9334834220221038</v>
      </c>
      <c r="G122" s="4">
        <f t="shared" si="5"/>
        <v>1.0294273314279665</v>
      </c>
    </row>
    <row r="123" spans="1:7" x14ac:dyDescent="0.2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1.9</v>
      </c>
      <c r="C123" s="4">
        <f t="shared" si="4"/>
        <v>2.8828352287754377E-2</v>
      </c>
      <c r="D123" s="4">
        <f t="shared" si="6"/>
        <v>2.0487672717420748</v>
      </c>
      <c r="E123" s="4">
        <f t="shared" si="7"/>
        <v>1.9535003874967702</v>
      </c>
      <c r="G123" s="4">
        <f t="shared" si="5"/>
        <v>1.0288283522877544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1.81</v>
      </c>
      <c r="C124" s="4">
        <f t="shared" si="4"/>
        <v>3.3255418614534626E-2</v>
      </c>
      <c r="D124" s="4">
        <f t="shared" si="6"/>
        <v>2.1545152798443401</v>
      </c>
      <c r="E124" s="4">
        <f t="shared" si="7"/>
        <v>1.8661643699811639</v>
      </c>
      <c r="G124" s="4">
        <f t="shared" si="5"/>
        <v>1.0332554186145346</v>
      </c>
    </row>
    <row r="125" spans="1:7" x14ac:dyDescent="0.2">
      <c r="A125" s="4">
        <f>IF('True_Odds_Calculator_2-way'!A126="","",'True_Odds_Calculator_2-way'!A126)</f>
        <v>1.66</v>
      </c>
      <c r="B125" s="4">
        <f>IF('True_Odds_Calculator_2-way'!B126="","",'True_Odds_Calculator_2-way'!B126)</f>
        <v>2.3199999999999998</v>
      </c>
      <c r="C125" s="4">
        <f t="shared" si="4"/>
        <v>3.3444121312837582E-2</v>
      </c>
      <c r="D125" s="4">
        <f t="shared" si="6"/>
        <v>1.707394928178755</v>
      </c>
      <c r="E125" s="4">
        <f t="shared" si="7"/>
        <v>2.4136375031336175</v>
      </c>
      <c r="G125" s="4">
        <f t="shared" si="5"/>
        <v>1.0334441213128376</v>
      </c>
    </row>
    <row r="126" spans="1:7" x14ac:dyDescent="0.2">
      <c r="A126" s="4">
        <f>IF('True_Odds_Calculator_2-way'!A127="","",'True_Odds_Calculator_2-way'!A127)</f>
        <v>1.36</v>
      </c>
      <c r="B126" s="4">
        <f>IF('True_Odds_Calculator_2-way'!B127="","",'True_Odds_Calculator_2-way'!B127)</f>
        <v>3.3</v>
      </c>
      <c r="C126" s="4">
        <f t="shared" si="4"/>
        <v>3.8324420677361859E-2</v>
      </c>
      <c r="D126" s="4">
        <f t="shared" si="6"/>
        <v>1.3963907902924706</v>
      </c>
      <c r="E126" s="4">
        <f t="shared" si="7"/>
        <v>3.5227629513343799</v>
      </c>
      <c r="G126" s="4">
        <f t="shared" si="5"/>
        <v>1.0383244206773619</v>
      </c>
    </row>
    <row r="127" spans="1:7" x14ac:dyDescent="0.2">
      <c r="A127" s="4">
        <f>IF('True_Odds_Calculator_2-way'!A128="","",'True_Odds_Calculator_2-way'!A128)</f>
        <v>1.41</v>
      </c>
      <c r="B127" s="4">
        <f>IF('True_Odds_Calculator_2-way'!B128="","",'True_Odds_Calculator_2-way'!B128)</f>
        <v>3.06</v>
      </c>
      <c r="C127" s="4">
        <f t="shared" si="4"/>
        <v>3.6017243776943486E-2</v>
      </c>
      <c r="D127" s="4">
        <f t="shared" si="6"/>
        <v>1.4467357408711399</v>
      </c>
      <c r="E127" s="4">
        <f t="shared" si="7"/>
        <v>3.2384598063499217</v>
      </c>
      <c r="G127" s="4">
        <f t="shared" si="5"/>
        <v>1.0360172437769435</v>
      </c>
    </row>
    <row r="128" spans="1:7" x14ac:dyDescent="0.2">
      <c r="A128" s="4">
        <f>IF('True_Odds_Calculator_2-way'!A129="","",'True_Odds_Calculator_2-way'!A129)</f>
        <v>2.06</v>
      </c>
      <c r="B128" s="4">
        <f>IF('True_Odds_Calculator_2-way'!B129="","",'True_Odds_Calculator_2-way'!B129)</f>
        <v>1.85</v>
      </c>
      <c r="C128" s="4">
        <f t="shared" si="4"/>
        <v>2.5977433744424072E-2</v>
      </c>
      <c r="D128" s="4">
        <f t="shared" si="6"/>
        <v>2.1166342682588173</v>
      </c>
      <c r="E128" s="4">
        <f t="shared" si="7"/>
        <v>1.8955483710519774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1.66</v>
      </c>
      <c r="B129" s="4">
        <f>IF('True_Odds_Calculator_2-way'!B130="","",'True_Odds_Calculator_2-way'!B130)</f>
        <v>2.34</v>
      </c>
      <c r="C129" s="4">
        <f t="shared" si="4"/>
        <v>2.9760065904644417E-2</v>
      </c>
      <c r="D129" s="4">
        <f t="shared" si="6"/>
        <v>1.7020418894049603</v>
      </c>
      <c r="E129" s="4">
        <f t="shared" si="7"/>
        <v>2.4244164274123086</v>
      </c>
      <c r="G129" s="4">
        <f t="shared" si="5"/>
        <v>1.0297600659046444</v>
      </c>
    </row>
    <row r="130" spans="1:7" x14ac:dyDescent="0.2">
      <c r="A130" s="4">
        <f>IF('True_Odds_Calculator_2-way'!A131="","",'True_Odds_Calculator_2-way'!A131)</f>
        <v>1.65</v>
      </c>
      <c r="B130" s="4">
        <f>IF('True_Odds_Calculator_2-way'!B131="","",'True_Odds_Calculator_2-way'!B131)</f>
        <v>2.35</v>
      </c>
      <c r="C130" s="4">
        <f t="shared" ref="C130:C193" si="8">IF(A130="","",((1/A130)+(1/B130))-1)</f>
        <v>3.1592520954223158E-2</v>
      </c>
      <c r="D130" s="4">
        <f t="shared" si="6"/>
        <v>1.6941561987984708</v>
      </c>
      <c r="E130" s="4">
        <f t="shared" si="7"/>
        <v>2.4405979543666407</v>
      </c>
      <c r="G130" s="4">
        <f t="shared" ref="G130:G193" si="9">IF(A130="","",C130+1)</f>
        <v>1.0315925209542232</v>
      </c>
    </row>
    <row r="131" spans="1:7" x14ac:dyDescent="0.2">
      <c r="A131" s="4">
        <f>IF('True_Odds_Calculator_2-way'!A132="","",'True_Odds_Calculator_2-way'!A132)</f>
        <v>2.0099999999999998</v>
      </c>
      <c r="B131" s="4">
        <f>IF('True_Odds_Calculator_2-way'!B132="","",'True_Odds_Calculator_2-way'!B132)</f>
        <v>1.88</v>
      </c>
      <c r="C131" s="4">
        <f t="shared" si="8"/>
        <v>2.9427331427966497E-2</v>
      </c>
      <c r="D131" s="4">
        <f t="shared" ref="D131:D194" si="10">IF(A131="","",(2*A131)/(2-($C131*A131)))</f>
        <v>2.0712563034422273</v>
      </c>
      <c r="E131" s="4">
        <f t="shared" ref="E131:E194" si="11">IF(B131="","",(2*B131)/(2-($C131*B131)))</f>
        <v>1.9334834220221038</v>
      </c>
      <c r="G131" s="4">
        <f t="shared" si="9"/>
        <v>1.0294273314279665</v>
      </c>
    </row>
    <row r="132" spans="1:7" x14ac:dyDescent="0.2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2.2200000000000002</v>
      </c>
      <c r="C132" s="4">
        <f t="shared" si="8"/>
        <v>3.5245772087877381E-2</v>
      </c>
      <c r="D132" s="4">
        <f t="shared" si="10"/>
        <v>1.7631322279503969</v>
      </c>
      <c r="E132" s="4">
        <f t="shared" si="11"/>
        <v>2.3103888990323171</v>
      </c>
      <c r="G132" s="4">
        <f t="shared" si="9"/>
        <v>1.0352457720878774</v>
      </c>
    </row>
    <row r="133" spans="1:7" x14ac:dyDescent="0.2">
      <c r="A133" s="4">
        <f>IF('True_Odds_Calculator_2-way'!A134="","",'True_Odds_Calculator_2-way'!A134)</f>
        <v>1.75</v>
      </c>
      <c r="B133" s="4">
        <f>IF('True_Odds_Calculator_2-way'!B134="","",'True_Odds_Calculator_2-way'!B134)</f>
        <v>2.16</v>
      </c>
      <c r="C133" s="4">
        <f t="shared" si="8"/>
        <v>3.4391534391534417E-2</v>
      </c>
      <c r="D133" s="4">
        <f t="shared" si="10"/>
        <v>1.8042959427207637</v>
      </c>
      <c r="E133" s="4">
        <f t="shared" si="11"/>
        <v>2.2433234421364987</v>
      </c>
      <c r="G133" s="4">
        <f t="shared" si="9"/>
        <v>1.0343915343915344</v>
      </c>
    </row>
    <row r="134" spans="1:7" x14ac:dyDescent="0.2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2.46</v>
      </c>
      <c r="C134" s="4">
        <f t="shared" si="8"/>
        <v>3.1504065040650397E-2</v>
      </c>
      <c r="D134" s="4">
        <f t="shared" si="10"/>
        <v>1.6413678065054211</v>
      </c>
      <c r="E134" s="4">
        <f t="shared" si="11"/>
        <v>2.5591677503250976</v>
      </c>
      <c r="G134" s="4">
        <f t="shared" si="9"/>
        <v>1.0315040650406504</v>
      </c>
    </row>
    <row r="135" spans="1:7" x14ac:dyDescent="0.2">
      <c r="A135" s="4">
        <f>IF('True_Odds_Calculator_2-way'!A136="","",'True_Odds_Calculator_2-way'!A136)</f>
        <v>1.97</v>
      </c>
      <c r="B135" s="4">
        <f>IF('True_Odds_Calculator_2-way'!B136="","",'True_Odds_Calculator_2-way'!B136)</f>
        <v>1.93</v>
      </c>
      <c r="C135" s="4">
        <f t="shared" si="8"/>
        <v>2.5748928223876311E-2</v>
      </c>
      <c r="D135" s="4">
        <f t="shared" si="10"/>
        <v>2.0212647191728026</v>
      </c>
      <c r="E135" s="4">
        <f t="shared" si="11"/>
        <v>1.9791780536685666</v>
      </c>
      <c r="G135" s="4">
        <f t="shared" si="9"/>
        <v>1.0257489282238763</v>
      </c>
    </row>
    <row r="136" spans="1:7" x14ac:dyDescent="0.2">
      <c r="A136" s="4">
        <f>IF('True_Odds_Calculator_2-way'!A137="","",'True_Odds_Calculator_2-way'!A137)</f>
        <v>1.97</v>
      </c>
      <c r="B136" s="4">
        <f>IF('True_Odds_Calculator_2-way'!B137="","",'True_Odds_Calculator_2-way'!B137)</f>
        <v>1.93</v>
      </c>
      <c r="C136" s="4">
        <f t="shared" si="8"/>
        <v>2.5748928223876311E-2</v>
      </c>
      <c r="D136" s="4">
        <f t="shared" si="10"/>
        <v>2.0212647191728026</v>
      </c>
      <c r="E136" s="4">
        <f t="shared" si="11"/>
        <v>1.9791780536685666</v>
      </c>
      <c r="G136" s="4">
        <f t="shared" si="9"/>
        <v>1.0257489282238763</v>
      </c>
    </row>
    <row r="137" spans="1:7" x14ac:dyDescent="0.2">
      <c r="A137" s="4">
        <f>IF('True_Odds_Calculator_2-way'!A138="","",'True_Odds_Calculator_2-way'!A138)</f>
        <v>2.1</v>
      </c>
      <c r="B137" s="4">
        <f>IF('True_Odds_Calculator_2-way'!B138="","",'True_Odds_Calculator_2-way'!B138)</f>
        <v>1.81</v>
      </c>
      <c r="C137" s="4">
        <f t="shared" si="8"/>
        <v>2.8676664035780064E-2</v>
      </c>
      <c r="D137" s="4">
        <f t="shared" si="10"/>
        <v>2.1651951011107946</v>
      </c>
      <c r="E137" s="4">
        <f t="shared" si="11"/>
        <v>1.858225372769494</v>
      </c>
      <c r="G137" s="4">
        <f t="shared" si="9"/>
        <v>1.0286766640357801</v>
      </c>
    </row>
    <row r="138" spans="1:7" x14ac:dyDescent="0.2">
      <c r="A138" s="4">
        <f>IF('True_Odds_Calculator_2-way'!A139="","",'True_Odds_Calculator_2-way'!A139)</f>
        <v>2.33</v>
      </c>
      <c r="B138" s="4">
        <f>IF('True_Odds_Calculator_2-way'!B139="","",'True_Odds_Calculator_2-way'!B139)</f>
        <v>1.67</v>
      </c>
      <c r="C138" s="4">
        <f t="shared" si="8"/>
        <v>2.7986944565804084E-2</v>
      </c>
      <c r="D138" s="4">
        <f t="shared" si="10"/>
        <v>2.4085296029216061</v>
      </c>
      <c r="E138" s="4">
        <f t="shared" si="11"/>
        <v>1.7099602293950913</v>
      </c>
      <c r="G138" s="4">
        <f t="shared" si="9"/>
        <v>1.0279869445658041</v>
      </c>
    </row>
    <row r="139" spans="1:7" x14ac:dyDescent="0.2">
      <c r="A139" s="4">
        <f>IF('True_Odds_Calculator_2-way'!A140="","",'True_Odds_Calculator_2-way'!A140)</f>
        <v>2.2200000000000002</v>
      </c>
      <c r="B139" s="4">
        <f>IF('True_Odds_Calculator_2-way'!B140="","",'True_Odds_Calculator_2-way'!B140)</f>
        <v>1.73</v>
      </c>
      <c r="C139" s="4">
        <f t="shared" si="8"/>
        <v>2.8485132531375301E-2</v>
      </c>
      <c r="D139" s="4">
        <f t="shared" si="10"/>
        <v>2.2924849280725841</v>
      </c>
      <c r="E139" s="4">
        <f t="shared" si="11"/>
        <v>1.7737034129219971</v>
      </c>
      <c r="G139" s="4">
        <f t="shared" si="9"/>
        <v>1.0284851325313753</v>
      </c>
    </row>
    <row r="140" spans="1:7" x14ac:dyDescent="0.2">
      <c r="A140" s="4">
        <f>IF('True_Odds_Calculator_2-way'!A141="","",'True_Odds_Calculator_2-way'!A141)</f>
        <v>2.27</v>
      </c>
      <c r="B140" s="4">
        <f>IF('True_Odds_Calculator_2-way'!B141="","",'True_Odds_Calculator_2-way'!B141)</f>
        <v>1.7</v>
      </c>
      <c r="C140" s="4">
        <f t="shared" si="8"/>
        <v>2.876392847888054E-2</v>
      </c>
      <c r="D140" s="4">
        <f t="shared" si="10"/>
        <v>2.3466099118273029</v>
      </c>
      <c r="E140" s="4">
        <f t="shared" si="11"/>
        <v>1.7426055543011967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1.7</v>
      </c>
      <c r="C141" s="4">
        <f t="shared" si="8"/>
        <v>3.0713170223841679E-2</v>
      </c>
      <c r="D141" s="4">
        <f t="shared" si="10"/>
        <v>2.3412553321145642</v>
      </c>
      <c r="E141" s="4">
        <f t="shared" si="11"/>
        <v>1.7455701953657428</v>
      </c>
      <c r="G141" s="4">
        <f t="shared" si="9"/>
        <v>1.0307131702238417</v>
      </c>
    </row>
    <row r="142" spans="1:7" x14ac:dyDescent="0.2">
      <c r="A142" s="4">
        <f>IF('True_Odds_Calculator_2-way'!A143="","",'True_Odds_Calculator_2-way'!A143)</f>
        <v>1.5</v>
      </c>
      <c r="B142" s="4">
        <f>IF('True_Odds_Calculator_2-way'!B143="","",'True_Odds_Calculator_2-way'!B143)</f>
        <v>2.72</v>
      </c>
      <c r="C142" s="4">
        <f t="shared" si="8"/>
        <v>3.4313725490195957E-2</v>
      </c>
      <c r="D142" s="4">
        <f t="shared" si="10"/>
        <v>1.5396226415094338</v>
      </c>
      <c r="E142" s="4">
        <f t="shared" si="11"/>
        <v>2.8531468531468529</v>
      </c>
      <c r="G142" s="4">
        <f t="shared" si="9"/>
        <v>1.034313725490196</v>
      </c>
    </row>
    <row r="143" spans="1:7" x14ac:dyDescent="0.2">
      <c r="A143" s="4">
        <f>IF('True_Odds_Calculator_2-way'!A144="","",'True_Odds_Calculator_2-way'!A144)</f>
        <v>1.44</v>
      </c>
      <c r="B143" s="4">
        <f>IF('True_Odds_Calculator_2-way'!B144="","",'True_Odds_Calculator_2-way'!B144)</f>
        <v>2.93</v>
      </c>
      <c r="C143" s="4">
        <f t="shared" si="8"/>
        <v>3.5741372772089441E-2</v>
      </c>
      <c r="D143" s="4">
        <f t="shared" si="10"/>
        <v>1.478035451551881</v>
      </c>
      <c r="E143" s="4">
        <f t="shared" si="11"/>
        <v>3.0918950608236848</v>
      </c>
      <c r="G143" s="4">
        <f t="shared" si="9"/>
        <v>1.0357413727720894</v>
      </c>
    </row>
    <row r="144" spans="1:7" x14ac:dyDescent="0.2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1.72</v>
      </c>
      <c r="C144" s="4">
        <f t="shared" si="8"/>
        <v>5.75858250276855E-2</v>
      </c>
      <c r="D144" s="4">
        <f t="shared" si="10"/>
        <v>2.2351485148514851</v>
      </c>
      <c r="E144" s="4">
        <f t="shared" si="11"/>
        <v>1.8096192384769538</v>
      </c>
      <c r="G144" s="4">
        <f t="shared" si="9"/>
        <v>1.0575858250276855</v>
      </c>
    </row>
    <row r="145" spans="1:7" x14ac:dyDescent="0.2">
      <c r="A145" s="4">
        <f>IF('True_Odds_Calculator_2-way'!A146="","",'True_Odds_Calculator_2-way'!A146)</f>
        <v>2.38</v>
      </c>
      <c r="B145" s="4">
        <f>IF('True_Odds_Calculator_2-way'!B146="","",'True_Odds_Calculator_2-way'!B146)</f>
        <v>1.57</v>
      </c>
      <c r="C145" s="4">
        <f t="shared" si="8"/>
        <v>5.7110742386126345E-2</v>
      </c>
      <c r="D145" s="4">
        <f t="shared" si="10"/>
        <v>2.5535433608966032</v>
      </c>
      <c r="E145" s="4">
        <f t="shared" si="11"/>
        <v>1.6436897901728764</v>
      </c>
      <c r="G145" s="4">
        <f t="shared" si="9"/>
        <v>1.0571107423861263</v>
      </c>
    </row>
    <row r="146" spans="1:7" x14ac:dyDescent="0.2">
      <c r="A146" s="4">
        <f>IF('True_Odds_Calculator_2-way'!A147="","",'True_Odds_Calculator_2-way'!A147)</f>
        <v>2.86</v>
      </c>
      <c r="B146" s="4">
        <f>IF('True_Odds_Calculator_2-way'!B147="","",'True_Odds_Calculator_2-way'!B147)</f>
        <v>1.4</v>
      </c>
      <c r="C146" s="4">
        <f t="shared" si="8"/>
        <v>6.3936063936063992E-2</v>
      </c>
      <c r="D146" s="4">
        <f t="shared" si="10"/>
        <v>3.1477987421383649</v>
      </c>
      <c r="E146" s="4">
        <f t="shared" si="11"/>
        <v>1.4655929721815519</v>
      </c>
      <c r="G146" s="4">
        <f t="shared" si="9"/>
        <v>1.063936063936064</v>
      </c>
    </row>
    <row r="147" spans="1:7" x14ac:dyDescent="0.2">
      <c r="A147" s="4">
        <f>IF('True_Odds_Calculator_2-way'!A148="","",'True_Odds_Calculator_2-way'!A148)</f>
        <v>2.4700000000000002</v>
      </c>
      <c r="B147" s="4">
        <f>IF('True_Odds_Calculator_2-way'!B148="","",'True_Odds_Calculator_2-way'!B148)</f>
        <v>1.53</v>
      </c>
      <c r="C147" s="4">
        <f t="shared" si="8"/>
        <v>5.845307083697171E-2</v>
      </c>
      <c r="D147" s="4">
        <f t="shared" si="10"/>
        <v>2.6621816772920996</v>
      </c>
      <c r="E147" s="4">
        <f t="shared" si="11"/>
        <v>1.6016189527664173</v>
      </c>
      <c r="G147" s="4">
        <f t="shared" si="9"/>
        <v>1.0584530708369717</v>
      </c>
    </row>
    <row r="148" spans="1:7" x14ac:dyDescent="0.2">
      <c r="A148" s="4">
        <f>IF('True_Odds_Calculator_2-way'!A149="","",'True_Odds_Calculator_2-way'!A149)</f>
        <v>1.9</v>
      </c>
      <c r="B148" s="4">
        <f>IF('True_Odds_Calculator_2-way'!B149="","",'True_Odds_Calculator_2-way'!B149)</f>
        <v>1.97</v>
      </c>
      <c r="C148" s="4">
        <f t="shared" si="8"/>
        <v>3.3930002671653803E-2</v>
      </c>
      <c r="D148" s="4">
        <f t="shared" si="10"/>
        <v>1.9632835038027801</v>
      </c>
      <c r="E148" s="4">
        <f t="shared" si="11"/>
        <v>2.0381159814865235</v>
      </c>
      <c r="G148" s="4">
        <f t="shared" si="9"/>
        <v>1.0339300026716538</v>
      </c>
    </row>
    <row r="149" spans="1:7" x14ac:dyDescent="0.2">
      <c r="A149" s="4">
        <f>IF('True_Odds_Calculator_2-way'!A150="","",'True_Odds_Calculator_2-way'!A150)</f>
        <v>1.88</v>
      </c>
      <c r="B149" s="4">
        <f>IF('True_Odds_Calculator_2-way'!B150="","",'True_Odds_Calculator_2-way'!B150)</f>
        <v>2.0299999999999998</v>
      </c>
      <c r="C149" s="4">
        <f t="shared" si="8"/>
        <v>2.4525731055444977E-2</v>
      </c>
      <c r="D149" s="4">
        <f t="shared" si="10"/>
        <v>1.9243646631706333</v>
      </c>
      <c r="E149" s="4">
        <f t="shared" si="11"/>
        <v>2.0818241326641935</v>
      </c>
      <c r="G149" s="4">
        <f t="shared" si="9"/>
        <v>1.024525731055445</v>
      </c>
    </row>
    <row r="150" spans="1:7" x14ac:dyDescent="0.2">
      <c r="A150" s="4">
        <f>IF('True_Odds_Calculator_2-way'!A151="","",'True_Odds_Calculator_2-way'!A151)</f>
        <v>1.94</v>
      </c>
      <c r="B150" s="4">
        <f>IF('True_Odds_Calculator_2-way'!B151="","",'True_Odds_Calculator_2-way'!B151)</f>
        <v>1.96</v>
      </c>
      <c r="C150" s="4">
        <f t="shared" si="8"/>
        <v>2.5667999158426325E-2</v>
      </c>
      <c r="D150" s="4">
        <f t="shared" si="10"/>
        <v>1.9895353704478862</v>
      </c>
      <c r="E150" s="4">
        <f t="shared" si="11"/>
        <v>2.0105752961082914</v>
      </c>
      <c r="G150" s="4">
        <f t="shared" si="9"/>
        <v>1.0256679991584263</v>
      </c>
    </row>
    <row r="151" spans="1:7" x14ac:dyDescent="0.2">
      <c r="A151" s="4">
        <f>IF('True_Odds_Calculator_2-way'!A152="","",'True_Odds_Calculator_2-way'!A152)</f>
        <v>2.2000000000000002</v>
      </c>
      <c r="B151" s="4">
        <f>IF('True_Odds_Calculator_2-way'!B152="","",'True_Odds_Calculator_2-way'!B152)</f>
        <v>1.74</v>
      </c>
      <c r="C151" s="4">
        <f t="shared" si="8"/>
        <v>2.925809822361547E-2</v>
      </c>
      <c r="D151" s="4">
        <f t="shared" si="10"/>
        <v>2.2731591448931119</v>
      </c>
      <c r="E151" s="4">
        <f t="shared" si="11"/>
        <v>1.78544776119403</v>
      </c>
      <c r="G151" s="4">
        <f t="shared" si="9"/>
        <v>1.0292580982236155</v>
      </c>
    </row>
    <row r="152" spans="1:7" x14ac:dyDescent="0.2">
      <c r="A152" s="4">
        <f>IF('True_Odds_Calculator_2-way'!A153="","",'True_Odds_Calculator_2-way'!A153)</f>
        <v>2.09</v>
      </c>
      <c r="B152" s="4">
        <f>IF('True_Odds_Calculator_2-way'!B153="","",'True_Odds_Calculator_2-way'!B153)</f>
        <v>1.83</v>
      </c>
      <c r="C152" s="4">
        <f t="shared" si="8"/>
        <v>2.4916986953225084E-2</v>
      </c>
      <c r="D152" s="4">
        <f t="shared" si="10"/>
        <v>2.1458748281762841</v>
      </c>
      <c r="E152" s="4">
        <f t="shared" si="11"/>
        <v>1.8726956692045928</v>
      </c>
      <c r="G152" s="4">
        <f t="shared" si="9"/>
        <v>1.0249169869532251</v>
      </c>
    </row>
    <row r="153" spans="1:7" x14ac:dyDescent="0.2">
      <c r="A153" s="4">
        <f>IF('True_Odds_Calculator_2-way'!A154="","",'True_Odds_Calculator_2-way'!A154)</f>
        <v>2.2799999999999998</v>
      </c>
      <c r="B153" s="4">
        <f>IF('True_Odds_Calculator_2-way'!B154="","",'True_Odds_Calculator_2-way'!B154)</f>
        <v>1.65</v>
      </c>
      <c r="C153" s="4">
        <f t="shared" si="8"/>
        <v>4.4657097288676173E-2</v>
      </c>
      <c r="D153" s="4">
        <f t="shared" si="10"/>
        <v>2.402298850574712</v>
      </c>
      <c r="E153" s="4">
        <f t="shared" si="11"/>
        <v>1.7131147540983604</v>
      </c>
      <c r="G153" s="4">
        <f t="shared" si="9"/>
        <v>1.0446570972886762</v>
      </c>
    </row>
    <row r="154" spans="1:7" x14ac:dyDescent="0.2">
      <c r="A154" s="4">
        <f>IF('True_Odds_Calculator_2-way'!A155="","",'True_Odds_Calculator_2-way'!A155)</f>
        <v>2.44</v>
      </c>
      <c r="B154" s="4">
        <f>IF('True_Odds_Calculator_2-way'!B155="","",'True_Odds_Calculator_2-way'!B155)</f>
        <v>1.58</v>
      </c>
      <c r="C154" s="4">
        <f t="shared" si="8"/>
        <v>4.2747457978833836E-2</v>
      </c>
      <c r="D154" s="4">
        <f t="shared" si="10"/>
        <v>2.5742521367521367</v>
      </c>
      <c r="E154" s="4">
        <f t="shared" si="11"/>
        <v>1.6352222599253479</v>
      </c>
      <c r="G154" s="4">
        <f t="shared" si="9"/>
        <v>1.0427474579788338</v>
      </c>
    </row>
    <row r="155" spans="1:7" x14ac:dyDescent="0.2">
      <c r="A155" s="4">
        <f>IF('True_Odds_Calculator_2-way'!A156="","",'True_Odds_Calculator_2-way'!A156)</f>
        <v>2.38</v>
      </c>
      <c r="B155" s="4">
        <f>IF('True_Odds_Calculator_2-way'!B156="","",'True_Odds_Calculator_2-way'!B156)</f>
        <v>1.61</v>
      </c>
      <c r="C155" s="4">
        <f t="shared" si="8"/>
        <v>4.1286079649250906E-2</v>
      </c>
      <c r="D155" s="4">
        <f t="shared" si="10"/>
        <v>2.5029721079103791</v>
      </c>
      <c r="E155" s="4">
        <f t="shared" si="11"/>
        <v>1.6653483419531487</v>
      </c>
      <c r="G155" s="4">
        <f t="shared" si="9"/>
        <v>1.0412860796492509</v>
      </c>
    </row>
    <row r="156" spans="1:7" x14ac:dyDescent="0.2">
      <c r="A156" s="4">
        <f>IF('True_Odds_Calculator_2-way'!A157="","",'True_Odds_Calculator_2-way'!A157)</f>
        <v>2.35</v>
      </c>
      <c r="B156" s="4">
        <f>IF('True_Odds_Calculator_2-way'!B157="","",'True_Odds_Calculator_2-way'!B157)</f>
        <v>1.62</v>
      </c>
      <c r="C156" s="4">
        <f t="shared" si="8"/>
        <v>4.2815865510900997E-2</v>
      </c>
      <c r="D156" s="4">
        <f t="shared" si="10"/>
        <v>2.4744881377965555</v>
      </c>
      <c r="E156" s="4">
        <f t="shared" si="11"/>
        <v>1.6782014547057529</v>
      </c>
      <c r="G156" s="4">
        <f t="shared" si="9"/>
        <v>1.042815865510901</v>
      </c>
    </row>
    <row r="157" spans="1:7" x14ac:dyDescent="0.2">
      <c r="A157" s="4">
        <f>IF('True_Odds_Calculator_2-way'!A158="","",'True_Odds_Calculator_2-way'!A158)</f>
        <v>1.86</v>
      </c>
      <c r="B157" s="4">
        <f>IF('True_Odds_Calculator_2-way'!B158="","",'True_Odds_Calculator_2-way'!B158)</f>
        <v>2.0299999999999998</v>
      </c>
      <c r="C157" s="4">
        <f t="shared" si="8"/>
        <v>3.0245246040574214E-2</v>
      </c>
      <c r="D157" s="4">
        <f t="shared" si="10"/>
        <v>1.9138324294186226</v>
      </c>
      <c r="E157" s="4">
        <f t="shared" si="11"/>
        <v>2.0942925287037548</v>
      </c>
      <c r="G157" s="4">
        <f t="shared" si="9"/>
        <v>1.0302452460405742</v>
      </c>
    </row>
    <row r="158" spans="1:7" x14ac:dyDescent="0.2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2.2200000000000002</v>
      </c>
      <c r="C158" s="4">
        <f t="shared" si="8"/>
        <v>3.868574456809748E-2</v>
      </c>
      <c r="D158" s="4">
        <f t="shared" si="10"/>
        <v>1.7578015836050302</v>
      </c>
      <c r="E158" s="4">
        <f t="shared" si="11"/>
        <v>2.3196066379840201</v>
      </c>
      <c r="G158" s="4">
        <f t="shared" si="9"/>
        <v>1.0386857445680975</v>
      </c>
    </row>
    <row r="159" spans="1:7" x14ac:dyDescent="0.2">
      <c r="A159" s="4">
        <f>IF('True_Odds_Calculator_2-way'!A160="","",'True_Odds_Calculator_2-way'!A160)</f>
        <v>1.88</v>
      </c>
      <c r="B159" s="4">
        <f>IF('True_Odds_Calculator_2-way'!B160="","",'True_Odds_Calculator_2-way'!B160)</f>
        <v>1.99</v>
      </c>
      <c r="C159" s="4">
        <f t="shared" si="8"/>
        <v>3.4427456431091574E-2</v>
      </c>
      <c r="D159" s="4">
        <f t="shared" si="10"/>
        <v>1.9428749480681344</v>
      </c>
      <c r="E159" s="4">
        <f t="shared" si="11"/>
        <v>2.0605860321656753</v>
      </c>
      <c r="G159" s="4">
        <f t="shared" si="9"/>
        <v>1.0344274564310916</v>
      </c>
    </row>
    <row r="160" spans="1:7" x14ac:dyDescent="0.2">
      <c r="A160" s="4">
        <f>IF('True_Odds_Calculator_2-way'!A161="","",'True_Odds_Calculator_2-way'!A161)</f>
        <v>2.29</v>
      </c>
      <c r="B160" s="4">
        <f>IF('True_Odds_Calculator_2-way'!B161="","",'True_Odds_Calculator_2-way'!B161)</f>
        <v>1.61</v>
      </c>
      <c r="C160" s="4">
        <f t="shared" si="8"/>
        <v>5.7799235129783799E-2</v>
      </c>
      <c r="D160" s="4">
        <f t="shared" si="10"/>
        <v>2.4522930592969501</v>
      </c>
      <c r="E160" s="4">
        <f t="shared" si="11"/>
        <v>1.6885662598181777</v>
      </c>
      <c r="G160" s="4">
        <f t="shared" si="9"/>
        <v>1.0577992351297838</v>
      </c>
    </row>
    <row r="161" spans="1:7" x14ac:dyDescent="0.2">
      <c r="A161" s="4">
        <f>IF('True_Odds_Calculator_2-way'!A162="","",'True_Odds_Calculator_2-way'!A162)</f>
        <v>1.92</v>
      </c>
      <c r="B161" s="4">
        <f>IF('True_Odds_Calculator_2-way'!B162="","",'True_Odds_Calculator_2-way'!B162)</f>
        <v>1.99</v>
      </c>
      <c r="C161" s="4">
        <f t="shared" si="8"/>
        <v>2.3345896147403788E-2</v>
      </c>
      <c r="D161" s="4">
        <f t="shared" si="10"/>
        <v>1.9640176827387685</v>
      </c>
      <c r="E161" s="4">
        <f t="shared" si="11"/>
        <v>2.0373253705876082</v>
      </c>
      <c r="G161" s="4">
        <f t="shared" si="9"/>
        <v>1.0233458961474038</v>
      </c>
    </row>
    <row r="162" spans="1:7" x14ac:dyDescent="0.2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2.31</v>
      </c>
      <c r="C162" s="4">
        <f t="shared" si="8"/>
        <v>2.813852813852824E-2</v>
      </c>
      <c r="D162" s="4">
        <f t="shared" si="10"/>
        <v>1.7206703910614525</v>
      </c>
      <c r="E162" s="4">
        <f t="shared" si="11"/>
        <v>2.3875968992248064</v>
      </c>
      <c r="G162" s="4">
        <f t="shared" si="9"/>
        <v>1.0281385281385282</v>
      </c>
    </row>
    <row r="163" spans="1:7" x14ac:dyDescent="0.2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</v>
      </c>
      <c r="C163" s="4">
        <f t="shared" si="8"/>
        <v>3.8647342995169254E-2</v>
      </c>
      <c r="D163" s="4">
        <f t="shared" si="10"/>
        <v>2.15625</v>
      </c>
      <c r="E163" s="4">
        <f t="shared" si="11"/>
        <v>1.8648648648648651</v>
      </c>
      <c r="G163" s="4">
        <f t="shared" si="9"/>
        <v>1.0386473429951693</v>
      </c>
    </row>
    <row r="164" spans="1:7" x14ac:dyDescent="0.2">
      <c r="A164" s="4">
        <f>IF('True_Odds_Calculator_2-way'!A165="","",'True_Odds_Calculator_2-way'!A165)</f>
        <v>1.94</v>
      </c>
      <c r="B164" s="4">
        <f>IF('True_Odds_Calculator_2-way'!B165="","",'True_Odds_Calculator_2-way'!B165)</f>
        <v>1.93</v>
      </c>
      <c r="C164" s="4">
        <f t="shared" si="8"/>
        <v>3.3598632551679941E-2</v>
      </c>
      <c r="D164" s="4">
        <f t="shared" si="10"/>
        <v>2.0053558995233249</v>
      </c>
      <c r="E164" s="4">
        <f t="shared" si="11"/>
        <v>1.9946726333173512</v>
      </c>
      <c r="G164" s="4">
        <f t="shared" si="9"/>
        <v>1.0335986325516799</v>
      </c>
    </row>
    <row r="165" spans="1:7" x14ac:dyDescent="0.2">
      <c r="A165" s="4">
        <f>IF('True_Odds_Calculator_2-way'!A166="","",'True_Odds_Calculator_2-way'!A166)</f>
        <v>1.98</v>
      </c>
      <c r="B165" s="4">
        <f>IF('True_Odds_Calculator_2-way'!B166="","",'True_Odds_Calculator_2-way'!B166)</f>
        <v>1.89</v>
      </c>
      <c r="C165" s="4">
        <f t="shared" si="8"/>
        <v>3.4151034151034265E-2</v>
      </c>
      <c r="D165" s="4">
        <f t="shared" si="10"/>
        <v>2.0492853622474128</v>
      </c>
      <c r="E165" s="4">
        <f t="shared" si="11"/>
        <v>1.9530295913574449</v>
      </c>
      <c r="G165" s="4">
        <f t="shared" si="9"/>
        <v>1.0341510341510343</v>
      </c>
    </row>
    <row r="166" spans="1:7" x14ac:dyDescent="0.2">
      <c r="A166" s="4">
        <f>IF('True_Odds_Calculator_2-way'!A167="","",'True_Odds_Calculator_2-way'!A167)</f>
        <v>2.2400000000000002</v>
      </c>
      <c r="B166" s="4">
        <f>IF('True_Odds_Calculator_2-way'!B167="","",'True_Odds_Calculator_2-way'!B167)</f>
        <v>1.69</v>
      </c>
      <c r="C166" s="4">
        <f t="shared" si="8"/>
        <v>3.8144547759932479E-2</v>
      </c>
      <c r="D166" s="4">
        <f t="shared" si="10"/>
        <v>2.3399678575843743</v>
      </c>
      <c r="E166" s="4">
        <f t="shared" si="11"/>
        <v>1.7462865578005351</v>
      </c>
      <c r="G166" s="4">
        <f t="shared" si="9"/>
        <v>1.0381445477599325</v>
      </c>
    </row>
    <row r="167" spans="1:7" x14ac:dyDescent="0.2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1.62</v>
      </c>
      <c r="C167" s="4">
        <f t="shared" si="8"/>
        <v>3.7452017844174623E-2</v>
      </c>
      <c r="D167" s="4">
        <f t="shared" si="10"/>
        <v>2.4910195115648013</v>
      </c>
      <c r="E167" s="4">
        <f t="shared" si="11"/>
        <v>1.6706820348383742</v>
      </c>
      <c r="G167" s="4">
        <f t="shared" si="9"/>
        <v>1.0374520178441746</v>
      </c>
    </row>
    <row r="168" spans="1:7" x14ac:dyDescent="0.2">
      <c r="A168" s="4">
        <f>IF('True_Odds_Calculator_2-way'!A169="","",'True_Odds_Calculator_2-way'!A169)</f>
        <v>2.29</v>
      </c>
      <c r="B168" s="4">
        <f>IF('True_Odds_Calculator_2-way'!B169="","",'True_Odds_Calculator_2-way'!B169)</f>
        <v>1.66</v>
      </c>
      <c r="C168" s="4">
        <f t="shared" si="8"/>
        <v>3.9090861261640519E-2</v>
      </c>
      <c r="D168" s="4">
        <f t="shared" si="10"/>
        <v>2.3973008765844739</v>
      </c>
      <c r="E168" s="4">
        <f t="shared" si="11"/>
        <v>1.7156654781784539</v>
      </c>
      <c r="G168" s="4">
        <f t="shared" si="9"/>
        <v>1.0390908612616405</v>
      </c>
    </row>
    <row r="169" spans="1:7" x14ac:dyDescent="0.2">
      <c r="A169" s="4">
        <f>IF('True_Odds_Calculator_2-way'!A170="","",'True_Odds_Calculator_2-way'!A170)</f>
        <v>2.11</v>
      </c>
      <c r="B169" s="4">
        <f>IF('True_Odds_Calculator_2-way'!B170="","",'True_Odds_Calculator_2-way'!B170)</f>
        <v>1.77</v>
      </c>
      <c r="C169" s="4">
        <f t="shared" si="8"/>
        <v>3.8905400701529036E-2</v>
      </c>
      <c r="D169" s="4">
        <f t="shared" si="10"/>
        <v>2.2003122514507911</v>
      </c>
      <c r="E169" s="4">
        <f t="shared" si="11"/>
        <v>1.8331165484575556</v>
      </c>
      <c r="G169" s="4">
        <f t="shared" si="9"/>
        <v>1.038905400701529</v>
      </c>
    </row>
    <row r="170" spans="1:7" x14ac:dyDescent="0.2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1.85</v>
      </c>
      <c r="C170" s="4">
        <f t="shared" si="8"/>
        <v>3.315137797896428E-2</v>
      </c>
      <c r="D170" s="4">
        <f t="shared" si="10"/>
        <v>2.1006852188505105</v>
      </c>
      <c r="E170" s="4">
        <f t="shared" si="11"/>
        <v>1.9085249650616189</v>
      </c>
      <c r="G170" s="4">
        <f t="shared" si="9"/>
        <v>1.0331513779789643</v>
      </c>
    </row>
    <row r="171" spans="1:7" x14ac:dyDescent="0.2">
      <c r="A171" s="4">
        <f>IF('True_Odds_Calculator_2-way'!A172="","",'True_Odds_Calculator_2-way'!A172)</f>
        <v>2.04</v>
      </c>
      <c r="B171" s="4">
        <f>IF('True_Odds_Calculator_2-way'!B172="","",'True_Odds_Calculator_2-way'!B172)</f>
        <v>1.84</v>
      </c>
      <c r="C171" s="4">
        <f t="shared" si="8"/>
        <v>3.3674339300937772E-2</v>
      </c>
      <c r="D171" s="4">
        <f t="shared" si="10"/>
        <v>2.1125619090499774</v>
      </c>
      <c r="E171" s="4">
        <f t="shared" si="11"/>
        <v>1.8988263860785108</v>
      </c>
      <c r="G171" s="4">
        <f t="shared" si="9"/>
        <v>1.0336743393009378</v>
      </c>
    </row>
    <row r="172" spans="1:7" x14ac:dyDescent="0.2">
      <c r="A172" s="4">
        <f>IF('True_Odds_Calculator_2-way'!A173="","",'True_Odds_Calculator_2-way'!A173)</f>
        <v>2.12</v>
      </c>
      <c r="B172" s="4">
        <f>IF('True_Odds_Calculator_2-way'!B173="","",'True_Odds_Calculator_2-way'!B173)</f>
        <v>1.77</v>
      </c>
      <c r="C172" s="4">
        <f t="shared" si="8"/>
        <v>3.6669864619976567E-2</v>
      </c>
      <c r="D172" s="4">
        <f t="shared" si="10"/>
        <v>2.20573712673407</v>
      </c>
      <c r="E172" s="4">
        <f t="shared" si="11"/>
        <v>1.8293681747269892</v>
      </c>
      <c r="G172" s="4">
        <f t="shared" si="9"/>
        <v>1.0366698646199766</v>
      </c>
    </row>
    <row r="173" spans="1:7" x14ac:dyDescent="0.2">
      <c r="A173" s="4">
        <f>IF('True_Odds_Calculator_2-way'!A174="","",'True_Odds_Calculator_2-way'!A174)</f>
        <v>2.12</v>
      </c>
      <c r="B173" s="4">
        <f>IF('True_Odds_Calculator_2-way'!B174="","",'True_Odds_Calculator_2-way'!B174)</f>
        <v>1.76</v>
      </c>
      <c r="C173" s="4">
        <f t="shared" si="8"/>
        <v>3.9879931389365408E-2</v>
      </c>
      <c r="D173" s="4">
        <f t="shared" si="10"/>
        <v>2.213573801613669</v>
      </c>
      <c r="E173" s="4">
        <f t="shared" si="11"/>
        <v>1.8240125146656239</v>
      </c>
      <c r="G173" s="4">
        <f t="shared" si="9"/>
        <v>1.0398799313893654</v>
      </c>
    </row>
    <row r="174" spans="1:7" x14ac:dyDescent="0.2">
      <c r="A174" s="4">
        <f>IF('True_Odds_Calculator_2-way'!A175="","",'True_Odds_Calculator_2-way'!A175)</f>
        <v>1.58</v>
      </c>
      <c r="B174" s="4">
        <f>IF('True_Odds_Calculator_2-way'!B175="","",'True_Odds_Calculator_2-way'!B175)</f>
        <v>2.5</v>
      </c>
      <c r="C174" s="4">
        <f t="shared" si="8"/>
        <v>3.2911392405063244E-2</v>
      </c>
      <c r="D174" s="4">
        <f t="shared" si="10"/>
        <v>1.62217659137577</v>
      </c>
      <c r="E174" s="4">
        <f t="shared" si="11"/>
        <v>2.6072607260726071</v>
      </c>
      <c r="G174" s="4">
        <f t="shared" si="9"/>
        <v>1.0329113924050632</v>
      </c>
    </row>
    <row r="175" spans="1:7" x14ac:dyDescent="0.2">
      <c r="A175" s="4">
        <f>IF('True_Odds_Calculator_2-way'!A176="","",'True_Odds_Calculator_2-way'!A176)</f>
        <v>1.96</v>
      </c>
      <c r="B175" s="4">
        <f>IF('True_Odds_Calculator_2-way'!B176="","",'True_Odds_Calculator_2-way'!B176)</f>
        <v>1.89</v>
      </c>
      <c r="C175" s="4">
        <f t="shared" si="8"/>
        <v>3.9304610733182255E-2</v>
      </c>
      <c r="D175" s="4">
        <f t="shared" si="10"/>
        <v>2.0385208012326657</v>
      </c>
      <c r="E175" s="4">
        <f t="shared" si="11"/>
        <v>1.9629080118694364</v>
      </c>
      <c r="G175" s="4">
        <f t="shared" si="9"/>
        <v>1.0393046107331823</v>
      </c>
    </row>
    <row r="176" spans="1:7" x14ac:dyDescent="0.2">
      <c r="A176" s="4">
        <f>IF('True_Odds_Calculator_2-way'!A177="","",'True_Odds_Calculator_2-way'!A177)</f>
        <v>1.66</v>
      </c>
      <c r="B176" s="4">
        <f>IF('True_Odds_Calculator_2-way'!B177="","",'True_Odds_Calculator_2-way'!B177)</f>
        <v>2.2999999999999998</v>
      </c>
      <c r="C176" s="4">
        <f t="shared" si="8"/>
        <v>3.7192247249869137E-2</v>
      </c>
      <c r="D176" s="4">
        <f t="shared" si="10"/>
        <v>1.7128757290264693</v>
      </c>
      <c r="E176" s="4">
        <f t="shared" si="11"/>
        <v>2.402769037130271</v>
      </c>
      <c r="G176" s="4">
        <f t="shared" si="9"/>
        <v>1.0371922472498691</v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5.12</v>
      </c>
      <c r="B2" s="4">
        <f>IF('True_Odds_Calculator_3-way'!B3="","",'True_Odds_Calculator_3-way'!B3)</f>
        <v>3.49</v>
      </c>
      <c r="C2" s="4">
        <f>IF('True_Odds_Calculator_3-way'!C3="","",'True_Odds_Calculator_3-way'!C3)</f>
        <v>1.83</v>
      </c>
      <c r="D2" s="4">
        <f>IF(A2="","",((1/A2)+(1/B2)+(1/C2))-1)</f>
        <v>2.8293538721092304E-2</v>
      </c>
      <c r="E2" s="4">
        <f>IF(A2="","",(3*A2)/(3-($D2*A2)))</f>
        <v>5.3797767183199863</v>
      </c>
      <c r="F2" s="4">
        <f>IF(B2="","",(3*B2)/(3-($D2*B2)))</f>
        <v>3.6087824116331308</v>
      </c>
      <c r="G2" s="4">
        <f>IF(C2="","",(3*C2)/(3-($D2*C2)))</f>
        <v>1.8621387620525909</v>
      </c>
      <c r="I2" s="4">
        <f>IF(A2="","",D2+1)</f>
        <v>1.0282935387210923</v>
      </c>
    </row>
    <row r="3" spans="1:9" x14ac:dyDescent="0.2">
      <c r="A3" s="4">
        <f>IF('True_Odds_Calculator_3-way'!A4="","",'True_Odds_Calculator_3-way'!A4)</f>
        <v>3.02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2.52</v>
      </c>
      <c r="D3" s="4">
        <f t="shared" ref="D3:D66" si="0">IF(A3="","",((1/A3)+(1/B3)+(1/C3))-1)</f>
        <v>2.7352422244756758E-2</v>
      </c>
      <c r="E3" s="4">
        <f t="shared" ref="E3:E66" si="1">IF(A3="","",(3*A3)/(3-($D3*A3)))</f>
        <v>3.1055094950400601</v>
      </c>
      <c r="F3" s="4">
        <f t="shared" ref="F3:F66" si="2">IF(B3="","",(3*B3)/(3-($D3*B3)))</f>
        <v>3.4449055147250154</v>
      </c>
      <c r="G3" s="4">
        <f t="shared" ref="G3:G66" si="3">IF(C3="","",(3*C3)/(3-($D3*C3)))</f>
        <v>2.5792611946719948</v>
      </c>
      <c r="I3" s="4">
        <f t="shared" ref="I3:I66" si="4">IF(A3="","",D3+1)</f>
        <v>1.0273524222447568</v>
      </c>
    </row>
    <row r="4" spans="1:9" x14ac:dyDescent="0.2">
      <c r="A4" s="4">
        <f>IF('True_Odds_Calculator_3-way'!A5="","",'True_Odds_Calculator_3-way'!A5)</f>
        <v>3.19</v>
      </c>
      <c r="B4" s="4">
        <f>IF('True_Odds_Calculator_3-way'!B5="","",'True_Odds_Calculator_3-way'!B5)</f>
        <v>3.66</v>
      </c>
      <c r="C4" s="4">
        <f>IF('True_Odds_Calculator_3-way'!C5="","",'True_Odds_Calculator_3-way'!C5)</f>
        <v>2.27</v>
      </c>
      <c r="D4" s="4">
        <f t="shared" si="0"/>
        <v>2.7232301901531919E-2</v>
      </c>
      <c r="E4" s="4">
        <f t="shared" si="1"/>
        <v>3.2851274837046107</v>
      </c>
      <c r="F4" s="4">
        <f t="shared" si="2"/>
        <v>3.7857763949780781</v>
      </c>
      <c r="G4" s="4">
        <f t="shared" si="3"/>
        <v>2.3177592253461636</v>
      </c>
      <c r="I4" s="4">
        <f t="shared" si="4"/>
        <v>1.0272323019015319</v>
      </c>
    </row>
    <row r="5" spans="1:9" x14ac:dyDescent="0.2">
      <c r="A5" s="4">
        <f>IF('True_Odds_Calculator_3-way'!A6="","",'True_Odds_Calculator_3-way'!A6)</f>
        <v>2.0299999999999998</v>
      </c>
      <c r="B5" s="4">
        <f>IF('True_Odds_Calculator_3-way'!B6="","",'True_Odds_Calculator_3-way'!B6)</f>
        <v>3.56</v>
      </c>
      <c r="C5" s="4">
        <f>IF('True_Odds_Calculator_3-way'!C6="","",'True_Odds_Calculator_3-way'!C6)</f>
        <v>3.93</v>
      </c>
      <c r="D5" s="4">
        <f t="shared" si="0"/>
        <v>2.7962640051569565E-2</v>
      </c>
      <c r="E5" s="4">
        <f t="shared" si="1"/>
        <v>2.0691512096296334</v>
      </c>
      <c r="F5" s="4">
        <f t="shared" si="2"/>
        <v>3.6821834364440691</v>
      </c>
      <c r="G5" s="4">
        <f t="shared" si="3"/>
        <v>4.0794339848121908</v>
      </c>
      <c r="I5" s="4">
        <f t="shared" si="4"/>
        <v>1.0279626400515696</v>
      </c>
    </row>
    <row r="6" spans="1:9" x14ac:dyDescent="0.2">
      <c r="A6" s="4">
        <f>IF('True_Odds_Calculator_3-way'!A7="","",'True_Odds_Calculator_3-way'!A7)</f>
        <v>2.61</v>
      </c>
      <c r="B6" s="4">
        <f>IF('True_Odds_Calculator_3-way'!B7="","",'True_Odds_Calculator_3-way'!B7)</f>
        <v>3.18</v>
      </c>
      <c r="C6" s="4">
        <f>IF('True_Odds_Calculator_3-way'!C7="","",'True_Odds_Calculator_3-way'!C7)</f>
        <v>3.03</v>
      </c>
      <c r="D6" s="4">
        <f t="shared" si="0"/>
        <v>2.7640174557468811E-2</v>
      </c>
      <c r="E6" s="4">
        <f t="shared" si="1"/>
        <v>2.6743089792972938</v>
      </c>
      <c r="F6" s="4">
        <f t="shared" si="2"/>
        <v>3.2759816262359971</v>
      </c>
      <c r="G6" s="4">
        <f t="shared" si="3"/>
        <v>3.1170164269199505</v>
      </c>
      <c r="I6" s="4">
        <f t="shared" si="4"/>
        <v>1.0276401745574688</v>
      </c>
    </row>
    <row r="7" spans="1:9" x14ac:dyDescent="0.2">
      <c r="A7" s="4">
        <f>IF('True_Odds_Calculator_3-way'!A8="","",'True_Odds_Calculator_3-way'!A8)</f>
        <v>4.8099999999999996</v>
      </c>
      <c r="B7" s="4">
        <f>IF('True_Odds_Calculator_3-way'!B8="","",'True_Odds_Calculator_3-way'!B8)</f>
        <v>3.79</v>
      </c>
      <c r="C7" s="4">
        <f>IF('True_Odds_Calculator_3-way'!C8="","",'True_Odds_Calculator_3-way'!C8)</f>
        <v>1.79</v>
      </c>
      <c r="D7" s="4">
        <f t="shared" si="0"/>
        <v>3.0411668521366231E-2</v>
      </c>
      <c r="E7" s="4">
        <f t="shared" si="1"/>
        <v>5.0565579787231574</v>
      </c>
      <c r="F7" s="4">
        <f t="shared" si="2"/>
        <v>3.9414300358722265</v>
      </c>
      <c r="G7" s="4">
        <f t="shared" si="3"/>
        <v>1.8230809503513219</v>
      </c>
      <c r="I7" s="4">
        <f t="shared" si="4"/>
        <v>1.0304116685213662</v>
      </c>
    </row>
    <row r="8" spans="1:9" x14ac:dyDescent="0.2">
      <c r="A8" s="4">
        <f>IF('True_Odds_Calculator_3-way'!A9="","",'True_Odds_Calculator_3-way'!A9)</f>
        <v>2.4300000000000002</v>
      </c>
      <c r="B8" s="4">
        <f>IF('True_Odds_Calculator_3-way'!B9="","",'True_Odds_Calculator_3-way'!B9)</f>
        <v>3.1</v>
      </c>
      <c r="C8" s="4">
        <f>IF('True_Odds_Calculator_3-way'!C9="","",'True_Odds_Calculator_3-way'!C9)</f>
        <v>3.41</v>
      </c>
      <c r="D8" s="4">
        <f t="shared" si="0"/>
        <v>2.7358410870955474E-2</v>
      </c>
      <c r="E8" s="4">
        <f t="shared" si="1"/>
        <v>2.485069926924115</v>
      </c>
      <c r="F8" s="4">
        <f t="shared" si="2"/>
        <v>3.1901877494449642</v>
      </c>
      <c r="G8" s="4">
        <f t="shared" si="3"/>
        <v>3.5194455849248927</v>
      </c>
      <c r="I8" s="4">
        <f t="shared" si="4"/>
        <v>1.0273584108709555</v>
      </c>
    </row>
    <row r="9" spans="1:9" x14ac:dyDescent="0.2">
      <c r="A9" s="4">
        <f>IF('True_Odds_Calculator_3-way'!A10="","",'True_Odds_Calculator_3-way'!A10)</f>
        <v>1.61</v>
      </c>
      <c r="B9" s="4">
        <f>IF('True_Odds_Calculator_3-way'!B10="","",'True_Odds_Calculator_3-way'!B10)</f>
        <v>3.92</v>
      </c>
      <c r="C9" s="4">
        <f>IF('True_Odds_Calculator_3-way'!C10="","",'True_Odds_Calculator_3-way'!C10)</f>
        <v>6.36</v>
      </c>
      <c r="D9" s="4">
        <f t="shared" si="0"/>
        <v>3.345275764120248E-2</v>
      </c>
      <c r="E9" s="4">
        <f t="shared" si="1"/>
        <v>1.6394327024096882</v>
      </c>
      <c r="F9" s="4">
        <f t="shared" si="2"/>
        <v>4.0991818091701422</v>
      </c>
      <c r="G9" s="4">
        <f t="shared" si="3"/>
        <v>6.8454804184361491</v>
      </c>
      <c r="I9" s="4">
        <f t="shared" si="4"/>
        <v>1.0334527576412025</v>
      </c>
    </row>
    <row r="10" spans="1: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3.79</v>
      </c>
      <c r="C10" s="4">
        <f>IF('True_Odds_Calculator_3-way'!C11="","",'True_Odds_Calculator_3-way'!C11)</f>
        <v>4.9400000000000004</v>
      </c>
      <c r="D10" s="4">
        <f t="shared" si="0"/>
        <v>2.8079145350622836E-2</v>
      </c>
      <c r="E10" s="4">
        <f t="shared" si="1"/>
        <v>1.8101577584657944</v>
      </c>
      <c r="F10" s="4">
        <f t="shared" si="2"/>
        <v>3.9293884552277274</v>
      </c>
      <c r="G10" s="4">
        <f t="shared" si="3"/>
        <v>5.1794837523289328</v>
      </c>
      <c r="I10" s="4">
        <f t="shared" si="4"/>
        <v>1.0280791453506228</v>
      </c>
    </row>
    <row r="11" spans="1:9" x14ac:dyDescent="0.2">
      <c r="A11" s="4">
        <f>IF('True_Odds_Calculator_3-way'!A12="","",'True_Odds_Calculator_3-way'!A12)</f>
        <v>1.71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5.42</v>
      </c>
      <c r="D11" s="4">
        <f t="shared" si="0"/>
        <v>3.1077271367918824E-2</v>
      </c>
      <c r="E11" s="4">
        <f t="shared" si="1"/>
        <v>1.7408372691661196</v>
      </c>
      <c r="F11" s="4">
        <f t="shared" si="2"/>
        <v>3.9773922754981541</v>
      </c>
      <c r="G11" s="4">
        <f t="shared" si="3"/>
        <v>5.7424151955815628</v>
      </c>
      <c r="I11" s="4">
        <f t="shared" si="4"/>
        <v>1.0310772713679188</v>
      </c>
    </row>
    <row r="12" spans="1:9" x14ac:dyDescent="0.2">
      <c r="A12" s="4">
        <f>IF('True_Odds_Calculator_3-way'!A13="","",'True_Odds_Calculator_3-way'!A13)</f>
        <v>1.75</v>
      </c>
      <c r="B12" s="4">
        <f>IF('True_Odds_Calculator_3-way'!B13="","",'True_Odds_Calculator_3-way'!B13)</f>
        <v>3.71</v>
      </c>
      <c r="C12" s="4">
        <f>IF('True_Odds_Calculator_3-way'!C13="","",'True_Odds_Calculator_3-way'!C13)</f>
        <v>5.33</v>
      </c>
      <c r="D12" s="4">
        <f t="shared" si="0"/>
        <v>2.8587611192305129E-2</v>
      </c>
      <c r="E12" s="4">
        <f t="shared" si="1"/>
        <v>1.7796781016094918</v>
      </c>
      <c r="F12" s="4">
        <f t="shared" si="2"/>
        <v>3.8459678308168064</v>
      </c>
      <c r="G12" s="4">
        <f t="shared" si="3"/>
        <v>5.6151996743873465</v>
      </c>
      <c r="I12" s="4">
        <f t="shared" si="4"/>
        <v>1.0285876111923051</v>
      </c>
    </row>
    <row r="13" spans="1:9" x14ac:dyDescent="0.2">
      <c r="A13" s="4">
        <f>IF('True_Odds_Calculator_3-way'!A14="","",'True_Odds_Calculator_3-way'!A14)</f>
        <v>1.97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4.13</v>
      </c>
      <c r="D13" s="4">
        <f t="shared" si="0"/>
        <v>2.9857008621223535E-2</v>
      </c>
      <c r="E13" s="4">
        <f t="shared" si="1"/>
        <v>2.0093964320644466</v>
      </c>
      <c r="F13" s="4">
        <f t="shared" si="2"/>
        <v>3.7015142085470427</v>
      </c>
      <c r="G13" s="4">
        <f t="shared" si="3"/>
        <v>4.3070326007339945</v>
      </c>
      <c r="I13" s="4">
        <f t="shared" si="4"/>
        <v>1.0298570086212235</v>
      </c>
    </row>
    <row r="14" spans="1:9" x14ac:dyDescent="0.2">
      <c r="A14" s="4">
        <f>IF('True_Odds_Calculator_3-way'!A15="","",'True_Odds_Calculator_3-way'!A15)</f>
        <v>6.04</v>
      </c>
      <c r="B14" s="4">
        <f>IF('True_Odds_Calculator_3-way'!B15="","",'True_Odds_Calculator_3-way'!B15)</f>
        <v>3.9</v>
      </c>
      <c r="C14" s="4">
        <f>IF('True_Odds_Calculator_3-way'!C15="","",'True_Odds_Calculator_3-way'!C15)</f>
        <v>1.64</v>
      </c>
      <c r="D14" s="4">
        <f t="shared" si="0"/>
        <v>3.172926787851682E-2</v>
      </c>
      <c r="E14" s="4">
        <f t="shared" si="1"/>
        <v>6.4521752298154365</v>
      </c>
      <c r="F14" s="4">
        <f t="shared" si="2"/>
        <v>4.0677883292431591</v>
      </c>
      <c r="G14" s="4">
        <f t="shared" si="3"/>
        <v>1.6689484671001396</v>
      </c>
      <c r="I14" s="4">
        <f t="shared" si="4"/>
        <v>1.0317292678785168</v>
      </c>
    </row>
    <row r="15" spans="1: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3.59</v>
      </c>
      <c r="D15" s="4">
        <f t="shared" si="0"/>
        <v>3.4452924827514941E-2</v>
      </c>
      <c r="E15" s="4">
        <f t="shared" si="1"/>
        <v>2.0994264439948314</v>
      </c>
      <c r="F15" s="4">
        <f t="shared" si="2"/>
        <v>3.896930756951241</v>
      </c>
      <c r="G15" s="4">
        <f t="shared" si="3"/>
        <v>3.7443756142374176</v>
      </c>
      <c r="I15" s="4">
        <f t="shared" si="4"/>
        <v>1.0344529248275149</v>
      </c>
    </row>
    <row r="16" spans="1:9" x14ac:dyDescent="0.2">
      <c r="A16" s="4">
        <f>IF('True_Odds_Calculator_3-way'!A17="","",'True_Odds_Calculator_3-way'!A17)</f>
        <v>1.81</v>
      </c>
      <c r="B16" s="4">
        <f>IF('True_Odds_Calculator_3-way'!B17="","",'True_Odds_Calculator_3-way'!B17)</f>
        <v>3.89</v>
      </c>
      <c r="C16" s="4">
        <f>IF('True_Odds_Calculator_3-way'!C17="","",'True_Odds_Calculator_3-way'!C17)</f>
        <v>4.4000000000000004</v>
      </c>
      <c r="D16" s="4">
        <f t="shared" si="0"/>
        <v>3.6828323858391077E-2</v>
      </c>
      <c r="E16" s="4">
        <f t="shared" si="1"/>
        <v>1.851131693431163</v>
      </c>
      <c r="F16" s="4">
        <f t="shared" si="2"/>
        <v>4.0850791127973825</v>
      </c>
      <c r="G16" s="4">
        <f t="shared" si="3"/>
        <v>4.6512359271655761</v>
      </c>
      <c r="I16" s="4">
        <f t="shared" si="4"/>
        <v>1.0368283238583911</v>
      </c>
    </row>
    <row r="17" spans="1:9" x14ac:dyDescent="0.2">
      <c r="A17" s="4">
        <f>IF('True_Odds_Calculator_3-way'!A18="","",'True_Odds_Calculator_3-way'!A18)</f>
        <v>2.02</v>
      </c>
      <c r="B17" s="4">
        <f>IF('True_Odds_Calculator_3-way'!B18="","",'True_Odds_Calculator_3-way'!B18)</f>
        <v>3.56</v>
      </c>
      <c r="C17" s="4">
        <f>IF('True_Odds_Calculator_3-way'!C18="","",'True_Odds_Calculator_3-way'!C18)</f>
        <v>3.7</v>
      </c>
      <c r="D17" s="4">
        <f t="shared" si="0"/>
        <v>4.6218651625259621E-2</v>
      </c>
      <c r="E17" s="4">
        <f t="shared" si="1"/>
        <v>2.084882715043316</v>
      </c>
      <c r="F17" s="4">
        <f t="shared" si="2"/>
        <v>3.7665824849095699</v>
      </c>
      <c r="G17" s="4">
        <f t="shared" si="3"/>
        <v>3.9236604298893423</v>
      </c>
      <c r="I17" s="4">
        <f t="shared" si="4"/>
        <v>1.0462186516252596</v>
      </c>
    </row>
    <row r="18" spans="1:9" x14ac:dyDescent="0.2">
      <c r="A18" s="4">
        <f>IF('True_Odds_Calculator_3-way'!A19="","",'True_Odds_Calculator_3-way'!A19)</f>
        <v>3.21</v>
      </c>
      <c r="B18" s="4">
        <f>IF('True_Odds_Calculator_3-way'!B19="","",'True_Odds_Calculator_3-way'!B19)</f>
        <v>3.38</v>
      </c>
      <c r="C18" s="4">
        <f>IF('True_Odds_Calculator_3-way'!C19="","",'True_Odds_Calculator_3-way'!C19)</f>
        <v>2.35</v>
      </c>
      <c r="D18" s="4">
        <f t="shared" si="0"/>
        <v>3.291638281007625E-2</v>
      </c>
      <c r="E18" s="4">
        <f t="shared" si="1"/>
        <v>3.3271852257508021</v>
      </c>
      <c r="F18" s="4">
        <f t="shared" si="2"/>
        <v>3.5101777182839147</v>
      </c>
      <c r="G18" s="4">
        <f t="shared" si="3"/>
        <v>2.4121973009886748</v>
      </c>
      <c r="I18" s="4">
        <f t="shared" si="4"/>
        <v>1.0329163828100763</v>
      </c>
    </row>
    <row r="19" spans="1:9" x14ac:dyDescent="0.2">
      <c r="A19" s="4">
        <f>IF('True_Odds_Calculator_3-way'!A20="","",'True_Odds_Calculator_3-way'!A20)</f>
        <v>4.32</v>
      </c>
      <c r="B19" s="4">
        <f>IF('True_Odds_Calculator_3-way'!B20="","",'True_Odds_Calculator_3-way'!B20)</f>
        <v>3.87</v>
      </c>
      <c r="C19" s="4">
        <f>IF('True_Odds_Calculator_3-way'!C20="","",'True_Odds_Calculator_3-way'!C20)</f>
        <v>1.83</v>
      </c>
      <c r="D19" s="4">
        <f t="shared" si="0"/>
        <v>3.6327501729712885E-2</v>
      </c>
      <c r="E19" s="4">
        <f t="shared" si="1"/>
        <v>4.5584603666713157</v>
      </c>
      <c r="F19" s="4">
        <f t="shared" si="2"/>
        <v>4.0602745223568979</v>
      </c>
      <c r="G19" s="4">
        <f t="shared" si="3"/>
        <v>1.8714713868256301</v>
      </c>
      <c r="I19" s="4">
        <f t="shared" si="4"/>
        <v>1.0363275017297129</v>
      </c>
    </row>
    <row r="20" spans="1:9" x14ac:dyDescent="0.2">
      <c r="A20" s="4">
        <f>IF('True_Odds_Calculator_3-way'!A21="","",'True_Odds_Calculator_3-way'!A21)</f>
        <v>4.28</v>
      </c>
      <c r="B20" s="4">
        <f>IF('True_Odds_Calculator_3-way'!B21="","",'True_Odds_Calculator_3-way'!B21)</f>
        <v>3.79</v>
      </c>
      <c r="C20" s="4">
        <f>IF('True_Odds_Calculator_3-way'!C21="","",'True_Odds_Calculator_3-way'!C21)</f>
        <v>1.86</v>
      </c>
      <c r="D20" s="4">
        <f t="shared" si="0"/>
        <v>3.5131511159297801E-2</v>
      </c>
      <c r="E20" s="4">
        <f t="shared" si="1"/>
        <v>4.5058368501518693</v>
      </c>
      <c r="F20" s="4">
        <f t="shared" si="2"/>
        <v>3.9660232529118713</v>
      </c>
      <c r="G20" s="4">
        <f t="shared" si="3"/>
        <v>1.9014157575203505</v>
      </c>
      <c r="I20" s="4">
        <f t="shared" si="4"/>
        <v>1.0351315111592978</v>
      </c>
    </row>
    <row r="21" spans="1:9" x14ac:dyDescent="0.2">
      <c r="A21" s="4">
        <f>IF('True_Odds_Calculator_3-way'!A22="","",'True_Odds_Calculator_3-way'!A22)</f>
        <v>1.76</v>
      </c>
      <c r="B21" s="4">
        <f>IF('True_Odds_Calculator_3-way'!B22="","",'True_Odds_Calculator_3-way'!B22)</f>
        <v>3.69</v>
      </c>
      <c r="C21" s="4">
        <f>IF('True_Odds_Calculator_3-way'!C22="","",'True_Odds_Calculator_3-way'!C22)</f>
        <v>4.78</v>
      </c>
      <c r="D21" s="4">
        <f t="shared" si="0"/>
        <v>4.8389549129420617E-2</v>
      </c>
      <c r="E21" s="4">
        <f t="shared" si="1"/>
        <v>1.8114236649999365</v>
      </c>
      <c r="F21" s="4">
        <f t="shared" si="2"/>
        <v>3.9235248458980352</v>
      </c>
      <c r="G21" s="4">
        <f t="shared" si="3"/>
        <v>5.1793298627131081</v>
      </c>
      <c r="I21" s="4">
        <f t="shared" si="4"/>
        <v>1.0483895491294206</v>
      </c>
    </row>
    <row r="22" spans="1:9" x14ac:dyDescent="0.2">
      <c r="A22" s="4">
        <f>IF('True_Odds_Calculator_3-way'!A23="","",'True_Odds_Calculator_3-way'!A23)</f>
        <v>1.76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5.1100000000000003</v>
      </c>
      <c r="D22" s="4">
        <f t="shared" si="0"/>
        <v>4.796744351538873E-2</v>
      </c>
      <c r="E22" s="4">
        <f t="shared" si="1"/>
        <v>1.8109621038218358</v>
      </c>
      <c r="F22" s="4">
        <f t="shared" si="2"/>
        <v>3.7299270072992701</v>
      </c>
      <c r="G22" s="4">
        <f t="shared" si="3"/>
        <v>5.5646578393763155</v>
      </c>
      <c r="I22" s="4">
        <f t="shared" si="4"/>
        <v>1.0479674435153887</v>
      </c>
    </row>
    <row r="23" spans="1:9" x14ac:dyDescent="0.2">
      <c r="A23" s="4">
        <f>IF('True_Odds_Calculator_3-way'!A24="","",'True_Odds_Calculator_3-way'!A24)</f>
        <v>2.0499999999999998</v>
      </c>
      <c r="B23" s="4">
        <f>IF('True_Odds_Calculator_3-way'!B24="","",'True_Odds_Calculator_3-way'!B24)</f>
        <v>3.67</v>
      </c>
      <c r="C23" s="4">
        <f>IF('True_Odds_Calculator_3-way'!C24="","",'True_Odds_Calculator_3-way'!C24)</f>
        <v>3.65</v>
      </c>
      <c r="D23" s="4">
        <f t="shared" si="0"/>
        <v>3.4257044821204063E-2</v>
      </c>
      <c r="E23" s="4">
        <f t="shared" si="1"/>
        <v>2.0991386970954196</v>
      </c>
      <c r="F23" s="4">
        <f t="shared" si="2"/>
        <v>3.8305289844711723</v>
      </c>
      <c r="G23" s="4">
        <f t="shared" si="3"/>
        <v>3.80874627683367</v>
      </c>
      <c r="I23" s="4">
        <f t="shared" si="4"/>
        <v>1.0342570448212041</v>
      </c>
    </row>
    <row r="24" spans="1:9" x14ac:dyDescent="0.2">
      <c r="A24" s="4">
        <f>IF('True_Odds_Calculator_3-way'!A25="","",'True_Odds_Calculator_3-way'!A25)</f>
        <v>1.62</v>
      </c>
      <c r="B24" s="4">
        <f>IF('True_Odds_Calculator_3-way'!B25="","",'True_Odds_Calculator_3-way'!B25)</f>
        <v>4.0999999999999996</v>
      </c>
      <c r="C24" s="4">
        <f>IF('True_Odds_Calculator_3-way'!C25="","",'True_Odds_Calculator_3-way'!C25)</f>
        <v>5.71</v>
      </c>
      <c r="D24" s="4">
        <f t="shared" si="0"/>
        <v>3.6317738153057721E-2</v>
      </c>
      <c r="E24" s="4">
        <f t="shared" si="1"/>
        <v>1.6524062959566701</v>
      </c>
      <c r="F24" s="4">
        <f t="shared" si="2"/>
        <v>4.3141284985299473</v>
      </c>
      <c r="G24" s="4">
        <f t="shared" si="3"/>
        <v>6.1340121259694786</v>
      </c>
      <c r="I24" s="4">
        <f t="shared" si="4"/>
        <v>1.0363177381530577</v>
      </c>
    </row>
    <row r="25" spans="1:9" x14ac:dyDescent="0.2">
      <c r="A25" s="4">
        <f>IF('True_Odds_Calculator_3-way'!A26="","",'True_Odds_Calculator_3-way'!A26)</f>
        <v>4.18</v>
      </c>
      <c r="B25" s="4">
        <f>IF('True_Odds_Calculator_3-way'!B26="","",'True_Odds_Calculator_3-way'!B26)</f>
        <v>3.35</v>
      </c>
      <c r="C25" s="4">
        <f>IF('True_Odds_Calculator_3-way'!C26="","",'True_Odds_Calculator_3-way'!C26)</f>
        <v>2.0099999999999998</v>
      </c>
      <c r="D25" s="4">
        <f t="shared" si="0"/>
        <v>3.5254350258278055E-2</v>
      </c>
      <c r="E25" s="4">
        <f t="shared" si="1"/>
        <v>4.3959328891834382</v>
      </c>
      <c r="F25" s="4">
        <f t="shared" si="2"/>
        <v>3.4872852043498721</v>
      </c>
      <c r="G25" s="4">
        <f t="shared" si="3"/>
        <v>2.0586255900945782</v>
      </c>
      <c r="I25" s="4">
        <f t="shared" si="4"/>
        <v>1.0352543502582781</v>
      </c>
    </row>
    <row r="26" spans="1:9" x14ac:dyDescent="0.2">
      <c r="A26" s="4">
        <f>IF('True_Odds_Calculator_3-way'!A27="","",'True_Odds_Calculator_3-way'!A27)</f>
        <v>2.74</v>
      </c>
      <c r="B26" s="4">
        <f>IF('True_Odds_Calculator_3-way'!B27="","",'True_Odds_Calculator_3-way'!B27)</f>
        <v>3.1</v>
      </c>
      <c r="C26" s="4">
        <f>IF('True_Odds_Calculator_3-way'!C27="","",'True_Odds_Calculator_3-way'!C27)</f>
        <v>2.9</v>
      </c>
      <c r="D26" s="4">
        <f t="shared" si="0"/>
        <v>3.2371735017821868E-2</v>
      </c>
      <c r="E26" s="4">
        <f t="shared" si="1"/>
        <v>2.8234795167465214</v>
      </c>
      <c r="F26" s="4">
        <f t="shared" si="2"/>
        <v>3.2072862685867554</v>
      </c>
      <c r="G26" s="4">
        <f t="shared" si="3"/>
        <v>2.9936802702899783</v>
      </c>
      <c r="I26" s="4">
        <f t="shared" si="4"/>
        <v>1.0323717350178219</v>
      </c>
    </row>
    <row r="27" spans="1:9" x14ac:dyDescent="0.2">
      <c r="A27" s="4">
        <f>IF('True_Odds_Calculator_3-way'!A28="","",'True_Odds_Calculator_3-way'!A28)</f>
        <v>2.37</v>
      </c>
      <c r="B27" s="4">
        <f>IF('True_Odds_Calculator_3-way'!B28="","",'True_Odds_Calculator_3-way'!B28)</f>
        <v>3.59</v>
      </c>
      <c r="C27" s="4">
        <f>IF('True_Odds_Calculator_3-way'!C28="","",'True_Odds_Calculator_3-way'!C28)</f>
        <v>3.01</v>
      </c>
      <c r="D27" s="4">
        <f t="shared" si="0"/>
        <v>3.2718373924730759E-2</v>
      </c>
      <c r="E27" s="4">
        <f t="shared" si="1"/>
        <v>2.4328840068343722</v>
      </c>
      <c r="F27" s="4">
        <f t="shared" si="2"/>
        <v>3.7362867898418251</v>
      </c>
      <c r="G27" s="4">
        <f t="shared" si="3"/>
        <v>3.1121643742372243</v>
      </c>
      <c r="I27" s="4">
        <f t="shared" si="4"/>
        <v>1.0327183739247308</v>
      </c>
    </row>
    <row r="28" spans="1:9" x14ac:dyDescent="0.2">
      <c r="A28" s="4">
        <f>IF('True_Odds_Calculator_3-way'!A29="","",'True_Odds_Calculator_3-way'!A29)</f>
        <v>3.3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2.2000000000000002</v>
      </c>
      <c r="D28" s="4">
        <f t="shared" si="0"/>
        <v>3.3057851239669533E-2</v>
      </c>
      <c r="E28" s="4">
        <f t="shared" si="1"/>
        <v>3.4245283018867925</v>
      </c>
      <c r="F28" s="4">
        <f t="shared" si="2"/>
        <v>3.7812500000000009</v>
      </c>
      <c r="G28" s="4">
        <f t="shared" si="3"/>
        <v>2.2546583850931681</v>
      </c>
      <c r="I28" s="4">
        <f t="shared" si="4"/>
        <v>1.0330578512396695</v>
      </c>
    </row>
    <row r="29" spans="1:9" x14ac:dyDescent="0.2">
      <c r="A29" s="4">
        <f>IF('True_Odds_Calculator_3-way'!A30="","",'True_Odds_Calculator_3-way'!A30)</f>
        <v>3.87</v>
      </c>
      <c r="B29" s="4">
        <f>IF('True_Odds_Calculator_3-way'!B30="","",'True_Odds_Calculator_3-way'!B30)</f>
        <v>3.24</v>
      </c>
      <c r="C29" s="4">
        <f>IF('True_Odds_Calculator_3-way'!C30="","",'True_Odds_Calculator_3-way'!C30)</f>
        <v>2.14</v>
      </c>
      <c r="D29" s="4">
        <f t="shared" si="0"/>
        <v>3.4329627751347624E-2</v>
      </c>
      <c r="E29" s="4">
        <f t="shared" si="1"/>
        <v>4.0493252591396054</v>
      </c>
      <c r="F29" s="4">
        <f t="shared" si="2"/>
        <v>3.3647515205503775</v>
      </c>
      <c r="G29" s="4">
        <f t="shared" si="3"/>
        <v>2.1937208626995464</v>
      </c>
      <c r="I29" s="4">
        <f t="shared" si="4"/>
        <v>1.0343296277513476</v>
      </c>
    </row>
    <row r="30" spans="1:9" x14ac:dyDescent="0.2">
      <c r="A30" s="4">
        <f>IF('True_Odds_Calculator_3-way'!A31="","",'True_Odds_Calculator_3-way'!A31)</f>
        <v>1.42</v>
      </c>
      <c r="B30" s="4">
        <f>IF('True_Odds_Calculator_3-way'!B31="","",'True_Odds_Calculator_3-way'!B31)</f>
        <v>4.7</v>
      </c>
      <c r="C30" s="4">
        <f>IF('True_Odds_Calculator_3-way'!C31="","",'True_Odds_Calculator_3-way'!C31)</f>
        <v>8.18</v>
      </c>
      <c r="D30" s="4">
        <f t="shared" si="0"/>
        <v>3.9240698312540845E-2</v>
      </c>
      <c r="E30" s="4">
        <f t="shared" si="1"/>
        <v>1.446874139764295</v>
      </c>
      <c r="F30" s="4">
        <f t="shared" si="2"/>
        <v>5.0078692486543153</v>
      </c>
      <c r="G30" s="4">
        <f t="shared" si="3"/>
        <v>9.1600964668350517</v>
      </c>
      <c r="I30" s="4">
        <f t="shared" si="4"/>
        <v>1.0392406983125408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4.07</v>
      </c>
      <c r="D31" s="4">
        <f t="shared" si="0"/>
        <v>3.3376739701893809E-2</v>
      </c>
      <c r="E31" s="4">
        <f t="shared" si="1"/>
        <v>1.9723510499528039</v>
      </c>
      <c r="F31" s="4">
        <f t="shared" si="2"/>
        <v>3.869726447409533</v>
      </c>
      <c r="G31" s="4">
        <f t="shared" si="3"/>
        <v>4.2630349555917126</v>
      </c>
      <c r="I31" s="4">
        <f t="shared" si="4"/>
        <v>1.0333767397018938</v>
      </c>
    </row>
    <row r="32" spans="1:9" x14ac:dyDescent="0.2">
      <c r="A32" s="4">
        <f>IF('True_Odds_Calculator_3-way'!A33="","",'True_Odds_Calculator_3-way'!A33)</f>
        <v>1.91</v>
      </c>
      <c r="B32" s="4">
        <f>IF('True_Odds_Calculator_3-way'!B33="","",'True_Odds_Calculator_3-way'!B33)</f>
        <v>3.82</v>
      </c>
      <c r="C32" s="4">
        <f>IF('True_Odds_Calculator_3-way'!C33="","",'True_Odds_Calculator_3-way'!C33)</f>
        <v>4</v>
      </c>
      <c r="D32" s="4">
        <f t="shared" si="0"/>
        <v>3.5340314136125706E-2</v>
      </c>
      <c r="E32" s="4">
        <f t="shared" si="1"/>
        <v>1.9539641943734014</v>
      </c>
      <c r="F32" s="4">
        <f t="shared" si="2"/>
        <v>4</v>
      </c>
      <c r="G32" s="4">
        <f t="shared" si="3"/>
        <v>4.197802197802198</v>
      </c>
      <c r="I32" s="4">
        <f t="shared" si="4"/>
        <v>1.0353403141361257</v>
      </c>
    </row>
    <row r="33" spans="1:9" x14ac:dyDescent="0.2">
      <c r="A33" s="4">
        <f>IF('True_Odds_Calculator_3-way'!A34="","",'True_Odds_Calculator_3-way'!A34)</f>
        <v>3.56</v>
      </c>
      <c r="B33" s="4">
        <f>IF('True_Odds_Calculator_3-way'!B34="","",'True_Odds_Calculator_3-way'!B34)</f>
        <v>3.54</v>
      </c>
      <c r="C33" s="4">
        <f>IF('True_Odds_Calculator_3-way'!C34="","",'True_Odds_Calculator_3-way'!C34)</f>
        <v>2.13</v>
      </c>
      <c r="D33" s="4">
        <f t="shared" si="0"/>
        <v>3.2868320185826416E-2</v>
      </c>
      <c r="E33" s="4">
        <f t="shared" si="1"/>
        <v>3.7044889225989577</v>
      </c>
      <c r="F33" s="4">
        <f t="shared" si="2"/>
        <v>3.6828374427058641</v>
      </c>
      <c r="G33" s="4">
        <f t="shared" si="3"/>
        <v>2.1808944595453603</v>
      </c>
      <c r="I33" s="4">
        <f t="shared" si="4"/>
        <v>1.0328683201858264</v>
      </c>
    </row>
    <row r="34" spans="1:9" x14ac:dyDescent="0.2">
      <c r="A34" s="4">
        <f>IF('True_Odds_Calculator_3-way'!A35="","",'True_Odds_Calculator_3-way'!A35)</f>
        <v>2.4700000000000002</v>
      </c>
      <c r="B34" s="4">
        <f>IF('True_Odds_Calculator_3-way'!B35="","",'True_Odds_Calculator_3-way'!B35)</f>
        <v>3.09</v>
      </c>
      <c r="C34" s="4">
        <f>IF('True_Odds_Calculator_3-way'!C35="","",'True_Odds_Calculator_3-way'!C35)</f>
        <v>3.17</v>
      </c>
      <c r="D34" s="4">
        <f t="shared" si="0"/>
        <v>4.3940308313608734E-2</v>
      </c>
      <c r="E34" s="4">
        <f t="shared" si="1"/>
        <v>2.5627125871881766</v>
      </c>
      <c r="F34" s="4">
        <f t="shared" si="2"/>
        <v>3.2364782057157062</v>
      </c>
      <c r="G34" s="4">
        <f t="shared" si="3"/>
        <v>3.3243504529286736</v>
      </c>
      <c r="I34" s="4">
        <f t="shared" si="4"/>
        <v>1.0439403083136087</v>
      </c>
    </row>
    <row r="35" spans="1:9" x14ac:dyDescent="0.2">
      <c r="A35" s="4">
        <f>IF('True_Odds_Calculator_3-way'!A36="","",'True_Odds_Calculator_3-way'!A36)</f>
        <v>2.02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4.18</v>
      </c>
      <c r="D35" s="4">
        <f t="shared" si="0"/>
        <v>3.5488773988368916E-2</v>
      </c>
      <c r="E35" s="4">
        <f t="shared" si="1"/>
        <v>2.0694511376951281</v>
      </c>
      <c r="F35" s="4">
        <f t="shared" si="2"/>
        <v>3.4557208199621687</v>
      </c>
      <c r="G35" s="4">
        <f t="shared" si="3"/>
        <v>4.3974434271027842</v>
      </c>
      <c r="I35" s="4">
        <f t="shared" si="4"/>
        <v>1.0354887739883689</v>
      </c>
    </row>
    <row r="36" spans="1:9" x14ac:dyDescent="0.2">
      <c r="A36" s="4">
        <f>IF('True_Odds_Calculator_3-way'!A37="","",'True_Odds_Calculator_3-way'!A37)</f>
        <v>2.77</v>
      </c>
      <c r="B36" s="4">
        <f>IF('True_Odds_Calculator_3-way'!B37="","",'True_Odds_Calculator_3-way'!B37)</f>
        <v>3.42</v>
      </c>
      <c r="C36" s="4">
        <f>IF('True_Odds_Calculator_3-way'!C37="","",'True_Odds_Calculator_3-way'!C37)</f>
        <v>2.4900000000000002</v>
      </c>
      <c r="D36" s="4">
        <f t="shared" si="0"/>
        <v>5.5014916846434447E-2</v>
      </c>
      <c r="E36" s="4">
        <f t="shared" si="1"/>
        <v>2.9182380491343678</v>
      </c>
      <c r="F36" s="4">
        <f t="shared" si="2"/>
        <v>3.6488446061563051</v>
      </c>
      <c r="G36" s="4">
        <f t="shared" si="3"/>
        <v>2.6091395229327601</v>
      </c>
      <c r="I36" s="4">
        <f t="shared" si="4"/>
        <v>1.0550149168464344</v>
      </c>
    </row>
    <row r="37" spans="1:9" x14ac:dyDescent="0.2">
      <c r="A37" s="4">
        <f>IF('True_Odds_Calculator_3-way'!A38="","",'True_Odds_Calculator_3-way'!A38)</f>
        <v>1.22</v>
      </c>
      <c r="B37" s="4">
        <f>IF('True_Odds_Calculator_3-way'!B38="","",'True_Odds_Calculator_3-way'!B38)</f>
        <v>5.9</v>
      </c>
      <c r="C37" s="4">
        <f>IF('True_Odds_Calculator_3-way'!C38="","",'True_Odds_Calculator_3-way'!C38)</f>
        <v>12.52</v>
      </c>
      <c r="D37" s="4">
        <f t="shared" si="0"/>
        <v>6.90358610441133E-2</v>
      </c>
      <c r="E37" s="4">
        <f t="shared" si="1"/>
        <v>1.2552403500079117</v>
      </c>
      <c r="F37" s="4">
        <f t="shared" si="2"/>
        <v>6.8268905220374059</v>
      </c>
      <c r="G37" s="4">
        <f t="shared" si="3"/>
        <v>17.586978356239957</v>
      </c>
      <c r="I37" s="4">
        <f t="shared" si="4"/>
        <v>1.0690358610441133</v>
      </c>
    </row>
    <row r="38" spans="1:9" x14ac:dyDescent="0.2">
      <c r="A38" s="4">
        <f>IF('True_Odds_Calculator_3-way'!A39="","",'True_Odds_Calculator_3-way'!A39)</f>
        <v>1.48</v>
      </c>
      <c r="B38" s="4">
        <f>IF('True_Odds_Calculator_3-way'!B39="","",'True_Odds_Calculator_3-way'!B39)</f>
        <v>4.3499999999999996</v>
      </c>
      <c r="C38" s="4">
        <f>IF('True_Odds_Calculator_3-way'!C39="","",'True_Odds_Calculator_3-way'!C39)</f>
        <v>6.93</v>
      </c>
      <c r="D38" s="4">
        <f t="shared" si="0"/>
        <v>4.986087744708434E-2</v>
      </c>
      <c r="E38" s="4">
        <f t="shared" si="1"/>
        <v>1.5173231650953374</v>
      </c>
      <c r="F38" s="4">
        <f t="shared" si="2"/>
        <v>4.6890071130692137</v>
      </c>
      <c r="G38" s="4">
        <f t="shared" si="3"/>
        <v>7.8320892902283514</v>
      </c>
      <c r="I38" s="4">
        <f t="shared" si="4"/>
        <v>1.0498608774470843</v>
      </c>
    </row>
    <row r="39" spans="1: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2.23</v>
      </c>
      <c r="D39" s="4">
        <f t="shared" si="0"/>
        <v>5.5433096027126982E-2</v>
      </c>
      <c r="E39" s="4">
        <f t="shared" si="1"/>
        <v>3.3672333527430216</v>
      </c>
      <c r="F39" s="4">
        <f t="shared" si="2"/>
        <v>3.6620983221596624</v>
      </c>
      <c r="G39" s="4">
        <f t="shared" si="3"/>
        <v>2.3258367257163042</v>
      </c>
      <c r="I39" s="4">
        <f t="shared" si="4"/>
        <v>1.055433096027127</v>
      </c>
    </row>
    <row r="40" spans="1:9" x14ac:dyDescent="0.2">
      <c r="A40" s="4">
        <f>IF('True_Odds_Calculator_3-way'!A41="","",'True_Odds_Calculator_3-way'!A41)</f>
        <v>4.45</v>
      </c>
      <c r="B40" s="4">
        <f>IF('True_Odds_Calculator_3-way'!B41="","",'True_Odds_Calculator_3-way'!B41)</f>
        <v>3.27</v>
      </c>
      <c r="C40" s="4">
        <f>IF('True_Odds_Calculator_3-way'!C41="","",'True_Odds_Calculator_3-way'!C41)</f>
        <v>1.9</v>
      </c>
      <c r="D40" s="4">
        <f t="shared" si="0"/>
        <v>5.6845288150796591E-2</v>
      </c>
      <c r="E40" s="4">
        <f t="shared" si="1"/>
        <v>4.859779051815309</v>
      </c>
      <c r="F40" s="4">
        <f t="shared" si="2"/>
        <v>3.4859971378557457</v>
      </c>
      <c r="G40" s="4">
        <f t="shared" si="3"/>
        <v>1.9709584783349985</v>
      </c>
      <c r="I40" s="4">
        <f t="shared" si="4"/>
        <v>1.0568452881507966</v>
      </c>
    </row>
    <row r="41" spans="1:9" x14ac:dyDescent="0.2">
      <c r="A41" s="4">
        <f>IF('True_Odds_Calculator_3-way'!A42="","",'True_Odds_Calculator_3-way'!A42)</f>
        <v>1.73</v>
      </c>
      <c r="B41" s="4">
        <f>IF('True_Odds_Calculator_3-way'!B42="","",'True_Odds_Calculator_3-way'!B42)</f>
        <v>3.89</v>
      </c>
      <c r="C41" s="4">
        <f>IF('True_Odds_Calculator_3-way'!C42="","",'True_Odds_Calculator_3-way'!C42)</f>
        <v>4.46</v>
      </c>
      <c r="D41" s="4">
        <f t="shared" si="0"/>
        <v>5.9319337458056065E-2</v>
      </c>
      <c r="E41" s="4">
        <f t="shared" si="1"/>
        <v>1.7912750124025811</v>
      </c>
      <c r="F41" s="4">
        <f t="shared" si="2"/>
        <v>4.2141407842631065</v>
      </c>
      <c r="G41" s="4">
        <f t="shared" si="3"/>
        <v>4.8913596218997339</v>
      </c>
      <c r="I41" s="4">
        <f t="shared" si="4"/>
        <v>1.0593193374580561</v>
      </c>
    </row>
    <row r="42" spans="1:9" x14ac:dyDescent="0.2">
      <c r="A42" s="4">
        <f>IF('True_Odds_Calculator_3-way'!A43="","",'True_Odds_Calculator_3-way'!A43)</f>
        <v>1.33</v>
      </c>
      <c r="B42" s="4">
        <f>IF('True_Odds_Calculator_3-way'!B43="","",'True_Odds_Calculator_3-way'!B43)</f>
        <v>5.34</v>
      </c>
      <c r="C42" s="4">
        <f>IF('True_Odds_Calculator_3-way'!C43="","",'True_Odds_Calculator_3-way'!C43)</f>
        <v>8.1</v>
      </c>
      <c r="D42" s="4">
        <f t="shared" si="0"/>
        <v>6.2602406974573421E-2</v>
      </c>
      <c r="E42" s="4">
        <f t="shared" si="1"/>
        <v>1.3679661688409586</v>
      </c>
      <c r="F42" s="4">
        <f t="shared" si="2"/>
        <v>6.0096714142745817</v>
      </c>
      <c r="G42" s="4">
        <f t="shared" si="3"/>
        <v>9.7476032492112505</v>
      </c>
      <c r="I42" s="4">
        <f t="shared" si="4"/>
        <v>1.0626024069745734</v>
      </c>
    </row>
    <row r="43" spans="1:9" x14ac:dyDescent="0.2">
      <c r="A43" s="4">
        <f>IF('True_Odds_Calculator_3-way'!A44="","",'True_Odds_Calculator_3-way'!A44)</f>
        <v>1.92</v>
      </c>
      <c r="B43" s="4">
        <f>IF('True_Odds_Calculator_3-way'!B44="","",'True_Odds_Calculator_3-way'!B44)</f>
        <v>3.41</v>
      </c>
      <c r="C43" s="4">
        <f>IF('True_Odds_Calculator_3-way'!C44="","",'True_Odds_Calculator_3-way'!C44)</f>
        <v>4.13</v>
      </c>
      <c r="D43" s="4">
        <f t="shared" si="0"/>
        <v>5.6219215903469566E-2</v>
      </c>
      <c r="E43" s="4">
        <f t="shared" si="1"/>
        <v>1.9916605401026906</v>
      </c>
      <c r="F43" s="4">
        <f t="shared" si="2"/>
        <v>3.6427829706318793</v>
      </c>
      <c r="G43" s="4">
        <f t="shared" si="3"/>
        <v>4.4764558393716696</v>
      </c>
      <c r="I43" s="4">
        <f t="shared" si="4"/>
        <v>1.0562192159034696</v>
      </c>
    </row>
    <row r="44" spans="1:9" x14ac:dyDescent="0.2">
      <c r="A44" s="4">
        <f>IF('True_Odds_Calculator_3-way'!A45="","",'True_Odds_Calculator_3-way'!A45)</f>
        <v>2.97</v>
      </c>
      <c r="B44" s="4">
        <f>IF('True_Odds_Calculator_3-way'!B45="","",'True_Odds_Calculator_3-way'!B45)</f>
        <v>3.62</v>
      </c>
      <c r="C44" s="4">
        <f>IF('True_Odds_Calculator_3-way'!C45="","",'True_Odds_Calculator_3-way'!C45)</f>
        <v>2.3199999999999998</v>
      </c>
      <c r="D44" s="4">
        <f t="shared" si="0"/>
        <v>4.397791338160939E-2</v>
      </c>
      <c r="E44" s="4">
        <f t="shared" si="1"/>
        <v>3.1051943693168069</v>
      </c>
      <c r="F44" s="4">
        <f t="shared" si="2"/>
        <v>3.822866860581311</v>
      </c>
      <c r="G44" s="4">
        <f t="shared" si="3"/>
        <v>2.4016801483879449</v>
      </c>
      <c r="I44" s="4">
        <f t="shared" si="4"/>
        <v>1.0439779133816094</v>
      </c>
    </row>
    <row r="45" spans="1:9" x14ac:dyDescent="0.2">
      <c r="A45" s="4">
        <f>IF('True_Odds_Calculator_3-way'!A46="","",'True_Odds_Calculator_3-way'!A46)</f>
        <v>1.79</v>
      </c>
      <c r="B45" s="4">
        <f>IF('True_Odds_Calculator_3-way'!B46="","",'True_Odds_Calculator_3-way'!B46)</f>
        <v>3.87</v>
      </c>
      <c r="C45" s="4">
        <f>IF('True_Odds_Calculator_3-way'!C46="","",'True_Odds_Calculator_3-way'!C46)</f>
        <v>4.13</v>
      </c>
      <c r="D45" s="4">
        <f t="shared" si="0"/>
        <v>5.9187901298959344E-2</v>
      </c>
      <c r="E45" s="4">
        <f t="shared" si="1"/>
        <v>1.855528831545538</v>
      </c>
      <c r="F45" s="4">
        <f t="shared" si="2"/>
        <v>4.1899096249605012</v>
      </c>
      <c r="G45" s="4">
        <f t="shared" si="3"/>
        <v>4.4963735588283846</v>
      </c>
      <c r="I45" s="4">
        <f t="shared" si="4"/>
        <v>1.0591879012989593</v>
      </c>
    </row>
    <row r="46" spans="1:9" x14ac:dyDescent="0.2">
      <c r="A46" s="4">
        <f>IF('True_Odds_Calculator_3-way'!A47="","",'True_Odds_Calculator_3-way'!A47)</f>
        <v>1.93</v>
      </c>
      <c r="B46" s="4">
        <f>IF('True_Odds_Calculator_3-way'!B47="","",'True_Odds_Calculator_3-way'!B47)</f>
        <v>3.47</v>
      </c>
      <c r="C46" s="4">
        <f>IF('True_Odds_Calculator_3-way'!C47="","",'True_Odds_Calculator_3-way'!C47)</f>
        <v>4.1900000000000004</v>
      </c>
      <c r="D46" s="4">
        <f t="shared" si="0"/>
        <v>4.4982637553126148E-2</v>
      </c>
      <c r="E46" s="4">
        <f t="shared" si="1"/>
        <v>1.9875163995244178</v>
      </c>
      <c r="F46" s="4">
        <f t="shared" si="2"/>
        <v>3.6604530710676468</v>
      </c>
      <c r="G46" s="4">
        <f t="shared" si="3"/>
        <v>4.4708868196157976</v>
      </c>
      <c r="I46" s="4">
        <f t="shared" si="4"/>
        <v>1.0449826375531261</v>
      </c>
    </row>
    <row r="47" spans="1:9" x14ac:dyDescent="0.2">
      <c r="A47" s="4">
        <f>IF('True_Odds_Calculator_3-way'!A48="","",'True_Odds_Calculator_3-way'!A48)</f>
        <v>2.13</v>
      </c>
      <c r="B47" s="4">
        <f>IF('True_Odds_Calculator_3-way'!B48="","",'True_Odds_Calculator_3-way'!B48)</f>
        <v>3.63</v>
      </c>
      <c r="C47" s="4">
        <f>IF('True_Odds_Calculator_3-way'!C48="","",'True_Odds_Calculator_3-way'!C48)</f>
        <v>3.6</v>
      </c>
      <c r="D47" s="4">
        <f t="shared" si="0"/>
        <v>2.2743439516807129E-2</v>
      </c>
      <c r="E47" s="4">
        <f t="shared" si="1"/>
        <v>2.1649594228193556</v>
      </c>
      <c r="F47" s="4">
        <f t="shared" si="2"/>
        <v>3.732722898546061</v>
      </c>
      <c r="G47" s="4">
        <f t="shared" si="3"/>
        <v>3.7010083926349053</v>
      </c>
      <c r="I47" s="4">
        <f t="shared" si="4"/>
        <v>1.0227434395168071</v>
      </c>
    </row>
    <row r="48" spans="1:9" x14ac:dyDescent="0.2">
      <c r="A48" s="4">
        <f>IF('True_Odds_Calculator_3-way'!A49="","",'True_Odds_Calculator_3-way'!A49)</f>
        <v>10.220000000000001</v>
      </c>
      <c r="B48" s="4">
        <f>IF('True_Odds_Calculator_3-way'!B49="","",'True_Odds_Calculator_3-way'!B49)</f>
        <v>5.63</v>
      </c>
      <c r="C48" s="4">
        <f>IF('True_Odds_Calculator_3-way'!C49="","",'True_Odds_Calculator_3-way'!C49)</f>
        <v>1.33</v>
      </c>
      <c r="D48" s="4">
        <f t="shared" si="0"/>
        <v>2.7346950797515035E-2</v>
      </c>
      <c r="E48" s="4">
        <f t="shared" si="1"/>
        <v>11.269928463775212</v>
      </c>
      <c r="F48" s="4">
        <f t="shared" si="2"/>
        <v>5.9345686567504483</v>
      </c>
      <c r="G48" s="4">
        <f t="shared" si="3"/>
        <v>1.3463225655175108</v>
      </c>
      <c r="I48" s="4">
        <f t="shared" si="4"/>
        <v>1.027346950797515</v>
      </c>
    </row>
    <row r="49" spans="1:9" x14ac:dyDescent="0.2">
      <c r="A49" s="4">
        <f>IF('True_Odds_Calculator_3-way'!A50="","",'True_Odds_Calculator_3-way'!A50)</f>
        <v>1.33</v>
      </c>
      <c r="B49" s="4">
        <f>IF('True_Odds_Calculator_3-way'!B50="","",'True_Odds_Calculator_3-way'!B50)</f>
        <v>5.28</v>
      </c>
      <c r="C49" s="4">
        <f>IF('True_Odds_Calculator_3-way'!C50="","",'True_Odds_Calculator_3-way'!C50)</f>
        <v>12.17</v>
      </c>
      <c r="D49" s="4">
        <f t="shared" si="0"/>
        <v>2.3442907335568419E-2</v>
      </c>
      <c r="E49" s="4">
        <f t="shared" si="1"/>
        <v>1.343967888167839</v>
      </c>
      <c r="F49" s="4">
        <f t="shared" si="2"/>
        <v>5.5072254620833156</v>
      </c>
      <c r="G49" s="4">
        <f t="shared" si="3"/>
        <v>13.449000792500602</v>
      </c>
      <c r="I49" s="4">
        <f t="shared" si="4"/>
        <v>1.0234429073355684</v>
      </c>
    </row>
    <row r="50" spans="1:9" x14ac:dyDescent="0.2">
      <c r="A50" s="4">
        <f>IF('True_Odds_Calculator_3-way'!A51="","",'True_Odds_Calculator_3-way'!A51)</f>
        <v>2.4900000000000002</v>
      </c>
      <c r="B50" s="4">
        <f>IF('True_Odds_Calculator_3-way'!B51="","",'True_Odds_Calculator_3-way'!B51)</f>
        <v>3.09</v>
      </c>
      <c r="C50" s="4">
        <f>IF('True_Odds_Calculator_3-way'!C51="","",'True_Odds_Calculator_3-way'!C51)</f>
        <v>3.31</v>
      </c>
      <c r="D50" s="4">
        <f t="shared" si="0"/>
        <v>2.7345824797444518E-2</v>
      </c>
      <c r="E50" s="4">
        <f t="shared" si="1"/>
        <v>2.5478281434812793</v>
      </c>
      <c r="F50" s="4">
        <f t="shared" si="2"/>
        <v>3.1795560090025199</v>
      </c>
      <c r="G50" s="4">
        <f t="shared" si="3"/>
        <v>3.4129747732397813</v>
      </c>
      <c r="I50" s="4">
        <f t="shared" si="4"/>
        <v>1.0273458247974445</v>
      </c>
    </row>
    <row r="51" spans="1:9" x14ac:dyDescent="0.2">
      <c r="A51" s="4">
        <f>IF('True_Odds_Calculator_3-way'!A52="","",'True_Odds_Calculator_3-way'!A52)</f>
        <v>2.4500000000000002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3.16</v>
      </c>
      <c r="D51" s="4">
        <f t="shared" si="0"/>
        <v>2.7649264538956997E-2</v>
      </c>
      <c r="E51" s="4">
        <f t="shared" si="1"/>
        <v>2.5065996023232691</v>
      </c>
      <c r="F51" s="4">
        <f t="shared" si="2"/>
        <v>3.4035151601271774</v>
      </c>
      <c r="G51" s="4">
        <f t="shared" si="3"/>
        <v>3.2547922169470795</v>
      </c>
      <c r="I51" s="4">
        <f t="shared" si="4"/>
        <v>1.027649264538957</v>
      </c>
    </row>
    <row r="52" spans="1:9" x14ac:dyDescent="0.2">
      <c r="A52" s="4">
        <f>IF('True_Odds_Calculator_3-way'!A53="","",'True_Odds_Calculator_3-way'!A53)</f>
        <v>1.81</v>
      </c>
      <c r="B52" s="4">
        <f>IF('True_Odds_Calculator_3-way'!B53="","",'True_Odds_Calculator_3-way'!B53)</f>
        <v>3.77</v>
      </c>
      <c r="C52" s="4">
        <f>IF('True_Odds_Calculator_3-way'!C53="","",'True_Odds_Calculator_3-way'!C53)</f>
        <v>4.71</v>
      </c>
      <c r="D52" s="4">
        <f t="shared" si="0"/>
        <v>3.005240228830286E-2</v>
      </c>
      <c r="E52" s="4">
        <f t="shared" si="1"/>
        <v>1.8434242609110731</v>
      </c>
      <c r="F52" s="4">
        <f t="shared" si="2"/>
        <v>3.9179652984199915</v>
      </c>
      <c r="G52" s="4">
        <f t="shared" si="3"/>
        <v>4.9432329600675757</v>
      </c>
      <c r="I52" s="4">
        <f t="shared" si="4"/>
        <v>1.0300524022883029</v>
      </c>
    </row>
    <row r="53" spans="1:9" x14ac:dyDescent="0.2">
      <c r="A53" s="4">
        <f>IF('True_Odds_Calculator_3-way'!A54="","",'True_Odds_Calculator_3-way'!A54)</f>
        <v>3.08</v>
      </c>
      <c r="B53" s="4">
        <f>IF('True_Odds_Calculator_3-way'!B54="","",'True_Odds_Calculator_3-way'!B54)</f>
        <v>3.18</v>
      </c>
      <c r="C53" s="4">
        <f>IF('True_Odds_Calculator_3-way'!C54="","",'True_Odds_Calculator_3-way'!C54)</f>
        <v>2.41</v>
      </c>
      <c r="D53" s="4">
        <f t="shared" si="0"/>
        <v>5.4078492816455714E-2</v>
      </c>
      <c r="E53" s="4">
        <f t="shared" si="1"/>
        <v>3.2610557246764711</v>
      </c>
      <c r="F53" s="4">
        <f t="shared" si="2"/>
        <v>3.3733725154230889</v>
      </c>
      <c r="G53" s="4">
        <f t="shared" si="3"/>
        <v>2.5194527255846149</v>
      </c>
      <c r="I53" s="4">
        <f t="shared" si="4"/>
        <v>1.0540784928164557</v>
      </c>
    </row>
    <row r="54" spans="1:9" x14ac:dyDescent="0.2">
      <c r="A54" s="4">
        <f>IF('True_Odds_Calculator_3-way'!A55="","",'True_Odds_Calculator_3-way'!A55)</f>
        <v>2.17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3.57</v>
      </c>
      <c r="D54" s="4">
        <f t="shared" si="0"/>
        <v>2.2631678750555384E-2</v>
      </c>
      <c r="E54" s="4">
        <f t="shared" si="1"/>
        <v>2.2061146430052121</v>
      </c>
      <c r="F54" s="4">
        <f t="shared" si="2"/>
        <v>3.6476880772843403</v>
      </c>
      <c r="G54" s="4">
        <f t="shared" si="3"/>
        <v>3.6688072066575672</v>
      </c>
      <c r="I54" s="4">
        <f t="shared" si="4"/>
        <v>1.0226316787505554</v>
      </c>
    </row>
    <row r="55" spans="1:9" x14ac:dyDescent="0.2">
      <c r="A55" s="4">
        <f>IF('True_Odds_Calculator_3-way'!A56="","",'True_Odds_Calculator_3-way'!A56)</f>
        <v>2.2400000000000002</v>
      </c>
      <c r="B55" s="4">
        <f>IF('True_Odds_Calculator_3-way'!B56="","",'True_Odds_Calculator_3-way'!B56)</f>
        <v>3.31</v>
      </c>
      <c r="C55" s="4">
        <f>IF('True_Odds_Calculator_3-way'!C56="","",'True_Odds_Calculator_3-way'!C56)</f>
        <v>3.43</v>
      </c>
      <c r="D55" s="4">
        <f t="shared" si="0"/>
        <v>4.0088564558322215E-2</v>
      </c>
      <c r="E55" s="4">
        <f t="shared" si="1"/>
        <v>2.309118366392263</v>
      </c>
      <c r="F55" s="4">
        <f t="shared" si="2"/>
        <v>3.463180090214784</v>
      </c>
      <c r="G55" s="4">
        <f t="shared" si="3"/>
        <v>3.5947645678235438</v>
      </c>
      <c r="I55" s="4">
        <f t="shared" si="4"/>
        <v>1.0400885645583222</v>
      </c>
    </row>
    <row r="56" spans="1:9" x14ac:dyDescent="0.2">
      <c r="A56" s="4">
        <f>IF('True_Odds_Calculator_3-way'!A57="","",'True_Odds_Calculator_3-way'!A57)</f>
        <v>2.4700000000000002</v>
      </c>
      <c r="B56" s="4">
        <f>IF('True_Odds_Calculator_3-way'!B57="","",'True_Odds_Calculator_3-way'!B57)</f>
        <v>3.15</v>
      </c>
      <c r="C56" s="4">
        <f>IF('True_Odds_Calculator_3-way'!C57="","",'True_Odds_Calculator_3-way'!C57)</f>
        <v>3.15</v>
      </c>
      <c r="D56" s="4">
        <f t="shared" si="0"/>
        <v>3.9778934515776632E-2</v>
      </c>
      <c r="E56" s="4">
        <f t="shared" si="1"/>
        <v>2.5536349215032002</v>
      </c>
      <c r="F56" s="4">
        <f t="shared" si="2"/>
        <v>3.2873037110062668</v>
      </c>
      <c r="G56" s="4">
        <f t="shared" si="3"/>
        <v>3.2873037110062668</v>
      </c>
      <c r="I56" s="4">
        <f t="shared" si="4"/>
        <v>1.0397789345157766</v>
      </c>
    </row>
    <row r="57" spans="1:9" x14ac:dyDescent="0.2">
      <c r="A57" s="4">
        <f>IF('True_Odds_Calculator_3-way'!A58="","",'True_Odds_Calculator_3-way'!A58)</f>
        <v>2.1</v>
      </c>
      <c r="B57" s="4">
        <f>IF('True_Odds_Calculator_3-way'!B58="","",'True_Odds_Calculator_3-way'!B58)</f>
        <v>3.75</v>
      </c>
      <c r="C57" s="4">
        <f>IF('True_Odds_Calculator_3-way'!C58="","",'True_Odds_Calculator_3-way'!C58)</f>
        <v>3.49</v>
      </c>
      <c r="D57" s="4">
        <f t="shared" si="0"/>
        <v>2.9390094146541035E-2</v>
      </c>
      <c r="E57" s="4">
        <f t="shared" si="1"/>
        <v>2.1441109355801298</v>
      </c>
      <c r="F57" s="4">
        <f t="shared" si="2"/>
        <v>3.8930202910867946</v>
      </c>
      <c r="G57" s="4">
        <f t="shared" si="3"/>
        <v>3.6135489596686718</v>
      </c>
      <c r="I57" s="4">
        <f t="shared" si="4"/>
        <v>1.029390094146541</v>
      </c>
    </row>
    <row r="58" spans="1:9" x14ac:dyDescent="0.2">
      <c r="A58" s="4">
        <f>IF('True_Odds_Calculator_3-way'!A59="","",'True_Odds_Calculator_3-way'!A59)</f>
        <v>1.5</v>
      </c>
      <c r="B58" s="4">
        <f>IF('True_Odds_Calculator_3-way'!B59="","",'True_Odds_Calculator_3-way'!B59)</f>
        <v>4.47</v>
      </c>
      <c r="C58" s="4">
        <f>IF('True_Odds_Calculator_3-way'!C59="","",'True_Odds_Calculator_3-way'!C59)</f>
        <v>7.04</v>
      </c>
      <c r="D58" s="4">
        <f t="shared" si="0"/>
        <v>3.242576774455963E-2</v>
      </c>
      <c r="E58" s="4">
        <f t="shared" si="1"/>
        <v>1.5247201100824972</v>
      </c>
      <c r="F58" s="4">
        <f t="shared" si="2"/>
        <v>4.6969292921252155</v>
      </c>
      <c r="G58" s="4">
        <f t="shared" si="3"/>
        <v>7.6198101633628204</v>
      </c>
      <c r="I58" s="4">
        <f t="shared" si="4"/>
        <v>1.0324257677445596</v>
      </c>
    </row>
    <row r="59" spans="1:9" x14ac:dyDescent="0.2">
      <c r="A59" s="4">
        <f>IF('True_Odds_Calculator_3-way'!A60="","",'True_Odds_Calculator_3-way'!A60)</f>
        <v>1.96</v>
      </c>
      <c r="B59" s="4">
        <f>IF('True_Odds_Calculator_3-way'!B60="","",'True_Odds_Calculator_3-way'!B60)</f>
        <v>3.61</v>
      </c>
      <c r="C59" s="4">
        <f>IF('True_Odds_Calculator_3-way'!C60="","",'True_Odds_Calculator_3-way'!C60)</f>
        <v>4.21</v>
      </c>
      <c r="D59" s="4">
        <f t="shared" si="0"/>
        <v>2.4742083093362011E-2</v>
      </c>
      <c r="E59" s="4">
        <f t="shared" si="1"/>
        <v>1.9922036282363644</v>
      </c>
      <c r="F59" s="4">
        <f t="shared" si="2"/>
        <v>3.720778643284874</v>
      </c>
      <c r="G59" s="4">
        <f t="shared" si="3"/>
        <v>4.3614350884070188</v>
      </c>
      <c r="I59" s="4">
        <f t="shared" si="4"/>
        <v>1.024742083093362</v>
      </c>
    </row>
    <row r="60" spans="1:9" x14ac:dyDescent="0.2">
      <c r="A60" s="4">
        <f>IF('True_Odds_Calculator_3-way'!A61="","",'True_Odds_Calculator_3-way'!A61)</f>
        <v>1.55</v>
      </c>
      <c r="B60" s="4">
        <f>IF('True_Odds_Calculator_3-way'!B61="","",'True_Odds_Calculator_3-way'!B61)</f>
        <v>4.54</v>
      </c>
      <c r="C60" s="4">
        <f>IF('True_Odds_Calculator_3-way'!C61="","",'True_Odds_Calculator_3-way'!C61)</f>
        <v>6.29</v>
      </c>
      <c r="D60" s="4">
        <f t="shared" si="0"/>
        <v>2.4408119426885921E-2</v>
      </c>
      <c r="E60" s="4">
        <f t="shared" si="1"/>
        <v>1.5697964863931584</v>
      </c>
      <c r="F60" s="4">
        <f t="shared" si="2"/>
        <v>4.7141286979291861</v>
      </c>
      <c r="G60" s="4">
        <f t="shared" si="3"/>
        <v>6.6292567932211846</v>
      </c>
      <c r="I60" s="4">
        <f t="shared" si="4"/>
        <v>1.0244081194268859</v>
      </c>
    </row>
    <row r="61" spans="1:9" x14ac:dyDescent="0.2">
      <c r="A61" s="4">
        <f>IF('True_Odds_Calculator_3-way'!A62="","",'True_Odds_Calculator_3-way'!A62)</f>
        <v>1.71</v>
      </c>
      <c r="B61" s="4">
        <f>IF('True_Odds_Calculator_3-way'!B62="","",'True_Odds_Calculator_3-way'!B62)</f>
        <v>4.05</v>
      </c>
      <c r="C61" s="4">
        <f>IF('True_Odds_Calculator_3-way'!C62="","",'True_Odds_Calculator_3-way'!C62)</f>
        <v>5.16</v>
      </c>
      <c r="D61" s="4">
        <f t="shared" si="0"/>
        <v>2.5507351496743436E-2</v>
      </c>
      <c r="E61" s="4">
        <f t="shared" si="1"/>
        <v>1.7352288221515222</v>
      </c>
      <c r="F61" s="4">
        <f t="shared" si="2"/>
        <v>4.1944350545085767</v>
      </c>
      <c r="G61" s="4">
        <f t="shared" si="3"/>
        <v>5.3967705983091836</v>
      </c>
      <c r="I61" s="4">
        <f t="shared" si="4"/>
        <v>1.0255073514967434</v>
      </c>
    </row>
    <row r="62" spans="1:9" x14ac:dyDescent="0.2">
      <c r="A62" s="4">
        <f>IF('True_Odds_Calculator_3-way'!A63="","",'True_Odds_Calculator_3-way'!A63)</f>
        <v>2.0299999999999998</v>
      </c>
      <c r="B62" s="4">
        <f>IF('True_Odds_Calculator_3-way'!B63="","",'True_Odds_Calculator_3-way'!B63)</f>
        <v>3.61</v>
      </c>
      <c r="C62" s="4">
        <f>IF('True_Odds_Calculator_3-way'!C63="","",'True_Odds_Calculator_3-way'!C63)</f>
        <v>3.96</v>
      </c>
      <c r="D62" s="4">
        <f t="shared" si="0"/>
        <v>2.2144400212983806E-2</v>
      </c>
      <c r="E62" s="4">
        <f t="shared" si="1"/>
        <v>2.0608810191267115</v>
      </c>
      <c r="F62" s="4">
        <f t="shared" si="2"/>
        <v>3.708829532608485</v>
      </c>
      <c r="G62" s="4">
        <f t="shared" si="3"/>
        <v>4.0792386263727929</v>
      </c>
      <c r="I62" s="4">
        <f t="shared" si="4"/>
        <v>1.0221444002129838</v>
      </c>
    </row>
    <row r="63" spans="1:9" x14ac:dyDescent="0.2">
      <c r="A63" s="4">
        <f>IF('True_Odds_Calculator_3-way'!A64="","",'True_Odds_Calculator_3-way'!A64)</f>
        <v>2.0299999999999998</v>
      </c>
      <c r="B63" s="4">
        <f>IF('True_Odds_Calculator_3-way'!B64="","",'True_Odds_Calculator_3-way'!B64)</f>
        <v>3.86</v>
      </c>
      <c r="C63" s="4">
        <f>IF('True_Odds_Calculator_3-way'!C64="","",'True_Odds_Calculator_3-way'!C64)</f>
        <v>3.7</v>
      </c>
      <c r="D63" s="4">
        <f t="shared" si="0"/>
        <v>2.1948465221647284E-2</v>
      </c>
      <c r="E63" s="4">
        <f t="shared" si="1"/>
        <v>2.0606036627634525</v>
      </c>
      <c r="F63" s="4">
        <f t="shared" si="2"/>
        <v>3.9721756651471045</v>
      </c>
      <c r="G63" s="4">
        <f t="shared" si="3"/>
        <v>3.8029448569502247</v>
      </c>
      <c r="I63" s="4">
        <f t="shared" si="4"/>
        <v>1.0219484652216473</v>
      </c>
    </row>
    <row r="64" spans="1:9" x14ac:dyDescent="0.2">
      <c r="A64" s="4">
        <f>IF('True_Odds_Calculator_3-way'!A65="","",'True_Odds_Calculator_3-way'!A65)</f>
        <v>2.4700000000000002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</v>
      </c>
      <c r="D64" s="4">
        <f t="shared" si="0"/>
        <v>2.7463663579816E-2</v>
      </c>
      <c r="E64" s="4">
        <f t="shared" si="1"/>
        <v>2.5271431278134577</v>
      </c>
      <c r="F64" s="4">
        <f t="shared" si="2"/>
        <v>3.722686325839236</v>
      </c>
      <c r="G64" s="4">
        <f t="shared" si="3"/>
        <v>2.9790894877502136</v>
      </c>
      <c r="I64" s="4">
        <f t="shared" si="4"/>
        <v>1.027463663579816</v>
      </c>
    </row>
    <row r="65" spans="1:9" x14ac:dyDescent="0.2">
      <c r="A65" s="4">
        <f>IF('True_Odds_Calculator_3-way'!A66="","",'True_Odds_Calculator_3-way'!A66)</f>
        <v>3.03</v>
      </c>
      <c r="B65" s="4">
        <f>IF('True_Odds_Calculator_3-way'!B66="","",'True_Odds_Calculator_3-way'!B66)</f>
        <v>3.59</v>
      </c>
      <c r="C65" s="4">
        <f>IF('True_Odds_Calculator_3-way'!C66="","",'True_Odds_Calculator_3-way'!C66)</f>
        <v>2.39</v>
      </c>
      <c r="D65" s="4">
        <f t="shared" si="0"/>
        <v>2.6994577174760392E-2</v>
      </c>
      <c r="E65" s="4">
        <f t="shared" si="1"/>
        <v>3.1149269986308687</v>
      </c>
      <c r="F65" s="4">
        <f t="shared" si="2"/>
        <v>3.7098408846602267</v>
      </c>
      <c r="G65" s="4">
        <f t="shared" si="3"/>
        <v>2.4425282300568818</v>
      </c>
      <c r="I65" s="4">
        <f t="shared" si="4"/>
        <v>1.0269945771747604</v>
      </c>
    </row>
    <row r="66" spans="1:9" x14ac:dyDescent="0.2">
      <c r="A66" s="4">
        <f>IF('True_Odds_Calculator_3-way'!A67="","",'True_Odds_Calculator_3-way'!A67)</f>
        <v>3.27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2.2999999999999998</v>
      </c>
      <c r="D66" s="4">
        <f t="shared" si="0"/>
        <v>2.7125957538567391E-2</v>
      </c>
      <c r="E66" s="4">
        <f t="shared" si="1"/>
        <v>3.369630865518793</v>
      </c>
      <c r="F66" s="4">
        <f t="shared" si="2"/>
        <v>3.6037209298068422</v>
      </c>
      <c r="G66" s="4">
        <f t="shared" si="3"/>
        <v>2.3488479753401128</v>
      </c>
      <c r="I66" s="4">
        <f t="shared" si="4"/>
        <v>1.0271259575385674</v>
      </c>
    </row>
    <row r="67" spans="1:9" x14ac:dyDescent="0.2">
      <c r="A67" s="4">
        <f>IF('True_Odds_Calculator_3-way'!A68="","",'True_Odds_Calculator_3-way'!A68)</f>
        <v>1.55</v>
      </c>
      <c r="B67" s="4">
        <f>IF('True_Odds_Calculator_3-way'!B68="","",'True_Odds_Calculator_3-way'!B68)</f>
        <v>4.59</v>
      </c>
      <c r="C67" s="4">
        <f>IF('True_Odds_Calculator_3-way'!C68="","",'True_Odds_Calculator_3-way'!C68)</f>
        <v>5.98</v>
      </c>
      <c r="D67" s="4">
        <f t="shared" ref="D67:D130" si="5">IF(A67="","",((1/A67)+(1/B67)+(1/C67))-1)</f>
        <v>3.0250294337415884E-2</v>
      </c>
      <c r="E67" s="4">
        <f t="shared" ref="E67:E130" si="6">IF(A67="","",(3*A67)/(3-($D67*A67)))</f>
        <v>1.5746100828780913</v>
      </c>
      <c r="F67" s="4">
        <f t="shared" ref="F67:F130" si="7">IF(B67="","",(3*B67)/(3-($D67*B67)))</f>
        <v>4.8127481852382408</v>
      </c>
      <c r="G67" s="4">
        <f t="shared" ref="G67:G130" si="8">IF(C67="","",(3*C67)/(3-($D67*C67)))</f>
        <v>6.3637257927725219</v>
      </c>
      <c r="I67" s="4">
        <f t="shared" ref="I67:I130" si="9">IF(A67="","",D67+1)</f>
        <v>1.0302502943374159</v>
      </c>
    </row>
    <row r="68" spans="1:9" x14ac:dyDescent="0.2">
      <c r="A68" s="4">
        <f>IF('True_Odds_Calculator_3-way'!A69="","",'True_Odds_Calculator_3-way'!A69)</f>
        <v>1.56</v>
      </c>
      <c r="B68" s="4">
        <f>IF('True_Odds_Calculator_3-way'!B69="","",'True_Odds_Calculator_3-way'!B69)</f>
        <v>4.3499999999999996</v>
      </c>
      <c r="C68" s="4">
        <f>IF('True_Odds_Calculator_3-way'!C69="","",'True_Odds_Calculator_3-way'!C69)</f>
        <v>6.52</v>
      </c>
      <c r="D68" s="4">
        <f t="shared" si="5"/>
        <v>2.4284931625739858E-2</v>
      </c>
      <c r="E68" s="4">
        <f t="shared" si="6"/>
        <v>1.5799518923119116</v>
      </c>
      <c r="F68" s="4">
        <f t="shared" si="7"/>
        <v>4.5087679251281969</v>
      </c>
      <c r="G68" s="4">
        <f t="shared" si="8"/>
        <v>6.8832951660277804</v>
      </c>
      <c r="I68" s="4">
        <f t="shared" si="9"/>
        <v>1.0242849316257399</v>
      </c>
    </row>
    <row r="69" spans="1:9" x14ac:dyDescent="0.2">
      <c r="A69" s="4">
        <f>IF('True_Odds_Calculator_3-way'!A70="","",'True_Odds_Calculator_3-way'!A70)</f>
        <v>1.23</v>
      </c>
      <c r="B69" s="4">
        <f>IF('True_Odds_Calculator_3-way'!B70="","",'True_Odds_Calculator_3-way'!B70)</f>
        <v>6.6</v>
      </c>
      <c r="C69" s="4">
        <f>IF('True_Odds_Calculator_3-way'!C70="","",'True_Odds_Calculator_3-way'!C70)</f>
        <v>14.96</v>
      </c>
      <c r="D69" s="4">
        <f t="shared" si="5"/>
        <v>3.1368201382548477E-2</v>
      </c>
      <c r="E69" s="4">
        <f t="shared" si="6"/>
        <v>1.2460250819361305</v>
      </c>
      <c r="F69" s="4">
        <f t="shared" si="7"/>
        <v>7.0892279241793776</v>
      </c>
      <c r="G69" s="4">
        <f t="shared" si="8"/>
        <v>17.734001542020039</v>
      </c>
      <c r="I69" s="4">
        <f t="shared" si="9"/>
        <v>1.0313682013825485</v>
      </c>
    </row>
    <row r="70" spans="1:9" x14ac:dyDescent="0.2">
      <c r="A70" s="4">
        <f>IF('True_Odds_Calculator_3-way'!A71="","",'True_Odds_Calculator_3-way'!A71)</f>
        <v>3.97</v>
      </c>
      <c r="B70" s="4">
        <f>IF('True_Odds_Calculator_3-way'!B71="","",'True_Odds_Calculator_3-way'!B71)</f>
        <v>3.79</v>
      </c>
      <c r="C70" s="4">
        <f>IF('True_Odds_Calculator_3-way'!C71="","",'True_Odds_Calculator_3-way'!C71)</f>
        <v>1.97</v>
      </c>
      <c r="D70" s="4">
        <f t="shared" si="5"/>
        <v>2.3355624707775968E-2</v>
      </c>
      <c r="E70" s="4">
        <f t="shared" si="6"/>
        <v>4.0966152201280988</v>
      </c>
      <c r="F70" s="4">
        <f t="shared" si="7"/>
        <v>3.9052274023512363</v>
      </c>
      <c r="G70" s="4">
        <f t="shared" si="8"/>
        <v>2.0006842141462711</v>
      </c>
      <c r="I70" s="4">
        <f t="shared" si="9"/>
        <v>1.023355624707776</v>
      </c>
    </row>
    <row r="71" spans="1:9" x14ac:dyDescent="0.2">
      <c r="A71" s="4">
        <f>IF('True_Odds_Calculator_3-way'!A72="","",'True_Odds_Calculator_3-way'!A72)</f>
        <v>2.95</v>
      </c>
      <c r="B71" s="4">
        <f>IF('True_Odds_Calculator_3-way'!B72="","",'True_Odds_Calculator_3-way'!B72)</f>
        <v>3.33</v>
      </c>
      <c r="C71" s="4">
        <f>IF('True_Odds_Calculator_3-way'!C72="","",'True_Odds_Calculator_3-way'!C72)</f>
        <v>2.62</v>
      </c>
      <c r="D71" s="4">
        <f t="shared" si="5"/>
        <v>2.0962740460734874E-2</v>
      </c>
      <c r="E71" s="4">
        <f t="shared" si="6"/>
        <v>3.0120892851639622</v>
      </c>
      <c r="F71" s="4">
        <f t="shared" si="7"/>
        <v>3.4093304903373309</v>
      </c>
      <c r="G71" s="4">
        <f t="shared" si="8"/>
        <v>2.6688600485915264</v>
      </c>
      <c r="I71" s="4">
        <f t="shared" si="9"/>
        <v>1.0209627404607349</v>
      </c>
    </row>
    <row r="72" spans="1:9" x14ac:dyDescent="0.2">
      <c r="A72" s="4">
        <f>IF('True_Odds_Calculator_3-way'!A73="","",'True_Odds_Calculator_3-way'!A73)</f>
        <v>2.2799999999999998</v>
      </c>
      <c r="B72" s="4">
        <f>IF('True_Odds_Calculator_3-way'!B73="","",'True_Odds_Calculator_3-way'!B73)</f>
        <v>3.37</v>
      </c>
      <c r="C72" s="4">
        <f>IF('True_Odds_Calculator_3-way'!C73="","",'True_Odds_Calculator_3-way'!C73)</f>
        <v>3.23</v>
      </c>
      <c r="D72" s="4">
        <f t="shared" si="5"/>
        <v>4.4929919492394887E-2</v>
      </c>
      <c r="E72" s="4">
        <f t="shared" si="6"/>
        <v>2.360607031756397</v>
      </c>
      <c r="F72" s="4">
        <f t="shared" si="7"/>
        <v>3.5491290738620722</v>
      </c>
      <c r="G72" s="4">
        <f t="shared" si="8"/>
        <v>3.3941925246337852</v>
      </c>
      <c r="I72" s="4">
        <f t="shared" si="9"/>
        <v>1.0449299194923949</v>
      </c>
    </row>
    <row r="73" spans="1:9" x14ac:dyDescent="0.2">
      <c r="A73" s="4">
        <f>IF('True_Odds_Calculator_3-way'!A74="","",'True_Odds_Calculator_3-way'!A74)</f>
        <v>1.36</v>
      </c>
      <c r="B73" s="4">
        <f>IF('True_Odds_Calculator_3-way'!B74="","",'True_Odds_Calculator_3-way'!B74)</f>
        <v>4.76</v>
      </c>
      <c r="C73" s="4">
        <f>IF('True_Odds_Calculator_3-way'!C74="","",'True_Odds_Calculator_3-way'!C74)</f>
        <v>9.65</v>
      </c>
      <c r="D73" s="4">
        <f t="shared" si="5"/>
        <v>4.9005094265685445E-2</v>
      </c>
      <c r="E73" s="4">
        <f t="shared" si="6"/>
        <v>1.3908997315138178</v>
      </c>
      <c r="F73" s="4">
        <f t="shared" si="7"/>
        <v>5.1613169032548027</v>
      </c>
      <c r="G73" s="4">
        <f t="shared" si="8"/>
        <v>11.455815113475765</v>
      </c>
      <c r="I73" s="4">
        <f t="shared" si="9"/>
        <v>1.0490050942656854</v>
      </c>
    </row>
    <row r="74" spans="1:9" x14ac:dyDescent="0.2">
      <c r="A74" s="4">
        <f>IF('True_Odds_Calculator_3-way'!A75="","",'True_Odds_Calculator_3-way'!A75)</f>
        <v>2.94</v>
      </c>
      <c r="B74" s="4">
        <f>IF('True_Odds_Calculator_3-way'!B75="","",'True_Odds_Calculator_3-way'!B75)</f>
        <v>3.33</v>
      </c>
      <c r="C74" s="4">
        <f>IF('True_Odds_Calculator_3-way'!C75="","",'True_Odds_Calculator_3-way'!C75)</f>
        <v>2.48</v>
      </c>
      <c r="D74" s="4">
        <f t="shared" si="5"/>
        <v>4.3662161173682046E-2</v>
      </c>
      <c r="E74" s="4">
        <f t="shared" si="6"/>
        <v>3.0714228607803236</v>
      </c>
      <c r="F74" s="4">
        <f t="shared" si="7"/>
        <v>3.4996085232389604</v>
      </c>
      <c r="G74" s="4">
        <f t="shared" si="8"/>
        <v>2.5728651310100679</v>
      </c>
      <c r="I74" s="4">
        <f t="shared" si="9"/>
        <v>1.043662161173682</v>
      </c>
    </row>
    <row r="75" spans="1:9" x14ac:dyDescent="0.2">
      <c r="A75" s="4">
        <f>IF('True_Odds_Calculator_3-way'!A76="","",'True_Odds_Calculator_3-way'!A76)</f>
        <v>2.25</v>
      </c>
      <c r="B75" s="4">
        <f>IF('True_Odds_Calculator_3-way'!B76="","",'True_Odds_Calculator_3-way'!B76)</f>
        <v>3.42</v>
      </c>
      <c r="C75" s="4">
        <f>IF('True_Odds_Calculator_3-way'!C76="","",'True_Odds_Calculator_3-way'!C76)</f>
        <v>3.5</v>
      </c>
      <c r="D75" s="4">
        <f t="shared" si="5"/>
        <v>2.2556390977443552E-2</v>
      </c>
      <c r="E75" s="4">
        <f t="shared" si="6"/>
        <v>2.2887189292543022</v>
      </c>
      <c r="F75" s="4">
        <f t="shared" si="7"/>
        <v>3.5102639296187679</v>
      </c>
      <c r="G75" s="4">
        <f t="shared" si="8"/>
        <v>3.5945945945945943</v>
      </c>
      <c r="I75" s="4">
        <f t="shared" si="9"/>
        <v>1.0225563909774436</v>
      </c>
    </row>
    <row r="76" spans="1:9" x14ac:dyDescent="0.2">
      <c r="A76" s="4">
        <f>IF('True_Odds_Calculator_3-way'!A77="","",'True_Odds_Calculator_3-way'!A77)</f>
        <v>2.0699999999999998</v>
      </c>
      <c r="B76" s="4">
        <f>IF('True_Odds_Calculator_3-way'!B77="","",'True_Odds_Calculator_3-way'!B77)</f>
        <v>3.55</v>
      </c>
      <c r="C76" s="4">
        <f>IF('True_Odds_Calculator_3-way'!C77="","",'True_Odds_Calculator_3-way'!C77)</f>
        <v>3.88</v>
      </c>
      <c r="D76" s="4">
        <f t="shared" si="5"/>
        <v>2.2513887047570513E-2</v>
      </c>
      <c r="E76" s="4">
        <f t="shared" si="6"/>
        <v>2.1026640065604587</v>
      </c>
      <c r="F76" s="4">
        <f t="shared" si="7"/>
        <v>3.6471657212248556</v>
      </c>
      <c r="G76" s="4">
        <f t="shared" si="8"/>
        <v>3.9963660284868232</v>
      </c>
      <c r="I76" s="4">
        <f t="shared" si="9"/>
        <v>1.0225138870475705</v>
      </c>
    </row>
    <row r="77" spans="1:9" x14ac:dyDescent="0.2">
      <c r="A77" s="4">
        <f>IF('True_Odds_Calculator_3-way'!A78="","",'True_Odds_Calculator_3-way'!A78)</f>
        <v>3.35</v>
      </c>
      <c r="B77" s="4">
        <f>IF('True_Odds_Calculator_3-way'!B78="","",'True_Odds_Calculator_3-way'!B78)</f>
        <v>3.22</v>
      </c>
      <c r="C77" s="4">
        <f>IF('True_Odds_Calculator_3-way'!C78="","",'True_Odds_Calculator_3-way'!C78)</f>
        <v>2.2999999999999998</v>
      </c>
      <c r="D77" s="4">
        <f t="shared" si="5"/>
        <v>4.384907759339951E-2</v>
      </c>
      <c r="E77" s="4">
        <f t="shared" si="6"/>
        <v>3.522477413736802</v>
      </c>
      <c r="F77" s="4">
        <f t="shared" si="7"/>
        <v>3.3790331001357421</v>
      </c>
      <c r="G77" s="4">
        <f t="shared" si="8"/>
        <v>2.3800102963889094</v>
      </c>
      <c r="I77" s="4">
        <f t="shared" si="9"/>
        <v>1.0438490775933995</v>
      </c>
    </row>
    <row r="78" spans="1:9" x14ac:dyDescent="0.2">
      <c r="A78" s="4">
        <f>IF('True_Odds_Calculator_3-way'!A79="","",'True_Odds_Calculator_3-way'!A79)</f>
        <v>1.26</v>
      </c>
      <c r="B78" s="4">
        <f>IF('True_Odds_Calculator_3-way'!B79="","",'True_Odds_Calculator_3-way'!B79)</f>
        <v>5.59</v>
      </c>
      <c r="C78" s="4">
        <f>IF('True_Odds_Calculator_3-way'!C79="","",'True_Odds_Calculator_3-way'!C79)</f>
        <v>13.52</v>
      </c>
      <c r="D78" s="4">
        <f t="shared" si="5"/>
        <v>4.650616725750889E-2</v>
      </c>
      <c r="E78" s="4">
        <f t="shared" si="6"/>
        <v>1.2851013582582034</v>
      </c>
      <c r="F78" s="4">
        <f t="shared" si="7"/>
        <v>6.1203697720897372</v>
      </c>
      <c r="G78" s="4">
        <f t="shared" si="8"/>
        <v>17.104999003686359</v>
      </c>
      <c r="I78" s="4">
        <f t="shared" si="9"/>
        <v>1.0465061672575089</v>
      </c>
    </row>
    <row r="79" spans="1:9" x14ac:dyDescent="0.2">
      <c r="A79" s="4">
        <f>IF('True_Odds_Calculator_3-way'!A80="","",'True_Odds_Calculator_3-way'!A80)</f>
        <v>2.75</v>
      </c>
      <c r="B79" s="4">
        <f>IF('True_Odds_Calculator_3-way'!B80="","",'True_Odds_Calculator_3-way'!B80)</f>
        <v>2.78</v>
      </c>
      <c r="C79" s="4">
        <f>IF('True_Odds_Calculator_3-way'!C80="","",'True_Odds_Calculator_3-way'!C80)</f>
        <v>3.12</v>
      </c>
      <c r="D79" s="4">
        <f t="shared" si="5"/>
        <v>4.3861414365011564E-2</v>
      </c>
      <c r="E79" s="4">
        <f t="shared" si="6"/>
        <v>2.8651990422269025</v>
      </c>
      <c r="F79" s="4">
        <f t="shared" si="7"/>
        <v>2.8977800095570547</v>
      </c>
      <c r="G79" s="4">
        <f t="shared" si="8"/>
        <v>3.2691239355286723</v>
      </c>
      <c r="I79" s="4">
        <f t="shared" si="9"/>
        <v>1.0438614143650116</v>
      </c>
    </row>
    <row r="80" spans="1:9" x14ac:dyDescent="0.2">
      <c r="A80" s="4">
        <f>IF('True_Odds_Calculator_3-way'!A81="","",'True_Odds_Calculator_3-way'!A81)</f>
        <v>1.96</v>
      </c>
      <c r="B80" s="4">
        <f>IF('True_Odds_Calculator_3-way'!B81="","",'True_Odds_Calculator_3-way'!B81)</f>
        <v>3.33</v>
      </c>
      <c r="C80" s="4">
        <f>IF('True_Odds_Calculator_3-way'!C81="","",'True_Odds_Calculator_3-way'!C81)</f>
        <v>4.24</v>
      </c>
      <c r="D80" s="4">
        <f t="shared" si="5"/>
        <v>4.6353438536727021E-2</v>
      </c>
      <c r="E80" s="4">
        <f t="shared" si="6"/>
        <v>2.0212108475574531</v>
      </c>
      <c r="F80" s="4">
        <f t="shared" si="7"/>
        <v>3.5106300493834013</v>
      </c>
      <c r="G80" s="4">
        <f t="shared" si="8"/>
        <v>4.5372480985517694</v>
      </c>
      <c r="I80" s="4">
        <f t="shared" si="9"/>
        <v>1.046353438536727</v>
      </c>
    </row>
    <row r="81" spans="1:9" x14ac:dyDescent="0.2">
      <c r="A81" s="4">
        <f>IF('True_Odds_Calculator_3-way'!A82="","",'True_Odds_Calculator_3-way'!A82)</f>
        <v>3.2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2.4500000000000002</v>
      </c>
      <c r="D81" s="4">
        <f t="shared" si="5"/>
        <v>4.4287860775378052E-2</v>
      </c>
      <c r="E81" s="4">
        <f t="shared" si="6"/>
        <v>3.3586646086160843</v>
      </c>
      <c r="F81" s="4">
        <f t="shared" si="7"/>
        <v>3.2376921740447537</v>
      </c>
      <c r="G81" s="4">
        <f t="shared" si="8"/>
        <v>2.5419378757725308</v>
      </c>
      <c r="I81" s="4">
        <f t="shared" si="9"/>
        <v>1.0442878607753781</v>
      </c>
    </row>
    <row r="82" spans="1:9" x14ac:dyDescent="0.2">
      <c r="A82" s="4">
        <f>IF('True_Odds_Calculator_3-way'!A83="","",'True_Odds_Calculator_3-way'!A83)</f>
        <v>2.2000000000000002</v>
      </c>
      <c r="B82" s="4">
        <f>IF('True_Odds_Calculator_3-way'!B83="","",'True_Odds_Calculator_3-way'!B83)</f>
        <v>2.94</v>
      </c>
      <c r="C82" s="4">
        <f>IF('True_Odds_Calculator_3-way'!C83="","",'True_Odds_Calculator_3-way'!C83)</f>
        <v>4.01</v>
      </c>
      <c r="D82" s="4">
        <f t="shared" si="5"/>
        <v>4.405806757071451E-2</v>
      </c>
      <c r="E82" s="4">
        <f t="shared" si="6"/>
        <v>2.2734535790294248</v>
      </c>
      <c r="F82" s="4">
        <f t="shared" si="7"/>
        <v>3.0726683115299442</v>
      </c>
      <c r="G82" s="4">
        <f t="shared" si="8"/>
        <v>4.2609302305205325</v>
      </c>
      <c r="I82" s="4">
        <f t="shared" si="9"/>
        <v>1.0440580675707145</v>
      </c>
    </row>
    <row r="83" spans="1:9" x14ac:dyDescent="0.2">
      <c r="A83" s="4">
        <f>IF('True_Odds_Calculator_3-way'!A84="","",'True_Odds_Calculator_3-way'!A84)</f>
        <v>2.34</v>
      </c>
      <c r="B83" s="4">
        <f>IF('True_Odds_Calculator_3-way'!B84="","",'True_Odds_Calculator_3-way'!B84)</f>
        <v>3.14</v>
      </c>
      <c r="C83" s="4">
        <f>IF('True_Odds_Calculator_3-way'!C84="","",'True_Odds_Calculator_3-way'!C84)</f>
        <v>3.34</v>
      </c>
      <c r="D83" s="4">
        <f t="shared" si="5"/>
        <v>4.5222962534835709E-2</v>
      </c>
      <c r="E83" s="4">
        <f t="shared" si="6"/>
        <v>2.4255589499865979</v>
      </c>
      <c r="F83" s="4">
        <f t="shared" si="7"/>
        <v>3.2960113146877843</v>
      </c>
      <c r="G83" s="4">
        <f t="shared" si="8"/>
        <v>3.5170786926507951</v>
      </c>
      <c r="I83" s="4">
        <f t="shared" si="9"/>
        <v>1.0452229625348357</v>
      </c>
    </row>
    <row r="84" spans="1:9" x14ac:dyDescent="0.2">
      <c r="A84" s="4">
        <f>IF('True_Odds_Calculator_3-way'!A85="","",'True_Odds_Calculator_3-way'!A85)</f>
        <v>3.23</v>
      </c>
      <c r="B84" s="4">
        <f>IF('True_Odds_Calculator_3-way'!B85="","",'True_Odds_Calculator_3-way'!B85)</f>
        <v>3.19</v>
      </c>
      <c r="C84" s="4">
        <f>IF('True_Odds_Calculator_3-way'!C85="","",'True_Odds_Calculator_3-way'!C85)</f>
        <v>2.37</v>
      </c>
      <c r="D84" s="4">
        <f t="shared" si="5"/>
        <v>4.5018075314307904E-2</v>
      </c>
      <c r="E84" s="4">
        <f t="shared" si="6"/>
        <v>3.3945310927115631</v>
      </c>
      <c r="F84" s="4">
        <f t="shared" si="7"/>
        <v>3.3503800814864415</v>
      </c>
      <c r="G84" s="4">
        <f t="shared" si="8"/>
        <v>2.4573955004146182</v>
      </c>
      <c r="I84" s="4">
        <f t="shared" si="9"/>
        <v>1.0450180753143079</v>
      </c>
    </row>
    <row r="85" spans="1:9" x14ac:dyDescent="0.2">
      <c r="A85" s="4">
        <f>IF('True_Odds_Calculator_3-way'!A86="","",'True_Odds_Calculator_3-way'!A86)</f>
        <v>3.51</v>
      </c>
      <c r="B85" s="4">
        <f>IF('True_Odds_Calculator_3-way'!B86="","",'True_Odds_Calculator_3-way'!B86)</f>
        <v>3.01</v>
      </c>
      <c r="C85" s="4">
        <f>IF('True_Odds_Calculator_3-way'!C86="","",'True_Odds_Calculator_3-way'!C86)</f>
        <v>2.34</v>
      </c>
      <c r="D85" s="4">
        <f t="shared" si="5"/>
        <v>4.4476625871974651E-2</v>
      </c>
      <c r="E85" s="4">
        <f t="shared" si="6"/>
        <v>3.7026787070244502</v>
      </c>
      <c r="F85" s="4">
        <f t="shared" si="7"/>
        <v>3.1505949245037321</v>
      </c>
      <c r="G85" s="4">
        <f t="shared" si="8"/>
        <v>2.4240961828207812</v>
      </c>
      <c r="I85" s="4">
        <f t="shared" si="9"/>
        <v>1.0444766258719747</v>
      </c>
    </row>
    <row r="86" spans="1: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2.82</v>
      </c>
      <c r="C86" s="4">
        <f>IF('True_Odds_Calculator_3-way'!C87="","",'True_Odds_Calculator_3-way'!C87)</f>
        <v>3.43</v>
      </c>
      <c r="D86" s="4">
        <f t="shared" si="5"/>
        <v>4.45614930843794E-2</v>
      </c>
      <c r="E86" s="4">
        <f t="shared" si="6"/>
        <v>2.6072047155336819</v>
      </c>
      <c r="F86" s="4">
        <f t="shared" si="7"/>
        <v>2.9432878636755651</v>
      </c>
      <c r="G86" s="4">
        <f t="shared" si="8"/>
        <v>3.6141352787707235</v>
      </c>
      <c r="I86" s="4">
        <f t="shared" si="9"/>
        <v>1.0445614930843794</v>
      </c>
    </row>
    <row r="87" spans="1:9" x14ac:dyDescent="0.2">
      <c r="A87" s="4">
        <f>IF('True_Odds_Calculator_3-way'!A88="","",'True_Odds_Calculator_3-way'!A88)</f>
        <v>2.15</v>
      </c>
      <c r="B87" s="4">
        <f>IF('True_Odds_Calculator_3-way'!B88="","",'True_Odds_Calculator_3-way'!B88)</f>
        <v>3.08</v>
      </c>
      <c r="C87" s="4">
        <f>IF('True_Odds_Calculator_3-way'!C88="","",'True_Odds_Calculator_3-way'!C88)</f>
        <v>3.76</v>
      </c>
      <c r="D87" s="4">
        <f t="shared" si="5"/>
        <v>5.5749050553602686E-2</v>
      </c>
      <c r="E87" s="4">
        <f t="shared" si="6"/>
        <v>2.2394748266491415</v>
      </c>
      <c r="F87" s="4">
        <f t="shared" si="7"/>
        <v>3.2669883379577955</v>
      </c>
      <c r="G87" s="4">
        <f t="shared" si="8"/>
        <v>4.0424549949344941</v>
      </c>
      <c r="I87" s="4">
        <f t="shared" si="9"/>
        <v>1.0557490505536027</v>
      </c>
    </row>
    <row r="88" spans="1:9" x14ac:dyDescent="0.2">
      <c r="A88" s="4">
        <f>IF('True_Odds_Calculator_3-way'!A89="","",'True_Odds_Calculator_3-way'!A89)</f>
        <v>2.52</v>
      </c>
      <c r="B88" s="4">
        <f>IF('True_Odds_Calculator_3-way'!B89="","",'True_Odds_Calculator_3-way'!B89)</f>
        <v>3.07</v>
      </c>
      <c r="C88" s="4">
        <f>IF('True_Odds_Calculator_3-way'!C89="","",'True_Odds_Calculator_3-way'!C89)</f>
        <v>3.01</v>
      </c>
      <c r="D88" s="4">
        <f t="shared" si="5"/>
        <v>5.478420946946061E-2</v>
      </c>
      <c r="E88" s="4">
        <f t="shared" si="6"/>
        <v>2.6415613125494306</v>
      </c>
      <c r="F88" s="4">
        <f t="shared" si="7"/>
        <v>3.2523339998800735</v>
      </c>
      <c r="G88" s="4">
        <f t="shared" si="8"/>
        <v>3.1850733655203753</v>
      </c>
      <c r="I88" s="4">
        <f t="shared" si="9"/>
        <v>1.0547842094694606</v>
      </c>
    </row>
    <row r="89" spans="1:9" x14ac:dyDescent="0.2">
      <c r="A89" s="4">
        <f>IF('True_Odds_Calculator_3-way'!A90="","",'True_Odds_Calculator_3-way'!A90)</f>
        <v>2.95</v>
      </c>
      <c r="B89" s="4">
        <f>IF('True_Odds_Calculator_3-way'!B90="","",'True_Odds_Calculator_3-way'!B90)</f>
        <v>3.76</v>
      </c>
      <c r="C89" s="4">
        <f>IF('True_Odds_Calculator_3-way'!C90="","",'True_Odds_Calculator_3-way'!C90)</f>
        <v>2.39</v>
      </c>
      <c r="D89" s="4">
        <f t="shared" si="5"/>
        <v>2.3350539496972411E-2</v>
      </c>
      <c r="E89" s="4">
        <f t="shared" si="6"/>
        <v>3.0193278861420088</v>
      </c>
      <c r="F89" s="4">
        <f t="shared" si="7"/>
        <v>3.8733577239573589</v>
      </c>
      <c r="G89" s="4">
        <f t="shared" si="8"/>
        <v>2.4353029582037284</v>
      </c>
      <c r="I89" s="4">
        <f t="shared" si="9"/>
        <v>1.0233505394969724</v>
      </c>
    </row>
    <row r="90" spans="1:9" x14ac:dyDescent="0.2">
      <c r="A90" s="4">
        <f>IF('True_Odds_Calculator_3-way'!A91="","",'True_Odds_Calculator_3-way'!A91)</f>
        <v>1.83</v>
      </c>
      <c r="B90" s="4">
        <f>IF('True_Odds_Calculator_3-way'!B91="","",'True_Odds_Calculator_3-way'!B91)</f>
        <v>3.83</v>
      </c>
      <c r="C90" s="4">
        <f>IF('True_Odds_Calculator_3-way'!C91="","",'True_Odds_Calculator_3-way'!C91)</f>
        <v>4.6100000000000003</v>
      </c>
      <c r="D90" s="4">
        <f t="shared" si="5"/>
        <v>2.4464432872131514E-2</v>
      </c>
      <c r="E90" s="4">
        <f t="shared" si="6"/>
        <v>1.8577233707055456</v>
      </c>
      <c r="F90" s="4">
        <f t="shared" si="7"/>
        <v>3.9534787077915952</v>
      </c>
      <c r="G90" s="4">
        <f t="shared" si="8"/>
        <v>4.7900765997459303</v>
      </c>
      <c r="I90" s="4">
        <f t="shared" si="9"/>
        <v>1.0244644328721315</v>
      </c>
    </row>
    <row r="91" spans="1:9" x14ac:dyDescent="0.2">
      <c r="A91" s="4">
        <f>IF('True_Odds_Calculator_3-way'!A92="","",'True_Odds_Calculator_3-way'!A92)</f>
        <v>1.82</v>
      </c>
      <c r="B91" s="4">
        <f>IF('True_Odds_Calculator_3-way'!B92="","",'True_Odds_Calculator_3-way'!B92)</f>
        <v>3.82</v>
      </c>
      <c r="C91" s="4">
        <f>IF('True_Odds_Calculator_3-way'!C92="","",'True_Odds_Calculator_3-way'!C92)</f>
        <v>4.72</v>
      </c>
      <c r="D91" s="4">
        <f t="shared" si="5"/>
        <v>2.3095060942252443E-2</v>
      </c>
      <c r="E91" s="4">
        <f t="shared" si="6"/>
        <v>1.8458623845862387</v>
      </c>
      <c r="F91" s="4">
        <f t="shared" si="7"/>
        <v>3.935741137684678</v>
      </c>
      <c r="G91" s="4">
        <f t="shared" si="8"/>
        <v>4.8979739024110671</v>
      </c>
      <c r="I91" s="4">
        <f t="shared" si="9"/>
        <v>1.0230950609422524</v>
      </c>
    </row>
    <row r="92" spans="1:9" x14ac:dyDescent="0.2">
      <c r="A92" s="4">
        <f>IF('True_Odds_Calculator_3-way'!A93="","",'True_Odds_Calculator_3-way'!A93)</f>
        <v>1.37</v>
      </c>
      <c r="B92" s="4">
        <f>IF('True_Odds_Calculator_3-way'!B93="","",'True_Odds_Calculator_3-way'!B93)</f>
        <v>5.24</v>
      </c>
      <c r="C92" s="4">
        <f>IF('True_Odds_Calculator_3-way'!C93="","",'True_Odds_Calculator_3-way'!C93)</f>
        <v>9.67</v>
      </c>
      <c r="D92" s="4">
        <f t="shared" si="5"/>
        <v>2.4179318294951901E-2</v>
      </c>
      <c r="E92" s="4">
        <f t="shared" si="6"/>
        <v>1.3852962874054697</v>
      </c>
      <c r="F92" s="4">
        <f t="shared" si="7"/>
        <v>5.4710604406187731</v>
      </c>
      <c r="G92" s="4">
        <f t="shared" si="8"/>
        <v>10.487364220257771</v>
      </c>
      <c r="I92" s="4">
        <f t="shared" si="9"/>
        <v>1.0241793182949519</v>
      </c>
    </row>
    <row r="93" spans="1:9" x14ac:dyDescent="0.2">
      <c r="A93" s="4">
        <f>IF('True_Odds_Calculator_3-way'!A94="","",'True_Odds_Calculator_3-way'!A94)</f>
        <v>1.34</v>
      </c>
      <c r="B93" s="4">
        <f>IF('True_Odds_Calculator_3-way'!B94="","",'True_Odds_Calculator_3-way'!B94)</f>
        <v>5.31</v>
      </c>
      <c r="C93" s="4">
        <f>IF('True_Odds_Calculator_3-way'!C94="","",'True_Odds_Calculator_3-way'!C94)</f>
        <v>10.98</v>
      </c>
      <c r="D93" s="4">
        <f t="shared" si="5"/>
        <v>2.5667255092509889E-2</v>
      </c>
      <c r="E93" s="4">
        <f t="shared" si="6"/>
        <v>1.35554087938093</v>
      </c>
      <c r="F93" s="4">
        <f t="shared" si="7"/>
        <v>5.562720171018892</v>
      </c>
      <c r="G93" s="4">
        <f t="shared" si="8"/>
        <v>12.118431559413073</v>
      </c>
      <c r="I93" s="4">
        <f t="shared" si="9"/>
        <v>1.0256672550925099</v>
      </c>
    </row>
    <row r="94" spans="1:9" x14ac:dyDescent="0.2">
      <c r="A94" s="4">
        <f>IF('True_Odds_Calculator_3-way'!A95="","",'True_Odds_Calculator_3-way'!A95)</f>
        <v>1.66</v>
      </c>
      <c r="B94" s="4">
        <f>IF('True_Odds_Calculator_3-way'!B95="","",'True_Odds_Calculator_3-way'!B95)</f>
        <v>4.09</v>
      </c>
      <c r="C94" s="4">
        <f>IF('True_Odds_Calculator_3-way'!C95="","",'True_Odds_Calculator_3-way'!C95)</f>
        <v>5.66</v>
      </c>
      <c r="D94" s="4">
        <f t="shared" si="5"/>
        <v>2.3586861290011418E-2</v>
      </c>
      <c r="E94" s="4">
        <f t="shared" si="6"/>
        <v>1.6819518202351371</v>
      </c>
      <c r="F94" s="4">
        <f t="shared" si="7"/>
        <v>4.2258909362192734</v>
      </c>
      <c r="G94" s="4">
        <f t="shared" si="8"/>
        <v>5.9236035878277278</v>
      </c>
      <c r="I94" s="4">
        <f t="shared" si="9"/>
        <v>1.0235868612900114</v>
      </c>
    </row>
    <row r="95" spans="1:9" x14ac:dyDescent="0.2">
      <c r="A95" s="4">
        <f>IF('True_Odds_Calculator_3-way'!A96="","",'True_Odds_Calculator_3-way'!A96)</f>
        <v>2.63</v>
      </c>
      <c r="B95" s="4">
        <f>IF('True_Odds_Calculator_3-way'!B96="","",'True_Odds_Calculator_3-way'!B96)</f>
        <v>3.34</v>
      </c>
      <c r="C95" s="4">
        <f>IF('True_Odds_Calculator_3-way'!C96="","",'True_Odds_Calculator_3-way'!C96)</f>
        <v>2.87</v>
      </c>
      <c r="D95" s="4">
        <f t="shared" si="5"/>
        <v>2.80613902360487E-2</v>
      </c>
      <c r="E95" s="4">
        <f t="shared" si="6"/>
        <v>2.6963310528067179</v>
      </c>
      <c r="F95" s="4">
        <f t="shared" si="7"/>
        <v>3.4477123292154839</v>
      </c>
      <c r="G95" s="4">
        <f t="shared" si="8"/>
        <v>2.9491716836639004</v>
      </c>
      <c r="I95" s="4">
        <f t="shared" si="9"/>
        <v>1.0280613902360487</v>
      </c>
    </row>
    <row r="96" spans="1:9" x14ac:dyDescent="0.2">
      <c r="A96" s="4">
        <f>IF('True_Odds_Calculator_3-way'!A97="","",'True_Odds_Calculator_3-way'!A97)</f>
        <v>2.08</v>
      </c>
      <c r="B96" s="4">
        <f>IF('True_Odds_Calculator_3-way'!B97="","",'True_Odds_Calculator_3-way'!B97)</f>
        <v>3.45</v>
      </c>
      <c r="C96" s="4">
        <f>IF('True_Odds_Calculator_3-way'!C97="","",'True_Odds_Calculator_3-way'!C97)</f>
        <v>3.87</v>
      </c>
      <c r="D96" s="4">
        <f t="shared" si="5"/>
        <v>2.9022236049536243E-2</v>
      </c>
      <c r="E96" s="4">
        <f t="shared" si="6"/>
        <v>2.1227134169645123</v>
      </c>
      <c r="F96" s="4">
        <f t="shared" si="7"/>
        <v>3.5691214686143322</v>
      </c>
      <c r="G96" s="4">
        <f t="shared" si="8"/>
        <v>4.0205230957213622</v>
      </c>
      <c r="I96" s="4">
        <f t="shared" si="9"/>
        <v>1.0290222360495362</v>
      </c>
    </row>
    <row r="97" spans="1:9" x14ac:dyDescent="0.2">
      <c r="A97" s="4">
        <f>IF('True_Odds_Calculator_3-way'!A98="","",'True_Odds_Calculator_3-way'!A98)</f>
        <v>3.04</v>
      </c>
      <c r="B97" s="4">
        <f>IF('True_Odds_Calculator_3-way'!B98="","",'True_Odds_Calculator_3-way'!B98)</f>
        <v>3.28</v>
      </c>
      <c r="C97" s="4">
        <f>IF('True_Odds_Calculator_3-way'!C98="","",'True_Odds_Calculator_3-way'!C98)</f>
        <v>2.54</v>
      </c>
      <c r="D97" s="4">
        <f t="shared" si="5"/>
        <v>2.7526204603115279E-2</v>
      </c>
      <c r="E97" s="4">
        <f t="shared" si="6"/>
        <v>3.1272284738905047</v>
      </c>
      <c r="F97" s="4">
        <f t="shared" si="7"/>
        <v>3.3817756090891224</v>
      </c>
      <c r="G97" s="4">
        <f t="shared" si="8"/>
        <v>2.6006085339326672</v>
      </c>
      <c r="I97" s="4">
        <f t="shared" si="9"/>
        <v>1.0275262046031153</v>
      </c>
    </row>
    <row r="98" spans="1:9" x14ac:dyDescent="0.2">
      <c r="A98" s="4">
        <f>IF('True_Odds_Calculator_3-way'!A99="","",'True_Odds_Calculator_3-way'!A99)</f>
        <v>2.6</v>
      </c>
      <c r="B98" s="4">
        <f>IF('True_Odds_Calculator_3-way'!B99="","",'True_Odds_Calculator_3-way'!B99)</f>
        <v>3.05</v>
      </c>
      <c r="C98" s="4">
        <f>IF('True_Odds_Calculator_3-way'!C99="","",'True_Odds_Calculator_3-way'!C99)</f>
        <v>3.18</v>
      </c>
      <c r="D98" s="4">
        <f t="shared" si="5"/>
        <v>2.6949645879432493E-2</v>
      </c>
      <c r="E98" s="4">
        <f t="shared" si="6"/>
        <v>2.6621788059428382</v>
      </c>
      <c r="F98" s="4">
        <f t="shared" si="7"/>
        <v>3.1359204788512871</v>
      </c>
      <c r="G98" s="4">
        <f t="shared" si="8"/>
        <v>3.2735132234838002</v>
      </c>
      <c r="I98" s="4">
        <f t="shared" si="9"/>
        <v>1.0269496458794325</v>
      </c>
    </row>
    <row r="99" spans="1:9" x14ac:dyDescent="0.2">
      <c r="A99" s="4">
        <f>IF('True_Odds_Calculator_3-way'!A100="","",'True_Odds_Calculator_3-way'!A100)</f>
        <v>1.1299999999999999</v>
      </c>
      <c r="B99" s="4">
        <f>IF('True_Odds_Calculator_3-way'!B100="","",'True_Odds_Calculator_3-way'!B100)</f>
        <v>9.06</v>
      </c>
      <c r="C99" s="4">
        <f>IF('True_Odds_Calculator_3-way'!C100="","",'True_Odds_Calculator_3-way'!C100)</f>
        <v>24.99</v>
      </c>
      <c r="D99" s="4">
        <f t="shared" si="5"/>
        <v>3.5347034553140366E-2</v>
      </c>
      <c r="E99" s="4">
        <f t="shared" si="6"/>
        <v>1.1452478872689409</v>
      </c>
      <c r="F99" s="4">
        <f t="shared" si="7"/>
        <v>10.142714989537463</v>
      </c>
      <c r="G99" s="4">
        <f t="shared" si="8"/>
        <v>35.418714578533567</v>
      </c>
      <c r="I99" s="4">
        <f t="shared" si="9"/>
        <v>1.0353470345531404</v>
      </c>
    </row>
    <row r="100" spans="1:9" x14ac:dyDescent="0.2">
      <c r="A100" s="4">
        <f>IF('True_Odds_Calculator_3-way'!A101="","",'True_Odds_Calculator_3-way'!A101)</f>
        <v>1.63</v>
      </c>
      <c r="B100" s="4">
        <f>IF('True_Odds_Calculator_3-way'!B101="","",'True_Odds_Calculator_3-way'!B101)</f>
        <v>3.8</v>
      </c>
      <c r="C100" s="4">
        <f>IF('True_Odds_Calculator_3-way'!C101="","",'True_Odds_Calculator_3-way'!C101)</f>
        <v>5.4</v>
      </c>
      <c r="D100" s="4">
        <f t="shared" si="5"/>
        <v>6.1840012437364589E-2</v>
      </c>
      <c r="E100" s="4">
        <f t="shared" si="6"/>
        <v>1.6866717318075155</v>
      </c>
      <c r="F100" s="4">
        <f t="shared" si="7"/>
        <v>4.1229537834461896</v>
      </c>
      <c r="G100" s="4">
        <f t="shared" si="8"/>
        <v>6.0763734134289313</v>
      </c>
      <c r="I100" s="4">
        <f t="shared" si="9"/>
        <v>1.0618400124373646</v>
      </c>
    </row>
    <row r="101" spans="1:9" x14ac:dyDescent="0.2">
      <c r="A101" s="4">
        <f>IF('True_Odds_Calculator_3-way'!A102="","",'True_Odds_Calculator_3-way'!A102)</f>
        <v>2.04</v>
      </c>
      <c r="B101" s="4">
        <f>IF('True_Odds_Calculator_3-way'!B102="","",'True_Odds_Calculator_3-way'!B102)</f>
        <v>3.44</v>
      </c>
      <c r="C101" s="4">
        <f>IF('True_Odds_Calculator_3-way'!C102="","",'True_Odds_Calculator_3-way'!C102)</f>
        <v>3.61</v>
      </c>
      <c r="D101" s="4">
        <f t="shared" si="5"/>
        <v>5.7902063099284806E-2</v>
      </c>
      <c r="E101" s="4">
        <f t="shared" si="6"/>
        <v>2.123613905938516</v>
      </c>
      <c r="F101" s="4">
        <f t="shared" si="7"/>
        <v>3.6846392883350689</v>
      </c>
      <c r="G101" s="4">
        <f t="shared" si="8"/>
        <v>3.8803664016874153</v>
      </c>
      <c r="I101" s="4">
        <f t="shared" si="9"/>
        <v>1.0579020630992848</v>
      </c>
    </row>
    <row r="102" spans="1:9" x14ac:dyDescent="0.2">
      <c r="A102" s="4">
        <f>IF('True_Odds_Calculator_3-way'!A103="","",'True_Odds_Calculator_3-way'!A103)</f>
        <v>2.44</v>
      </c>
      <c r="B102" s="4">
        <f>IF('True_Odds_Calculator_3-way'!B103="","",'True_Odds_Calculator_3-way'!B103)</f>
        <v>3.19</v>
      </c>
      <c r="C102" s="4">
        <f>IF('True_Odds_Calculator_3-way'!C103="","",'True_Odds_Calculator_3-way'!C103)</f>
        <v>3.03</v>
      </c>
      <c r="D102" s="4">
        <f t="shared" si="5"/>
        <v>5.3348692698552025E-2</v>
      </c>
      <c r="E102" s="4">
        <f t="shared" si="6"/>
        <v>2.5506744533706951</v>
      </c>
      <c r="F102" s="4">
        <f t="shared" si="7"/>
        <v>3.3818433252675923</v>
      </c>
      <c r="G102" s="4">
        <f t="shared" si="8"/>
        <v>3.2025609651879945</v>
      </c>
      <c r="I102" s="4">
        <f t="shared" si="9"/>
        <v>1.053348692698552</v>
      </c>
    </row>
    <row r="103" spans="1:9" x14ac:dyDescent="0.2">
      <c r="A103" s="4">
        <f>IF('True_Odds_Calculator_3-way'!A104="","",'True_Odds_Calculator_3-way'!A104)</f>
        <v>2.0699999999999998</v>
      </c>
      <c r="B103" s="4">
        <f>IF('True_Odds_Calculator_3-way'!B104="","",'True_Odds_Calculator_3-way'!B104)</f>
        <v>3.42</v>
      </c>
      <c r="C103" s="4">
        <f>IF('True_Odds_Calculator_3-way'!C104="","",'True_Odds_Calculator_3-way'!C104)</f>
        <v>3.55</v>
      </c>
      <c r="D103" s="4">
        <f t="shared" si="5"/>
        <v>5.7179589103397488E-2</v>
      </c>
      <c r="E103" s="4">
        <f t="shared" si="6"/>
        <v>2.1550241425348502</v>
      </c>
      <c r="F103" s="4">
        <f t="shared" si="7"/>
        <v>3.6584768301576975</v>
      </c>
      <c r="G103" s="4">
        <f t="shared" si="8"/>
        <v>3.8076340943489702</v>
      </c>
      <c r="I103" s="4">
        <f t="shared" si="9"/>
        <v>1.0571795891033975</v>
      </c>
    </row>
    <row r="104" spans="1:9" x14ac:dyDescent="0.2">
      <c r="A104" s="4">
        <f>IF('True_Odds_Calculator_3-way'!A105="","",'True_Odds_Calculator_3-way'!A105)</f>
        <v>1.42</v>
      </c>
      <c r="B104" s="4">
        <f>IF('True_Odds_Calculator_3-way'!B105="","",'True_Odds_Calculator_3-way'!B105)</f>
        <v>4.6399999999999997</v>
      </c>
      <c r="C104" s="4">
        <f>IF('True_Odds_Calculator_3-way'!C105="","",'True_Odds_Calculator_3-way'!C105)</f>
        <v>7</v>
      </c>
      <c r="D104" s="4">
        <f t="shared" si="5"/>
        <v>6.2599736349129298E-2</v>
      </c>
      <c r="E104" s="4">
        <f t="shared" si="6"/>
        <v>1.4633601543264714</v>
      </c>
      <c r="F104" s="4">
        <f t="shared" si="7"/>
        <v>5.1374086615576546</v>
      </c>
      <c r="G104" s="4">
        <f t="shared" si="8"/>
        <v>8.1973553248969147</v>
      </c>
      <c r="I104" s="4">
        <f t="shared" si="9"/>
        <v>1.0625997363491293</v>
      </c>
    </row>
    <row r="105" spans="1:9" x14ac:dyDescent="0.2">
      <c r="A105" s="4">
        <f>IF('True_Odds_Calculator_3-way'!A106="","",'True_Odds_Calculator_3-way'!A106)</f>
        <v>4.13</v>
      </c>
      <c r="B105" s="4">
        <f>IF('True_Odds_Calculator_3-way'!B106="","",'True_Odds_Calculator_3-way'!B106)</f>
        <v>3.6</v>
      </c>
      <c r="C105" s="4">
        <f>IF('True_Odds_Calculator_3-way'!C106="","",'True_Odds_Calculator_3-way'!C106)</f>
        <v>1.7</v>
      </c>
      <c r="D105" s="4">
        <f t="shared" si="5"/>
        <v>0.10814382250075161</v>
      </c>
      <c r="E105" s="4">
        <f t="shared" si="6"/>
        <v>4.8524183123648132</v>
      </c>
      <c r="F105" s="4">
        <f t="shared" si="7"/>
        <v>4.1368496857541901</v>
      </c>
      <c r="G105" s="4">
        <f t="shared" si="8"/>
        <v>1.8109795417309518</v>
      </c>
      <c r="I105" s="4">
        <f t="shared" si="9"/>
        <v>1.1081438225007516</v>
      </c>
    </row>
    <row r="106" spans="1:9" x14ac:dyDescent="0.2">
      <c r="A106" s="4">
        <f>IF('True_Odds_Calculator_3-way'!A107="","",'True_Odds_Calculator_3-way'!A107)</f>
        <v>1.42</v>
      </c>
      <c r="B106" s="4">
        <f>IF('True_Odds_Calculator_3-way'!B107="","",'True_Odds_Calculator_3-way'!B107)</f>
        <v>4.2699999999999996</v>
      </c>
      <c r="C106" s="4">
        <f>IF('True_Odds_Calculator_3-way'!C107="","",'True_Odds_Calculator_3-way'!C107)</f>
        <v>5.92</v>
      </c>
      <c r="D106" s="4">
        <f t="shared" si="5"/>
        <v>0.10733630850232112</v>
      </c>
      <c r="E106" s="4">
        <f t="shared" si="6"/>
        <v>1.4960058529921398</v>
      </c>
      <c r="F106" s="4">
        <f t="shared" si="7"/>
        <v>5.0399855323759901</v>
      </c>
      <c r="G106" s="4">
        <f t="shared" si="8"/>
        <v>7.5108823624597294</v>
      </c>
      <c r="I106" s="4">
        <f t="shared" si="9"/>
        <v>1.1073363085023211</v>
      </c>
    </row>
    <row r="107" spans="1:9" x14ac:dyDescent="0.2">
      <c r="A107" s="4">
        <f>IF('True_Odds_Calculator_3-way'!A108="","",'True_Odds_Calculator_3-way'!A108)</f>
        <v>3.32</v>
      </c>
      <c r="B107" s="4">
        <f>IF('True_Odds_Calculator_3-way'!B108="","",'True_Odds_Calculator_3-way'!B108)</f>
        <v>3.6</v>
      </c>
      <c r="C107" s="4">
        <f>IF('True_Odds_Calculator_3-way'!C108="","",'True_Odds_Calculator_3-way'!C108)</f>
        <v>2.06</v>
      </c>
      <c r="D107" s="4">
        <f t="shared" si="5"/>
        <v>6.4419490258769807E-2</v>
      </c>
      <c r="E107" s="4">
        <f t="shared" si="6"/>
        <v>3.5748546117688966</v>
      </c>
      <c r="F107" s="4">
        <f t="shared" si="7"/>
        <v>3.9016074778992924</v>
      </c>
      <c r="G107" s="4">
        <f t="shared" si="8"/>
        <v>2.1553408937050338</v>
      </c>
      <c r="I107" s="4">
        <f t="shared" si="9"/>
        <v>1.0644194902587698</v>
      </c>
    </row>
    <row r="108" spans="1:9" x14ac:dyDescent="0.2">
      <c r="A108" s="4">
        <f>IF('True_Odds_Calculator_3-way'!A109="","",'True_Odds_Calculator_3-way'!A109)</f>
        <v>2.69</v>
      </c>
      <c r="B108" s="4">
        <f>IF('True_Odds_Calculator_3-way'!B109="","",'True_Odds_Calculator_3-way'!B109)</f>
        <v>3.43</v>
      </c>
      <c r="C108" s="4">
        <f>IF('True_Odds_Calculator_3-way'!C109="","",'True_Odds_Calculator_3-way'!C109)</f>
        <v>2.4900000000000002</v>
      </c>
      <c r="D108" s="4">
        <f t="shared" si="5"/>
        <v>6.4898827103095025E-2</v>
      </c>
      <c r="E108" s="4">
        <f t="shared" si="6"/>
        <v>2.8562103491169455</v>
      </c>
      <c r="F108" s="4">
        <f t="shared" si="7"/>
        <v>3.7049078380412741</v>
      </c>
      <c r="G108" s="4">
        <f t="shared" si="8"/>
        <v>2.6317625935967288</v>
      </c>
      <c r="I108" s="4">
        <f t="shared" si="9"/>
        <v>1.064898827103095</v>
      </c>
    </row>
    <row r="109" spans="1:9" x14ac:dyDescent="0.2">
      <c r="A109" s="4">
        <f>IF('True_Odds_Calculator_3-way'!A110="","",'True_Odds_Calculator_3-way'!A110)</f>
        <v>2.7</v>
      </c>
      <c r="B109" s="4">
        <f>IF('True_Odds_Calculator_3-way'!B110="","",'True_Odds_Calculator_3-way'!B110)</f>
        <v>3.23</v>
      </c>
      <c r="C109" s="4">
        <f>IF('True_Odds_Calculator_3-way'!C110="","",'True_Odds_Calculator_3-way'!C110)</f>
        <v>2.61</v>
      </c>
      <c r="D109" s="4">
        <f t="shared" si="5"/>
        <v>6.3109656042291906E-2</v>
      </c>
      <c r="E109" s="4">
        <f t="shared" si="6"/>
        <v>2.8625914453553878</v>
      </c>
      <c r="F109" s="4">
        <f t="shared" si="7"/>
        <v>3.4654721178045027</v>
      </c>
      <c r="G109" s="4">
        <f t="shared" si="8"/>
        <v>2.76162830904968</v>
      </c>
      <c r="I109" s="4">
        <f t="shared" si="9"/>
        <v>1.0631096560422919</v>
      </c>
    </row>
    <row r="110" spans="1:9" x14ac:dyDescent="0.2">
      <c r="A110" s="4">
        <f>IF('True_Odds_Calculator_3-way'!A111="","",'True_Odds_Calculator_3-way'!A111)</f>
        <v>2.29</v>
      </c>
      <c r="B110" s="4">
        <f>IF('True_Odds_Calculator_3-way'!B111="","",'True_Odds_Calculator_3-way'!B111)</f>
        <v>3.12</v>
      </c>
      <c r="C110" s="4">
        <f>IF('True_Odds_Calculator_3-way'!C111="","",'True_Odds_Calculator_3-way'!C111)</f>
        <v>2.89</v>
      </c>
      <c r="D110" s="4">
        <f t="shared" si="5"/>
        <v>0.10321480446591869</v>
      </c>
      <c r="E110" s="4">
        <f t="shared" si="6"/>
        <v>2.4858537033252945</v>
      </c>
      <c r="F110" s="4">
        <f t="shared" si="7"/>
        <v>3.4951850333847307</v>
      </c>
      <c r="G110" s="4">
        <f t="shared" si="8"/>
        <v>3.2090796269131303</v>
      </c>
      <c r="I110" s="4">
        <f t="shared" si="9"/>
        <v>1.1032148044659187</v>
      </c>
    </row>
    <row r="111" spans="1:9" x14ac:dyDescent="0.2">
      <c r="A111" s="4">
        <f>IF('True_Odds_Calculator_3-way'!A112="","",'True_Odds_Calculator_3-way'!A112)</f>
        <v>1.88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4.01</v>
      </c>
      <c r="D111" s="4">
        <f t="shared" si="5"/>
        <v>6.2981593065583041E-2</v>
      </c>
      <c r="E111" s="4">
        <f t="shared" si="6"/>
        <v>1.9572496388429907</v>
      </c>
      <c r="F111" s="4">
        <f t="shared" si="7"/>
        <v>3.8358814075307057</v>
      </c>
      <c r="G111" s="4">
        <f t="shared" si="8"/>
        <v>4.3786154782498681</v>
      </c>
      <c r="I111" s="4">
        <f t="shared" si="9"/>
        <v>1.062981593065583</v>
      </c>
    </row>
    <row r="112" spans="1:9" x14ac:dyDescent="0.2">
      <c r="A112" s="4">
        <f>IF('True_Odds_Calculator_3-way'!A113="","",'True_Odds_Calculator_3-way'!A113)</f>
        <v>2.2599999999999998</v>
      </c>
      <c r="B112" s="4">
        <f>IF('True_Odds_Calculator_3-way'!B113="","",'True_Odds_Calculator_3-way'!B113)</f>
        <v>3.09</v>
      </c>
      <c r="C112" s="4">
        <f>IF('True_Odds_Calculator_3-way'!C113="","",'True_Odds_Calculator_3-way'!C113)</f>
        <v>2.96</v>
      </c>
      <c r="D112" s="4">
        <f t="shared" si="5"/>
        <v>0.10394030941328825</v>
      </c>
      <c r="E112" s="4">
        <f t="shared" si="6"/>
        <v>2.45199540826607</v>
      </c>
      <c r="F112" s="4">
        <f t="shared" si="7"/>
        <v>3.4604731269583975</v>
      </c>
      <c r="G112" s="4">
        <f t="shared" si="8"/>
        <v>3.2982501974293337</v>
      </c>
      <c r="I112" s="4">
        <f t="shared" si="9"/>
        <v>1.1039403094132882</v>
      </c>
    </row>
    <row r="113" spans="1:9" x14ac:dyDescent="0.2">
      <c r="A113" s="4">
        <f>IF('True_Odds_Calculator_3-way'!A114="","",'True_Odds_Calculator_3-way'!A114)</f>
        <v>4.3099999999999996</v>
      </c>
      <c r="B113" s="4">
        <f>IF('True_Odds_Calculator_3-way'!B114="","",'True_Odds_Calculator_3-way'!B114)</f>
        <v>3.66</v>
      </c>
      <c r="C113" s="4">
        <f>IF('True_Odds_Calculator_3-way'!C114="","",'True_Odds_Calculator_3-way'!C114)</f>
        <v>1.79</v>
      </c>
      <c r="D113" s="4">
        <f t="shared" si="5"/>
        <v>6.3901823077860742E-2</v>
      </c>
      <c r="E113" s="4">
        <f t="shared" si="6"/>
        <v>4.7456800998821613</v>
      </c>
      <c r="F113" s="4">
        <f t="shared" si="7"/>
        <v>3.9694599906449453</v>
      </c>
      <c r="G113" s="4">
        <f t="shared" si="8"/>
        <v>1.8609546419228322</v>
      </c>
      <c r="I113" s="4">
        <f t="shared" si="9"/>
        <v>1.0639018230778607</v>
      </c>
    </row>
    <row r="114" spans="1:9" x14ac:dyDescent="0.2">
      <c r="A114" s="4">
        <f>IF('True_Odds_Calculator_3-way'!A115="","",'True_Odds_Calculator_3-way'!A115)</f>
        <v>2.77</v>
      </c>
      <c r="B114" s="4">
        <f>IF('True_Odds_Calculator_3-way'!B115="","",'True_Odds_Calculator_3-way'!B115)</f>
        <v>3.06</v>
      </c>
      <c r="C114" s="4">
        <f>IF('True_Odds_Calculator_3-way'!C115="","",'True_Odds_Calculator_3-way'!C115)</f>
        <v>3</v>
      </c>
      <c r="D114" s="4">
        <f t="shared" si="5"/>
        <v>2.1141549279158012E-2</v>
      </c>
      <c r="E114" s="4">
        <f t="shared" si="6"/>
        <v>2.8251488756554974</v>
      </c>
      <c r="F114" s="4">
        <f t="shared" si="7"/>
        <v>3.1274413341860576</v>
      </c>
      <c r="G114" s="4">
        <f t="shared" si="8"/>
        <v>3.0647945040376032</v>
      </c>
      <c r="I114" s="4">
        <f t="shared" si="9"/>
        <v>1.021141549279158</v>
      </c>
    </row>
    <row r="115" spans="1:9" x14ac:dyDescent="0.2">
      <c r="A115" s="4">
        <f>IF('True_Odds_Calculator_3-way'!A116="","",'True_Odds_Calculator_3-way'!A116)</f>
        <v>2.78</v>
      </c>
      <c r="B115" s="4">
        <f>IF('True_Odds_Calculator_3-way'!B116="","",'True_Odds_Calculator_3-way'!B116)</f>
        <v>3.21</v>
      </c>
      <c r="C115" s="4">
        <f>IF('True_Odds_Calculator_3-way'!C116="","",'True_Odds_Calculator_3-way'!C116)</f>
        <v>2.85</v>
      </c>
      <c r="D115" s="4">
        <f t="shared" si="5"/>
        <v>2.2115902949062294E-2</v>
      </c>
      <c r="E115" s="4">
        <f t="shared" si="6"/>
        <v>2.8381655639263879</v>
      </c>
      <c r="F115" s="4">
        <f t="shared" si="7"/>
        <v>3.2878026141779917</v>
      </c>
      <c r="G115" s="4">
        <f t="shared" si="8"/>
        <v>2.9111638666668198</v>
      </c>
      <c r="I115" s="4">
        <f t="shared" si="9"/>
        <v>1.0221159029490623</v>
      </c>
    </row>
    <row r="116" spans="1:9" x14ac:dyDescent="0.2">
      <c r="A116" s="4">
        <f>IF('True_Odds_Calculator_3-way'!A117="","",'True_Odds_Calculator_3-way'!A117)</f>
        <v>2.1800000000000002</v>
      </c>
      <c r="B116" s="4">
        <f>IF('True_Odds_Calculator_3-way'!B117="","",'True_Odds_Calculator_3-way'!B117)</f>
        <v>3.3</v>
      </c>
      <c r="C116" s="4">
        <f>IF('True_Odds_Calculator_3-way'!C117="","",'True_Odds_Calculator_3-way'!C117)</f>
        <v>3.83</v>
      </c>
      <c r="D116" s="4">
        <f t="shared" si="5"/>
        <v>2.2842505104703648E-2</v>
      </c>
      <c r="E116" s="4">
        <f t="shared" si="6"/>
        <v>2.2167963522477439</v>
      </c>
      <c r="F116" s="4">
        <f t="shared" si="7"/>
        <v>3.3850554613204076</v>
      </c>
      <c r="G116" s="4">
        <f t="shared" si="8"/>
        <v>3.9450464906059484</v>
      </c>
      <c r="I116" s="4">
        <f t="shared" si="9"/>
        <v>1.0228425051047036</v>
      </c>
    </row>
    <row r="117" spans="1:9" x14ac:dyDescent="0.2">
      <c r="A117" s="4">
        <f>IF('True_Odds_Calculator_3-way'!A118="","",'True_Odds_Calculator_3-way'!A118)</f>
        <v>3.21</v>
      </c>
      <c r="B117" s="4">
        <f>IF('True_Odds_Calculator_3-way'!B118="","",'True_Odds_Calculator_3-way'!B118)</f>
        <v>3.13</v>
      </c>
      <c r="C117" s="4">
        <f>IF('True_Odds_Calculator_3-way'!C118="","",'True_Odds_Calculator_3-way'!C118)</f>
        <v>2.56</v>
      </c>
      <c r="D117" s="4">
        <f t="shared" si="5"/>
        <v>2.1640297642152584E-2</v>
      </c>
      <c r="E117" s="4">
        <f t="shared" si="6"/>
        <v>3.2860897986132906</v>
      </c>
      <c r="F117" s="4">
        <f t="shared" si="7"/>
        <v>3.2023017084694065</v>
      </c>
      <c r="G117" s="4">
        <f t="shared" si="8"/>
        <v>2.608163354705217</v>
      </c>
      <c r="I117" s="4">
        <f t="shared" si="9"/>
        <v>1.0216402976421526</v>
      </c>
    </row>
    <row r="118" spans="1:9" x14ac:dyDescent="0.2">
      <c r="A118" s="4">
        <f>IF('True_Odds_Calculator_3-way'!A119="","",'True_Odds_Calculator_3-way'!A119)</f>
        <v>1.95</v>
      </c>
      <c r="B118" s="4">
        <f>IF('True_Odds_Calculator_3-way'!B119="","",'True_Odds_Calculator_3-way'!B119)</f>
        <v>3.21</v>
      </c>
      <c r="C118" s="4">
        <f>IF('True_Odds_Calculator_3-way'!C119="","",'True_Odds_Calculator_3-way'!C119)</f>
        <v>4.6399999999999997</v>
      </c>
      <c r="D118" s="4">
        <f t="shared" si="5"/>
        <v>3.9864233950601902E-2</v>
      </c>
      <c r="E118" s="4">
        <f t="shared" si="6"/>
        <v>2.0018720112265531</v>
      </c>
      <c r="F118" s="4">
        <f t="shared" si="7"/>
        <v>3.3530222602937401</v>
      </c>
      <c r="G118" s="4">
        <f t="shared" si="8"/>
        <v>4.9448852144185116</v>
      </c>
      <c r="I118" s="4">
        <f t="shared" si="9"/>
        <v>1.0398642339506019</v>
      </c>
    </row>
    <row r="119" spans="1:9" x14ac:dyDescent="0.2">
      <c r="A119" s="4">
        <f>IF('True_Odds_Calculator_3-way'!A120="","",'True_Odds_Calculator_3-way'!A120)</f>
        <v>2.16</v>
      </c>
      <c r="B119" s="4">
        <f>IF('True_Odds_Calculator_3-way'!B120="","",'True_Odds_Calculator_3-way'!B120)</f>
        <v>3.62</v>
      </c>
      <c r="C119" s="4">
        <f>IF('True_Odds_Calculator_3-way'!C120="","",'True_Odds_Calculator_3-way'!C120)</f>
        <v>3.34</v>
      </c>
      <c r="D119" s="4">
        <f t="shared" si="5"/>
        <v>3.8607254490405474E-2</v>
      </c>
      <c r="E119" s="4">
        <f t="shared" si="6"/>
        <v>2.2217587231988274</v>
      </c>
      <c r="F119" s="4">
        <f t="shared" si="7"/>
        <v>3.7968818694206257</v>
      </c>
      <c r="G119" s="4">
        <f t="shared" si="8"/>
        <v>3.4900102132233095</v>
      </c>
      <c r="I119" s="4">
        <f t="shared" si="9"/>
        <v>1.0386072544904055</v>
      </c>
    </row>
    <row r="120" spans="1:9" x14ac:dyDescent="0.2">
      <c r="A120" s="4">
        <f>IF('True_Odds_Calculator_3-way'!A121="","",'True_Odds_Calculator_3-way'!A121)</f>
        <v>2.76</v>
      </c>
      <c r="B120" s="4">
        <f>IF('True_Odds_Calculator_3-way'!B121="","",'True_Odds_Calculator_3-way'!B121)</f>
        <v>2.98</v>
      </c>
      <c r="C120" s="4">
        <f>IF('True_Odds_Calculator_3-way'!C121="","",'True_Odds_Calculator_3-way'!C121)</f>
        <v>2.93</v>
      </c>
      <c r="D120" s="4">
        <f t="shared" si="5"/>
        <v>3.9186238706012899E-2</v>
      </c>
      <c r="E120" s="4">
        <f t="shared" si="6"/>
        <v>2.8632230256764943</v>
      </c>
      <c r="F120" s="4">
        <f t="shared" si="7"/>
        <v>3.1006945254567837</v>
      </c>
      <c r="G120" s="4">
        <f t="shared" si="8"/>
        <v>3.0465991157883101</v>
      </c>
      <c r="I120" s="4">
        <f t="shared" si="9"/>
        <v>1.0391862387060129</v>
      </c>
    </row>
    <row r="121" spans="1:9" x14ac:dyDescent="0.2">
      <c r="A121" s="4">
        <f>IF('True_Odds_Calculator_3-way'!A122="","",'True_Odds_Calculator_3-way'!A122)</f>
        <v>1.82</v>
      </c>
      <c r="B121" s="4">
        <f>IF('True_Odds_Calculator_3-way'!B122="","",'True_Odds_Calculator_3-way'!B122)</f>
        <v>3.71</v>
      </c>
      <c r="C121" s="4">
        <f>IF('True_Odds_Calculator_3-way'!C122="","",'True_Odds_Calculator_3-way'!C122)</f>
        <v>4.4800000000000004</v>
      </c>
      <c r="D121" s="4">
        <f t="shared" si="5"/>
        <v>4.220661414057636E-2</v>
      </c>
      <c r="E121" s="4">
        <f t="shared" si="6"/>
        <v>1.8678263395270407</v>
      </c>
      <c r="F121" s="4">
        <f t="shared" si="7"/>
        <v>3.9143093857261211</v>
      </c>
      <c r="G121" s="4">
        <f t="shared" si="8"/>
        <v>4.7813623032756416</v>
      </c>
      <c r="I121" s="4">
        <f t="shared" si="9"/>
        <v>1.0422066141405764</v>
      </c>
    </row>
    <row r="122" spans="1:9" x14ac:dyDescent="0.2">
      <c r="A122" s="4">
        <f>IF('True_Odds_Calculator_3-way'!A123="","",'True_Odds_Calculator_3-way'!A123)</f>
        <v>2.62</v>
      </c>
      <c r="B122" s="4">
        <f>IF('True_Odds_Calculator_3-way'!B123="","",'True_Odds_Calculator_3-way'!B123)</f>
        <v>3.48</v>
      </c>
      <c r="C122" s="4">
        <f>IF('True_Odds_Calculator_3-way'!C123="","",'True_Odds_Calculator_3-way'!C123)</f>
        <v>2.78</v>
      </c>
      <c r="D122" s="4">
        <f t="shared" si="5"/>
        <v>2.8747941367884833E-2</v>
      </c>
      <c r="E122" s="4">
        <f t="shared" si="6"/>
        <v>2.6874731396826976</v>
      </c>
      <c r="F122" s="4">
        <f t="shared" si="7"/>
        <v>3.6000531764602499</v>
      </c>
      <c r="G122" s="4">
        <f t="shared" si="8"/>
        <v>2.8560854274739063</v>
      </c>
      <c r="I122" s="4">
        <f t="shared" si="9"/>
        <v>1.0287479413678848</v>
      </c>
    </row>
    <row r="123" spans="1:9" x14ac:dyDescent="0.2">
      <c r="A123" s="4">
        <f>IF('True_Odds_Calculator_3-way'!A124="","",'True_Odds_Calculator_3-way'!A124)</f>
        <v>2.1800000000000002</v>
      </c>
      <c r="B123" s="4">
        <f>IF('True_Odds_Calculator_3-way'!B124="","",'True_Odds_Calculator_3-way'!B124)</f>
        <v>3.46</v>
      </c>
      <c r="C123" s="4">
        <f>IF('True_Odds_Calculator_3-way'!C124="","",'True_Odds_Calculator_3-way'!C124)</f>
        <v>3.56</v>
      </c>
      <c r="D123" s="4">
        <f t="shared" si="5"/>
        <v>2.863181377523194E-2</v>
      </c>
      <c r="E123" s="4">
        <f t="shared" si="6"/>
        <v>2.2263203416496502</v>
      </c>
      <c r="F123" s="4">
        <f t="shared" si="7"/>
        <v>3.5781580245299178</v>
      </c>
      <c r="G123" s="4">
        <f t="shared" si="8"/>
        <v>3.6852102475218169</v>
      </c>
      <c r="I123" s="4">
        <f t="shared" si="9"/>
        <v>1.0286318137752319</v>
      </c>
    </row>
    <row r="124" spans="1:9" x14ac:dyDescent="0.2">
      <c r="A124" s="4">
        <f>IF('True_Odds_Calculator_3-way'!A125="","",'True_Odds_Calculator_3-way'!A125)</f>
        <v>3.98</v>
      </c>
      <c r="B124" s="4">
        <f>IF('True_Odds_Calculator_3-way'!B125="","",'True_Odds_Calculator_3-way'!B125)</f>
        <v>3.61</v>
      </c>
      <c r="C124" s="4">
        <f>IF('True_Odds_Calculator_3-way'!C125="","",'True_Odds_Calculator_3-way'!C125)</f>
        <v>2</v>
      </c>
      <c r="D124" s="4">
        <f t="shared" si="5"/>
        <v>2.8264591656342652E-2</v>
      </c>
      <c r="E124" s="4">
        <f t="shared" si="6"/>
        <v>4.1350550177956427</v>
      </c>
      <c r="F124" s="4">
        <f t="shared" si="7"/>
        <v>3.7371054023357235</v>
      </c>
      <c r="G124" s="4">
        <f t="shared" si="8"/>
        <v>2.0384098819612593</v>
      </c>
      <c r="I124" s="4">
        <f t="shared" si="9"/>
        <v>1.0282645916563427</v>
      </c>
    </row>
    <row r="125" spans="1:9" x14ac:dyDescent="0.2">
      <c r="A125" s="4">
        <f>IF('True_Odds_Calculator_3-way'!A126="","",'True_Odds_Calculator_3-way'!A126)</f>
        <v>1.41</v>
      </c>
      <c r="B125" s="4">
        <f>IF('True_Odds_Calculator_3-way'!B126="","",'True_Odds_Calculator_3-way'!B126)</f>
        <v>4.96</v>
      </c>
      <c r="C125" s="4">
        <f>IF('True_Odds_Calculator_3-way'!C126="","",'True_Odds_Calculator_3-way'!C126)</f>
        <v>8.18</v>
      </c>
      <c r="D125" s="4">
        <f t="shared" si="5"/>
        <v>3.308215013489102E-2</v>
      </c>
      <c r="E125" s="4">
        <f t="shared" si="6"/>
        <v>1.4322698054262883</v>
      </c>
      <c r="F125" s="4">
        <f t="shared" si="7"/>
        <v>5.2469883378344591</v>
      </c>
      <c r="G125" s="4">
        <f t="shared" si="8"/>
        <v>8.9910265206110047</v>
      </c>
      <c r="I125" s="4">
        <f t="shared" si="9"/>
        <v>1.033082150134891</v>
      </c>
    </row>
    <row r="126" spans="1:9" x14ac:dyDescent="0.2">
      <c r="A126" s="4">
        <f>IF('True_Odds_Calculator_3-way'!A127="","",'True_Odds_Calculator_3-way'!A127)</f>
        <v>15.91</v>
      </c>
      <c r="B126" s="4">
        <f>IF('True_Odds_Calculator_3-way'!B127="","",'True_Odds_Calculator_3-way'!B127)</f>
        <v>7.72</v>
      </c>
      <c r="C126" s="4">
        <f>IF('True_Odds_Calculator_3-way'!C127="","",'True_Odds_Calculator_3-way'!C127)</f>
        <v>1.19</v>
      </c>
      <c r="D126" s="4">
        <f t="shared" si="5"/>
        <v>3.2723364435902402E-2</v>
      </c>
      <c r="E126" s="4">
        <f t="shared" si="6"/>
        <v>19.250848205912781</v>
      </c>
      <c r="F126" s="4">
        <f t="shared" si="7"/>
        <v>8.4298629485340086</v>
      </c>
      <c r="G126" s="4">
        <f t="shared" si="8"/>
        <v>1.2056496555135581</v>
      </c>
      <c r="I126" s="4">
        <f t="shared" si="9"/>
        <v>1.0327233644359024</v>
      </c>
    </row>
    <row r="127" spans="1:9" x14ac:dyDescent="0.2">
      <c r="A127" s="4">
        <f>IF('True_Odds_Calculator_3-way'!A128="","",'True_Odds_Calculator_3-way'!A128)</f>
        <v>1.29</v>
      </c>
      <c r="B127" s="4">
        <f>IF('True_Odds_Calculator_3-way'!B128="","",'True_Odds_Calculator_3-way'!B128)</f>
        <v>6.18</v>
      </c>
      <c r="C127" s="4">
        <f>IF('True_Odds_Calculator_3-way'!C128="","",'True_Odds_Calculator_3-way'!C128)</f>
        <v>10.67</v>
      </c>
      <c r="D127" s="4">
        <f t="shared" si="5"/>
        <v>3.0726808461653432E-2</v>
      </c>
      <c r="E127" s="4">
        <f t="shared" si="6"/>
        <v>1.3072723723507462</v>
      </c>
      <c r="F127" s="4">
        <f t="shared" si="7"/>
        <v>6.5976104350108393</v>
      </c>
      <c r="G127" s="4">
        <f t="shared" si="8"/>
        <v>11.979140561034153</v>
      </c>
      <c r="I127" s="4">
        <f t="shared" si="9"/>
        <v>1.0307268084616534</v>
      </c>
    </row>
    <row r="128" spans="1:9" x14ac:dyDescent="0.2">
      <c r="A128" s="4">
        <f>IF('True_Odds_Calculator_3-way'!A129="","",'True_Odds_Calculator_3-way'!A129)</f>
        <v>2.17</v>
      </c>
      <c r="B128" s="4">
        <f>IF('True_Odds_Calculator_3-way'!B129="","",'True_Odds_Calculator_3-way'!B129)</f>
        <v>3.5</v>
      </c>
      <c r="C128" s="4">
        <f>IF('True_Odds_Calculator_3-way'!C129="","",'True_Odds_Calculator_3-way'!C129)</f>
        <v>3.61</v>
      </c>
      <c r="D128" s="4">
        <f t="shared" si="5"/>
        <v>2.3552089051150915E-2</v>
      </c>
      <c r="E128" s="4">
        <f t="shared" si="6"/>
        <v>2.2076088488093562</v>
      </c>
      <c r="F128" s="4">
        <f t="shared" si="7"/>
        <v>3.5988882252951719</v>
      </c>
      <c r="G128" s="4">
        <f t="shared" si="8"/>
        <v>3.7152952335783738</v>
      </c>
      <c r="I128" s="4">
        <f t="shared" si="9"/>
        <v>1.0235520890511509</v>
      </c>
    </row>
    <row r="129" spans="1:9" x14ac:dyDescent="0.2">
      <c r="A129" s="4">
        <f>IF('True_Odds_Calculator_3-way'!A130="","",'True_Odds_Calculator_3-way'!A130)</f>
        <v>3.1</v>
      </c>
      <c r="B129" s="4">
        <f>IF('True_Odds_Calculator_3-way'!B130="","",'True_Odds_Calculator_3-way'!B130)</f>
        <v>3.73</v>
      </c>
      <c r="C129" s="4">
        <f>IF('True_Odds_Calculator_3-way'!C130="","",'True_Odds_Calculator_3-way'!C130)</f>
        <v>2.3199999999999998</v>
      </c>
      <c r="D129" s="4">
        <f t="shared" si="5"/>
        <v>2.17116426652193E-2</v>
      </c>
      <c r="E129" s="4">
        <f t="shared" si="6"/>
        <v>3.1711458108404171</v>
      </c>
      <c r="F129" s="4">
        <f t="shared" si="7"/>
        <v>3.8334841732416987</v>
      </c>
      <c r="G129" s="4">
        <f t="shared" si="8"/>
        <v>2.3596187947421252</v>
      </c>
      <c r="I129" s="4">
        <f t="shared" si="9"/>
        <v>1.0217116426652193</v>
      </c>
    </row>
    <row r="130" spans="1:9" x14ac:dyDescent="0.2">
      <c r="A130" s="4">
        <f>IF('True_Odds_Calculator_3-way'!A131="","",'True_Odds_Calculator_3-way'!A131)</f>
        <v>2.4900000000000002</v>
      </c>
      <c r="B130" s="4">
        <f>IF('True_Odds_Calculator_3-way'!B131="","",'True_Odds_Calculator_3-way'!B131)</f>
        <v>3.5</v>
      </c>
      <c r="C130" s="4">
        <f>IF('True_Odds_Calculator_3-way'!C131="","",'True_Odds_Calculator_3-way'!C131)</f>
        <v>2.94</v>
      </c>
      <c r="D130" s="4">
        <f t="shared" si="5"/>
        <v>2.7456765838865582E-2</v>
      </c>
      <c r="E130" s="4">
        <f t="shared" si="6"/>
        <v>2.548068221371389</v>
      </c>
      <c r="F130" s="4">
        <f t="shared" si="7"/>
        <v>3.6158253482169318</v>
      </c>
      <c r="G130" s="4">
        <f t="shared" si="8"/>
        <v>3.021295914156005</v>
      </c>
      <c r="I130" s="4">
        <f t="shared" si="9"/>
        <v>1.0274567658388656</v>
      </c>
    </row>
    <row r="131" spans="1:9" x14ac:dyDescent="0.2">
      <c r="A131" s="4">
        <f>IF('True_Odds_Calculator_3-way'!A132="","",'True_Odds_Calculator_3-way'!A132)</f>
        <v>2.16</v>
      </c>
      <c r="B131" s="4">
        <f>IF('True_Odds_Calculator_3-way'!B132="","",'True_Odds_Calculator_3-way'!B132)</f>
        <v>3.45</v>
      </c>
      <c r="C131" s="4">
        <f>IF('True_Odds_Calculator_3-way'!C132="","",'True_Odds_Calculator_3-way'!C132)</f>
        <v>3.57</v>
      </c>
      <c r="D131" s="4">
        <f t="shared" ref="D131:D194" si="10">IF(A131="","",((1/A131)+(1/B131)+(1/C131))-1)</f>
        <v>3.2930080244658377E-2</v>
      </c>
      <c r="E131" s="4">
        <f t="shared" ref="E131:E194" si="11">IF(A131="","",(3*A131)/(3-($D131*A131)))</f>
        <v>2.2124565885593395</v>
      </c>
      <c r="F131" s="4">
        <f t="shared" ref="F131:F194" si="12">IF(B131="","",(3*B131)/(3-($D131*B131)))</f>
        <v>3.5857924999797834</v>
      </c>
      <c r="G131" s="4">
        <f t="shared" ref="G131:G194" si="13">IF(C131="","",(3*C131)/(3-($D131*C131)))</f>
        <v>3.7156025575490434</v>
      </c>
      <c r="I131" s="4">
        <f t="shared" ref="I131:I194" si="14">IF(A131="","",D131+1)</f>
        <v>1.0329300802446584</v>
      </c>
    </row>
    <row r="132" spans="1:9" x14ac:dyDescent="0.2">
      <c r="A132" s="4">
        <f>IF('True_Odds_Calculator_3-way'!A133="","",'True_Odds_Calculator_3-way'!A133)</f>
        <v>1.53</v>
      </c>
      <c r="B132" s="4">
        <f>IF('True_Odds_Calculator_3-way'!B133="","",'True_Odds_Calculator_3-way'!B133)</f>
        <v>4.5599999999999996</v>
      </c>
      <c r="C132" s="4">
        <f>IF('True_Odds_Calculator_3-way'!C133="","",'True_Odds_Calculator_3-way'!C133)</f>
        <v>6.29</v>
      </c>
      <c r="D132" s="4">
        <f t="shared" si="10"/>
        <v>3.1875528779553575E-2</v>
      </c>
      <c r="E132" s="4">
        <f t="shared" si="11"/>
        <v>1.5552834967694358</v>
      </c>
      <c r="F132" s="4">
        <f t="shared" si="12"/>
        <v>4.7921852258888524</v>
      </c>
      <c r="G132" s="4">
        <f t="shared" si="13"/>
        <v>6.7404823329120678</v>
      </c>
      <c r="I132" s="4">
        <f t="shared" si="14"/>
        <v>1.0318755287795536</v>
      </c>
    </row>
    <row r="133" spans="1:9" x14ac:dyDescent="0.2">
      <c r="A133" s="4">
        <f>IF('True_Odds_Calculator_3-way'!A134="","",'True_Odds_Calculator_3-way'!A134)</f>
        <v>3.02</v>
      </c>
      <c r="B133" s="4">
        <f>IF('True_Odds_Calculator_3-way'!B134="","",'True_Odds_Calculator_3-way'!B134)</f>
        <v>3.71</v>
      </c>
      <c r="C133" s="4">
        <f>IF('True_Odds_Calculator_3-way'!C134="","",'True_Odds_Calculator_3-way'!C134)</f>
        <v>2.34</v>
      </c>
      <c r="D133" s="4">
        <f t="shared" si="10"/>
        <v>2.8018034140738113E-2</v>
      </c>
      <c r="E133" s="4">
        <f t="shared" si="11"/>
        <v>3.1076507327567202</v>
      </c>
      <c r="F133" s="4">
        <f t="shared" si="12"/>
        <v>3.8431615862304711</v>
      </c>
      <c r="G133" s="4">
        <f t="shared" si="13"/>
        <v>2.3922810698987176</v>
      </c>
      <c r="I133" s="4">
        <f t="shared" si="14"/>
        <v>1.0280180341407381</v>
      </c>
    </row>
    <row r="134" spans="1:9" x14ac:dyDescent="0.2">
      <c r="A134" s="4">
        <f>IF('True_Odds_Calculator_3-way'!A135="","",'True_Odds_Calculator_3-way'!A135)</f>
        <v>1.57</v>
      </c>
      <c r="B134" s="4">
        <f>IF('True_Odds_Calculator_3-way'!B135="","",'True_Odds_Calculator_3-way'!B135)</f>
        <v>4.4400000000000004</v>
      </c>
      <c r="C134" s="4">
        <f>IF('True_Odds_Calculator_3-way'!C135="","",'True_Odds_Calculator_3-way'!C135)</f>
        <v>5.86</v>
      </c>
      <c r="D134" s="4">
        <f t="shared" si="10"/>
        <v>3.2816364548283516E-2</v>
      </c>
      <c r="E134" s="4">
        <f t="shared" si="11"/>
        <v>1.5974341706245356</v>
      </c>
      <c r="F134" s="4">
        <f t="shared" si="12"/>
        <v>4.6666509266838716</v>
      </c>
      <c r="G134" s="4">
        <f t="shared" si="13"/>
        <v>6.2613613975309912</v>
      </c>
      <c r="I134" s="4">
        <f t="shared" si="14"/>
        <v>1.0328163645482835</v>
      </c>
    </row>
    <row r="135" spans="1:9" x14ac:dyDescent="0.2">
      <c r="A135" s="4">
        <f>IF('True_Odds_Calculator_3-way'!A136="","",'True_Odds_Calculator_3-way'!A136)</f>
        <v>2.25</v>
      </c>
      <c r="B135" s="4">
        <f>IF('True_Odds_Calculator_3-way'!B136="","",'True_Odds_Calculator_3-way'!B136)</f>
        <v>3.46</v>
      </c>
      <c r="C135" s="4">
        <f>IF('True_Odds_Calculator_3-way'!C136="","",'True_Odds_Calculator_3-way'!C136)</f>
        <v>3.46</v>
      </c>
      <c r="D135" s="4">
        <f t="shared" si="10"/>
        <v>2.2479126525369209E-2</v>
      </c>
      <c r="E135" s="4">
        <f t="shared" si="11"/>
        <v>2.2885840274375302</v>
      </c>
      <c r="F135" s="4">
        <f t="shared" si="12"/>
        <v>3.5520912547528511</v>
      </c>
      <c r="G135" s="4">
        <f t="shared" si="13"/>
        <v>3.5520912547528511</v>
      </c>
      <c r="I135" s="4">
        <f t="shared" si="14"/>
        <v>1.0224791265253692</v>
      </c>
    </row>
    <row r="136" spans="1:9" x14ac:dyDescent="0.2">
      <c r="A136" s="4">
        <f>IF('True_Odds_Calculator_3-way'!A137="","",'True_Odds_Calculator_3-way'!A137)</f>
        <v>1.73</v>
      </c>
      <c r="B136" s="4">
        <f>IF('True_Odds_Calculator_3-way'!B137="","",'True_Odds_Calculator_3-way'!B137)</f>
        <v>3.99</v>
      </c>
      <c r="C136" s="4">
        <f>IF('True_Odds_Calculator_3-way'!C137="","",'True_Odds_Calculator_3-way'!C137)</f>
        <v>5.1100000000000003</v>
      </c>
      <c r="D136" s="4">
        <f t="shared" si="10"/>
        <v>2.4355964739626312E-2</v>
      </c>
      <c r="E136" s="4">
        <f t="shared" si="11"/>
        <v>1.7546444604649061</v>
      </c>
      <c r="F136" s="4">
        <f t="shared" si="12"/>
        <v>4.1235768095274077</v>
      </c>
      <c r="G136" s="4">
        <f t="shared" si="13"/>
        <v>5.3311706883728185</v>
      </c>
      <c r="I136" s="4">
        <f t="shared" si="14"/>
        <v>1.0243559647396263</v>
      </c>
    </row>
    <row r="137" spans="1:9" x14ac:dyDescent="0.2">
      <c r="A137" s="4">
        <f>IF('True_Odds_Calculator_3-way'!A138="","",'True_Odds_Calculator_3-way'!A138)</f>
        <v>1.76</v>
      </c>
      <c r="B137" s="4">
        <f>IF('True_Odds_Calculator_3-way'!B138="","",'True_Odds_Calculator_3-way'!B138)</f>
        <v>3.78</v>
      </c>
      <c r="C137" s="4">
        <f>IF('True_Odds_Calculator_3-way'!C138="","",'True_Odds_Calculator_3-way'!C138)</f>
        <v>5.23</v>
      </c>
      <c r="D137" s="4">
        <f t="shared" si="10"/>
        <v>2.3936671642216689E-2</v>
      </c>
      <c r="E137" s="4">
        <f t="shared" si="11"/>
        <v>1.7850674294451352</v>
      </c>
      <c r="F137" s="4">
        <f t="shared" si="12"/>
        <v>3.8975509403042641</v>
      </c>
      <c r="G137" s="4">
        <f t="shared" si="13"/>
        <v>5.4577496985183807</v>
      </c>
      <c r="I137" s="4">
        <f t="shared" si="14"/>
        <v>1.0239366716422167</v>
      </c>
    </row>
    <row r="138" spans="1:9" x14ac:dyDescent="0.2">
      <c r="A138" s="4">
        <f>IF('True_Odds_Calculator_3-way'!A139="","",'True_Odds_Calculator_3-way'!A139)</f>
        <v>2.84</v>
      </c>
      <c r="B138" s="4">
        <f>IF('True_Odds_Calculator_3-way'!B139="","",'True_Odds_Calculator_3-way'!B139)</f>
        <v>3.22</v>
      </c>
      <c r="C138" s="4">
        <f>IF('True_Odds_Calculator_3-way'!C139="","",'True_Odds_Calculator_3-way'!C139)</f>
        <v>2.79</v>
      </c>
      <c r="D138" s="4">
        <f t="shared" si="10"/>
        <v>2.1094621335618458E-2</v>
      </c>
      <c r="E138" s="4">
        <f t="shared" si="11"/>
        <v>2.8978692162613284</v>
      </c>
      <c r="F138" s="4">
        <f t="shared" si="12"/>
        <v>3.2945947658358565</v>
      </c>
      <c r="G138" s="4">
        <f t="shared" si="13"/>
        <v>2.8458294765296146</v>
      </c>
      <c r="I138" s="4">
        <f t="shared" si="14"/>
        <v>1.0210946213356185</v>
      </c>
    </row>
    <row r="139" spans="1:9" x14ac:dyDescent="0.2">
      <c r="A139" s="4">
        <f>IF('True_Odds_Calculator_3-way'!A140="","",'True_Odds_Calculator_3-way'!A140)</f>
        <v>2.25</v>
      </c>
      <c r="B139" s="4">
        <f>IF('True_Odds_Calculator_3-way'!B140="","",'True_Odds_Calculator_3-way'!B140)</f>
        <v>3.07</v>
      </c>
      <c r="C139" s="4">
        <f>IF('True_Odds_Calculator_3-way'!C140="","",'True_Odds_Calculator_3-way'!C140)</f>
        <v>3.95</v>
      </c>
      <c r="D139" s="4">
        <f t="shared" si="10"/>
        <v>2.3341900429270979E-2</v>
      </c>
      <c r="E139" s="4">
        <f t="shared" si="11"/>
        <v>2.2900913125434967</v>
      </c>
      <c r="F139" s="4">
        <f t="shared" si="12"/>
        <v>3.1451261977378056</v>
      </c>
      <c r="G139" s="4">
        <f t="shared" si="13"/>
        <v>4.0752466004916448</v>
      </c>
      <c r="I139" s="4">
        <f t="shared" si="14"/>
        <v>1.023341900429271</v>
      </c>
    </row>
    <row r="140" spans="1:9" x14ac:dyDescent="0.2">
      <c r="A140" s="4">
        <f>IF('True_Odds_Calculator_3-way'!A141="","",'True_Odds_Calculator_3-way'!A141)</f>
        <v>1.99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4.17</v>
      </c>
      <c r="D140" s="4">
        <f t="shared" si="10"/>
        <v>2.243276110921566E-2</v>
      </c>
      <c r="E140" s="4">
        <f t="shared" si="11"/>
        <v>2.0200592865768128</v>
      </c>
      <c r="F140" s="4">
        <f t="shared" si="12"/>
        <v>3.667914936861572</v>
      </c>
      <c r="G140" s="4">
        <f t="shared" si="13"/>
        <v>4.3042119481715</v>
      </c>
      <c r="I140" s="4">
        <f t="shared" si="14"/>
        <v>1.0224327611092157</v>
      </c>
    </row>
    <row r="141" spans="1:9" x14ac:dyDescent="0.2">
      <c r="A141" s="4">
        <f>IF('True_Odds_Calculator_3-way'!A142="","",'True_Odds_Calculator_3-way'!A142)</f>
        <v>4.01</v>
      </c>
      <c r="B141" s="4">
        <f>IF('True_Odds_Calculator_3-way'!B142="","",'True_Odds_Calculator_3-way'!B142)</f>
        <v>3.43</v>
      </c>
      <c r="C141" s="4">
        <f>IF('True_Odds_Calculator_3-way'!C142="","",'True_Odds_Calculator_3-way'!C142)</f>
        <v>2.08</v>
      </c>
      <c r="D141" s="4">
        <f t="shared" si="10"/>
        <v>2.1690978877095146E-2</v>
      </c>
      <c r="E141" s="4">
        <f t="shared" si="11"/>
        <v>4.1297359469757549</v>
      </c>
      <c r="F141" s="4">
        <f t="shared" si="12"/>
        <v>3.5172273046250111</v>
      </c>
      <c r="G141" s="4">
        <f t="shared" si="13"/>
        <v>2.1117589083936692</v>
      </c>
      <c r="I141" s="4">
        <f t="shared" si="14"/>
        <v>1.0216909788770951</v>
      </c>
    </row>
    <row r="142" spans="1:9" x14ac:dyDescent="0.2">
      <c r="A142" s="4">
        <f>IF('True_Odds_Calculator_3-way'!A143="","",'True_Odds_Calculator_3-way'!A143)</f>
        <v>1.32</v>
      </c>
      <c r="B142" s="4">
        <f>IF('True_Odds_Calculator_3-way'!B143="","",'True_Odds_Calculator_3-way'!B143)</f>
        <v>5.92</v>
      </c>
      <c r="C142" s="4">
        <f>IF('True_Odds_Calculator_3-way'!C143="","",'True_Odds_Calculator_3-way'!C143)</f>
        <v>10.01</v>
      </c>
      <c r="D142" s="4">
        <f t="shared" si="10"/>
        <v>2.6394776394776276E-2</v>
      </c>
      <c r="E142" s="4">
        <f t="shared" si="11"/>
        <v>1.3355102171641948</v>
      </c>
      <c r="F142" s="4">
        <f t="shared" si="12"/>
        <v>6.24529026576859</v>
      </c>
      <c r="G142" s="4">
        <f t="shared" si="13"/>
        <v>10.976726572211835</v>
      </c>
      <c r="I142" s="4">
        <f t="shared" si="14"/>
        <v>1.0263947763947763</v>
      </c>
    </row>
    <row r="143" spans="1:9" x14ac:dyDescent="0.2">
      <c r="A143" s="4">
        <f>IF('True_Odds_Calculator_3-way'!A144="","",'True_Odds_Calculator_3-way'!A144)</f>
        <v>1.38</v>
      </c>
      <c r="B143" s="4">
        <f>IF('True_Odds_Calculator_3-way'!B144="","",'True_Odds_Calculator_3-way'!B144)</f>
        <v>5.88</v>
      </c>
      <c r="C143" s="4">
        <f>IF('True_Odds_Calculator_3-way'!C144="","",'True_Odds_Calculator_3-way'!C144)</f>
        <v>7.65</v>
      </c>
      <c r="D143" s="4">
        <f t="shared" si="10"/>
        <v>2.5424662618670713E-2</v>
      </c>
      <c r="E143" s="4">
        <f t="shared" si="11"/>
        <v>1.3963305674474851</v>
      </c>
      <c r="F143" s="4">
        <f t="shared" si="12"/>
        <v>6.1883815243267826</v>
      </c>
      <c r="G143" s="4">
        <f t="shared" si="13"/>
        <v>8.1803561262571982</v>
      </c>
      <c r="I143" s="4">
        <f t="shared" si="14"/>
        <v>1.0254246626186707</v>
      </c>
    </row>
    <row r="144" spans="1:9" x14ac:dyDescent="0.2">
      <c r="A144" s="4">
        <f>IF('True_Odds_Calculator_3-way'!A145="","",'True_Odds_Calculator_3-way'!A145)</f>
        <v>2.04</v>
      </c>
      <c r="B144" s="4">
        <f>IF('True_Odds_Calculator_3-way'!B145="","",'True_Odds_Calculator_3-way'!B145)</f>
        <v>3.39</v>
      </c>
      <c r="C144" s="4">
        <f>IF('True_Odds_Calculator_3-way'!C145="","",'True_Odds_Calculator_3-way'!C145)</f>
        <v>3.69</v>
      </c>
      <c r="D144" s="4">
        <f t="shared" si="10"/>
        <v>5.6184039195935842E-2</v>
      </c>
      <c r="E144" s="4">
        <f t="shared" si="11"/>
        <v>2.1210344315124989</v>
      </c>
      <c r="F144" s="4">
        <f t="shared" si="12"/>
        <v>3.6198146641383273</v>
      </c>
      <c r="G144" s="4">
        <f t="shared" si="13"/>
        <v>3.9639330144610918</v>
      </c>
      <c r="I144" s="4">
        <f t="shared" si="14"/>
        <v>1.0561840391959358</v>
      </c>
    </row>
    <row r="145" spans="1:9" x14ac:dyDescent="0.2">
      <c r="A145" s="4">
        <f>IF('True_Odds_Calculator_3-way'!A146="","",'True_Odds_Calculator_3-way'!A146)</f>
        <v>1.89</v>
      </c>
      <c r="B145" s="4">
        <f>IF('True_Odds_Calculator_3-way'!B146="","",'True_Odds_Calculator_3-way'!B146)</f>
        <v>3.42</v>
      </c>
      <c r="C145" s="4">
        <f>IF('True_Odds_Calculator_3-way'!C146="","",'True_Odds_Calculator_3-way'!C146)</f>
        <v>4.2</v>
      </c>
      <c r="D145" s="4">
        <f t="shared" si="10"/>
        <v>5.9593428014480754E-2</v>
      </c>
      <c r="E145" s="4">
        <f t="shared" si="11"/>
        <v>1.9637258476121036</v>
      </c>
      <c r="F145" s="4">
        <f t="shared" si="12"/>
        <v>3.6692779291553141</v>
      </c>
      <c r="G145" s="4">
        <f t="shared" si="13"/>
        <v>4.5823054019566154</v>
      </c>
      <c r="I145" s="4">
        <f t="shared" si="14"/>
        <v>1.0595934280144808</v>
      </c>
    </row>
    <row r="146" spans="1:9" x14ac:dyDescent="0.2">
      <c r="A146" s="4">
        <f>IF('True_Odds_Calculator_3-way'!A147="","",'True_Odds_Calculator_3-way'!A147)</f>
        <v>2.4700000000000002</v>
      </c>
      <c r="B146" s="4">
        <f>IF('True_Odds_Calculator_3-way'!B147="","",'True_Odds_Calculator_3-way'!B147)</f>
        <v>2.98</v>
      </c>
      <c r="C146" s="4">
        <f>IF('True_Odds_Calculator_3-way'!C147="","",'True_Odds_Calculator_3-way'!C147)</f>
        <v>3.19</v>
      </c>
      <c r="D146" s="4">
        <f t="shared" si="10"/>
        <v>5.3908393218250916E-2</v>
      </c>
      <c r="E146" s="4">
        <f t="shared" si="11"/>
        <v>2.5847217832257616</v>
      </c>
      <c r="F146" s="4">
        <f t="shared" si="12"/>
        <v>3.1486046423686203</v>
      </c>
      <c r="G146" s="4">
        <f t="shared" si="13"/>
        <v>3.383978412005296</v>
      </c>
      <c r="I146" s="4">
        <f t="shared" si="14"/>
        <v>1.0539083932182509</v>
      </c>
    </row>
    <row r="147" spans="1:9" x14ac:dyDescent="0.2">
      <c r="A147" s="4">
        <f>IF('True_Odds_Calculator_3-way'!A148="","",'True_Odds_Calculator_3-way'!A148)</f>
        <v>3.13</v>
      </c>
      <c r="B147" s="4">
        <f>IF('True_Odds_Calculator_3-way'!B148="","",'True_Odds_Calculator_3-way'!B148)</f>
        <v>3.13</v>
      </c>
      <c r="C147" s="4">
        <f>IF('True_Odds_Calculator_3-way'!C148="","",'True_Odds_Calculator_3-way'!C148)</f>
        <v>2.4</v>
      </c>
      <c r="D147" s="4">
        <f t="shared" si="10"/>
        <v>5.5644302449414207E-2</v>
      </c>
      <c r="E147" s="4">
        <f t="shared" si="11"/>
        <v>3.3229135948097905</v>
      </c>
      <c r="F147" s="4">
        <f t="shared" si="12"/>
        <v>3.3229135948097905</v>
      </c>
      <c r="G147" s="4">
        <f t="shared" si="13"/>
        <v>2.5118145341061076</v>
      </c>
      <c r="I147" s="4">
        <f t="shared" si="14"/>
        <v>1.0556443024494142</v>
      </c>
    </row>
    <row r="148" spans="1:9" x14ac:dyDescent="0.2">
      <c r="A148" s="4">
        <f>IF('True_Odds_Calculator_3-way'!A149="","",'True_Odds_Calculator_3-way'!A149)</f>
        <v>2.09</v>
      </c>
      <c r="B148" s="4">
        <f>IF('True_Odds_Calculator_3-way'!B149="","",'True_Odds_Calculator_3-way'!B149)</f>
        <v>3.42</v>
      </c>
      <c r="C148" s="4">
        <f>IF('True_Odds_Calculator_3-way'!C149="","",'True_Odds_Calculator_3-way'!C149)</f>
        <v>3.81</v>
      </c>
      <c r="D148" s="4">
        <f t="shared" si="10"/>
        <v>3.3333751941294398E-2</v>
      </c>
      <c r="E148" s="4">
        <f t="shared" si="11"/>
        <v>2.1396889564306121</v>
      </c>
      <c r="F148" s="4">
        <f t="shared" si="12"/>
        <v>3.5550953186465399</v>
      </c>
      <c r="G148" s="4">
        <f t="shared" si="13"/>
        <v>3.9784219788272259</v>
      </c>
      <c r="I148" s="4">
        <f t="shared" si="14"/>
        <v>1.0333337519412944</v>
      </c>
    </row>
    <row r="149" spans="1:9" x14ac:dyDescent="0.2">
      <c r="A149" s="4">
        <f>IF('True_Odds_Calculator_3-way'!A150="","",'True_Odds_Calculator_3-way'!A150)</f>
        <v>2.4</v>
      </c>
      <c r="B149" s="4">
        <f>IF('True_Odds_Calculator_3-way'!B150="","",'True_Odds_Calculator_3-way'!B150)</f>
        <v>3.65</v>
      </c>
      <c r="C149" s="4">
        <f>IF('True_Odds_Calculator_3-way'!C150="","",'True_Odds_Calculator_3-way'!C150)</f>
        <v>3.02</v>
      </c>
      <c r="D149" s="4">
        <f t="shared" si="10"/>
        <v>2.1765097220962204E-2</v>
      </c>
      <c r="E149" s="4">
        <f t="shared" si="11"/>
        <v>2.4425295138675169</v>
      </c>
      <c r="F149" s="4">
        <f t="shared" si="12"/>
        <v>3.7492843038142118</v>
      </c>
      <c r="G149" s="4">
        <f t="shared" si="13"/>
        <v>3.0876510453544559</v>
      </c>
      <c r="I149" s="4">
        <f t="shared" si="14"/>
        <v>1.0217650972209622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4.68</v>
      </c>
      <c r="C150" s="4">
        <f>IF('True_Odds_Calculator_3-way'!C151="","",'True_Odds_Calculator_3-way'!C151)</f>
        <v>8.65</v>
      </c>
      <c r="D150" s="4">
        <f t="shared" si="10"/>
        <v>2.3726594535843137E-2</v>
      </c>
      <c r="E150" s="4">
        <f t="shared" si="11"/>
        <v>1.4565887474963122</v>
      </c>
      <c r="F150" s="4">
        <f t="shared" si="12"/>
        <v>4.8598811500830346</v>
      </c>
      <c r="G150" s="4">
        <f t="shared" si="13"/>
        <v>9.2852173248212875</v>
      </c>
      <c r="I150" s="4">
        <f t="shared" si="14"/>
        <v>1.0237265945358431</v>
      </c>
    </row>
    <row r="151" spans="1:9" x14ac:dyDescent="0.2">
      <c r="A151" s="4">
        <f>IF('True_Odds_Calculator_3-way'!A152="","",'True_Odds_Calculator_3-way'!A152)</f>
        <v>1.85</v>
      </c>
      <c r="B151" s="4">
        <f>IF('True_Odds_Calculator_3-way'!B152="","",'True_Odds_Calculator_3-way'!B152)</f>
        <v>3.67</v>
      </c>
      <c r="C151" s="4">
        <f>IF('True_Odds_Calculator_3-way'!C152="","",'True_Odds_Calculator_3-way'!C152)</f>
        <v>4.78</v>
      </c>
      <c r="D151" s="4">
        <f t="shared" si="10"/>
        <v>2.2225125493740006E-2</v>
      </c>
      <c r="E151" s="4">
        <f t="shared" si="11"/>
        <v>1.8757074979612385</v>
      </c>
      <c r="F151" s="4">
        <f t="shared" si="12"/>
        <v>3.7725714524845473</v>
      </c>
      <c r="G151" s="4">
        <f t="shared" si="13"/>
        <v>4.9554837557088245</v>
      </c>
      <c r="I151" s="4">
        <f t="shared" si="14"/>
        <v>1.02222512549374</v>
      </c>
    </row>
    <row r="152" spans="1:9" x14ac:dyDescent="0.2">
      <c r="A152" s="4">
        <f>IF('True_Odds_Calculator_3-way'!A153="","",'True_Odds_Calculator_3-way'!A153)</f>
        <v>3.01</v>
      </c>
      <c r="B152" s="4">
        <f>IF('True_Odds_Calculator_3-way'!B153="","",'True_Odds_Calculator_3-way'!B153)</f>
        <v>3.48</v>
      </c>
      <c r="C152" s="4">
        <f>IF('True_Odds_Calculator_3-way'!C153="","",'True_Odds_Calculator_3-way'!C153)</f>
        <v>2.4900000000000002</v>
      </c>
      <c r="D152" s="4">
        <f t="shared" si="10"/>
        <v>2.1188661163153988E-2</v>
      </c>
      <c r="E152" s="4">
        <f t="shared" si="11"/>
        <v>3.075380403971991</v>
      </c>
      <c r="F152" s="4">
        <f t="shared" si="12"/>
        <v>3.5676896990760363</v>
      </c>
      <c r="G152" s="4">
        <f t="shared" si="13"/>
        <v>2.5345745197745821</v>
      </c>
      <c r="I152" s="4">
        <f t="shared" si="14"/>
        <v>1.021188661163154</v>
      </c>
    </row>
    <row r="153" spans="1:9" x14ac:dyDescent="0.2">
      <c r="A153" s="4">
        <f>IF('True_Odds_Calculator_3-way'!A154="","",'True_Odds_Calculator_3-way'!A154)</f>
        <v>1.98</v>
      </c>
      <c r="B153" s="4">
        <f>IF('True_Odds_Calculator_3-way'!B154="","",'True_Odds_Calculator_3-way'!B154)</f>
        <v>3.4</v>
      </c>
      <c r="C153" s="4">
        <f>IF('True_Odds_Calculator_3-way'!C154="","",'True_Odds_Calculator_3-way'!C154)</f>
        <v>4.17</v>
      </c>
      <c r="D153" s="4">
        <f t="shared" si="10"/>
        <v>3.8976305586546856E-2</v>
      </c>
      <c r="E153" s="4">
        <f t="shared" si="11"/>
        <v>2.0322790821586181</v>
      </c>
      <c r="F153" s="4">
        <f t="shared" si="12"/>
        <v>3.5571296066336537</v>
      </c>
      <c r="G153" s="4">
        <f t="shared" si="13"/>
        <v>4.4088590418514659</v>
      </c>
      <c r="I153" s="4">
        <f t="shared" si="14"/>
        <v>1.0389763055865469</v>
      </c>
    </row>
    <row r="154" spans="1:9" x14ac:dyDescent="0.2">
      <c r="A154" s="4">
        <f>IF('True_Odds_Calculator_3-way'!A155="","",'True_Odds_Calculator_3-way'!A155)</f>
        <v>2.46</v>
      </c>
      <c r="B154" s="4">
        <f>IF('True_Odds_Calculator_3-way'!B155="","",'True_Odds_Calculator_3-way'!B155)</f>
        <v>2.96</v>
      </c>
      <c r="C154" s="4">
        <f>IF('True_Odds_Calculator_3-way'!C155="","",'True_Odds_Calculator_3-way'!C155)</f>
        <v>3.41</v>
      </c>
      <c r="D154" s="4">
        <f t="shared" si="10"/>
        <v>3.7597034843297461E-2</v>
      </c>
      <c r="E154" s="4">
        <f t="shared" si="11"/>
        <v>2.5382532527061468</v>
      </c>
      <c r="F154" s="4">
        <f t="shared" si="12"/>
        <v>3.0740335526333156</v>
      </c>
      <c r="G154" s="4">
        <f t="shared" si="13"/>
        <v>3.5622330863339817</v>
      </c>
      <c r="I154" s="4">
        <f t="shared" si="14"/>
        <v>1.0375970348432975</v>
      </c>
    </row>
    <row r="155" spans="1:9" x14ac:dyDescent="0.2">
      <c r="A155" s="4">
        <f>IF('True_Odds_Calculator_3-way'!A156="","",'True_Odds_Calculator_3-way'!A156)</f>
        <v>1.88</v>
      </c>
      <c r="B155" s="4">
        <f>IF('True_Odds_Calculator_3-way'!B156="","",'True_Odds_Calculator_3-way'!B156)</f>
        <v>3.35</v>
      </c>
      <c r="C155" s="4">
        <f>IF('True_Odds_Calculator_3-way'!C156="","",'True_Odds_Calculator_3-way'!C156)</f>
        <v>4.74</v>
      </c>
      <c r="D155" s="4">
        <f t="shared" si="10"/>
        <v>4.139282043860959E-2</v>
      </c>
      <c r="E155" s="4">
        <f t="shared" si="11"/>
        <v>1.9300649205669149</v>
      </c>
      <c r="F155" s="4">
        <f t="shared" si="12"/>
        <v>3.5123476738494754</v>
      </c>
      <c r="G155" s="4">
        <f t="shared" si="13"/>
        <v>5.0716919842884263</v>
      </c>
      <c r="I155" s="4">
        <f t="shared" si="14"/>
        <v>1.0413928204386096</v>
      </c>
    </row>
    <row r="156" spans="1:9" x14ac:dyDescent="0.2">
      <c r="A156" s="4">
        <f>IF('True_Odds_Calculator_3-way'!A157="","",'True_Odds_Calculator_3-way'!A157)</f>
        <v>1.64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6.4</v>
      </c>
      <c r="D156" s="4">
        <f t="shared" si="10"/>
        <v>4.2249191483627602E-2</v>
      </c>
      <c r="E156" s="4">
        <f t="shared" si="11"/>
        <v>1.6787733259183677</v>
      </c>
      <c r="F156" s="4">
        <f t="shared" si="12"/>
        <v>3.8144640113082078</v>
      </c>
      <c r="G156" s="4">
        <f t="shared" si="13"/>
        <v>7.0339843210047217</v>
      </c>
      <c r="I156" s="4">
        <f t="shared" si="14"/>
        <v>1.0422491914836276</v>
      </c>
    </row>
    <row r="157" spans="1:9" x14ac:dyDescent="0.2">
      <c r="A157" s="4">
        <f>IF('True_Odds_Calculator_3-way'!A158="","",'True_Odds_Calculator_3-way'!A158)</f>
        <v>1.83</v>
      </c>
      <c r="B157" s="4">
        <f>IF('True_Odds_Calculator_3-way'!B158="","",'True_Odds_Calculator_3-way'!B158)</f>
        <v>3.89</v>
      </c>
      <c r="C157" s="4">
        <f>IF('True_Odds_Calculator_3-way'!C158="","",'True_Odds_Calculator_3-way'!C158)</f>
        <v>4.42</v>
      </c>
      <c r="D157" s="4">
        <f t="shared" si="10"/>
        <v>2.9761840063456502E-2</v>
      </c>
      <c r="E157" s="4">
        <f t="shared" si="11"/>
        <v>1.863837451604754</v>
      </c>
      <c r="F157" s="4">
        <f t="shared" si="12"/>
        <v>4.0461455555091668</v>
      </c>
      <c r="G157" s="4">
        <f t="shared" si="13"/>
        <v>4.6227013444987843</v>
      </c>
      <c r="I157" s="4">
        <f t="shared" si="14"/>
        <v>1.0297618400634565</v>
      </c>
    </row>
    <row r="158" spans="1:9" x14ac:dyDescent="0.2">
      <c r="A158" s="4">
        <f>IF('True_Odds_Calculator_3-way'!A159="","",'True_Odds_Calculator_3-way'!A159)</f>
        <v>2.3199999999999998</v>
      </c>
      <c r="B158" s="4">
        <f>IF('True_Odds_Calculator_3-way'!B159="","",'True_Odds_Calculator_3-way'!B159)</f>
        <v>3.81</v>
      </c>
      <c r="C158" s="4">
        <f>IF('True_Odds_Calculator_3-way'!C159="","",'True_Odds_Calculator_3-way'!C159)</f>
        <v>2.94</v>
      </c>
      <c r="D158" s="4">
        <f t="shared" si="10"/>
        <v>3.3637728781439336E-2</v>
      </c>
      <c r="E158" s="4">
        <f t="shared" si="11"/>
        <v>2.381962409587667</v>
      </c>
      <c r="F158" s="4">
        <f t="shared" si="12"/>
        <v>3.9800263913342326</v>
      </c>
      <c r="G158" s="4">
        <f t="shared" si="13"/>
        <v>3.0402208002605584</v>
      </c>
      <c r="I158" s="4">
        <f t="shared" si="14"/>
        <v>1.0336377287814393</v>
      </c>
    </row>
    <row r="159" spans="1:9" x14ac:dyDescent="0.2">
      <c r="A159" s="4">
        <f>IF('True_Odds_Calculator_3-way'!A160="","",'True_Odds_Calculator_3-way'!A160)</f>
        <v>3.04</v>
      </c>
      <c r="B159" s="4">
        <f>IF('True_Odds_Calculator_3-way'!B160="","",'True_Odds_Calculator_3-way'!B160)</f>
        <v>3.52</v>
      </c>
      <c r="C159" s="4">
        <f>IF('True_Odds_Calculator_3-way'!C160="","",'True_Odds_Calculator_3-way'!C160)</f>
        <v>2.38</v>
      </c>
      <c r="D159" s="4">
        <f t="shared" si="10"/>
        <v>3.3206344738852644E-2</v>
      </c>
      <c r="E159" s="4">
        <f t="shared" si="11"/>
        <v>3.1458551830634076</v>
      </c>
      <c r="F159" s="4">
        <f t="shared" si="12"/>
        <v>3.6627067890628844</v>
      </c>
      <c r="G159" s="4">
        <f t="shared" si="13"/>
        <v>2.4443943929596674</v>
      </c>
      <c r="I159" s="4">
        <f t="shared" si="14"/>
        <v>1.0332063447388526</v>
      </c>
    </row>
    <row r="160" spans="1:9" x14ac:dyDescent="0.2">
      <c r="A160" s="4">
        <f>IF('True_Odds_Calculator_3-way'!A161="","",'True_Odds_Calculator_3-way'!A161)</f>
        <v>5.15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1.76</v>
      </c>
      <c r="D160" s="4">
        <f t="shared" si="10"/>
        <v>5.9092480507882073E-2</v>
      </c>
      <c r="E160" s="4">
        <f t="shared" si="11"/>
        <v>5.7314057908832439</v>
      </c>
      <c r="F160" s="4">
        <f t="shared" si="12"/>
        <v>3.6096077595680938</v>
      </c>
      <c r="G160" s="4">
        <f t="shared" si="13"/>
        <v>1.82320616106012</v>
      </c>
      <c r="I160" s="4">
        <f t="shared" si="14"/>
        <v>1.0590924805078821</v>
      </c>
    </row>
    <row r="161" spans="1:9" x14ac:dyDescent="0.2">
      <c r="A161" s="4">
        <f>IF('True_Odds_Calculator_3-way'!A162="","",'True_Odds_Calculator_3-way'!A162)</f>
        <v>1.95</v>
      </c>
      <c r="B161" s="4">
        <f>IF('True_Odds_Calculator_3-way'!B162="","",'True_Odds_Calculator_3-way'!B162)</f>
        <v>3.75</v>
      </c>
      <c r="C161" s="4">
        <f>IF('True_Odds_Calculator_3-way'!C162="","",'True_Odds_Calculator_3-way'!C162)</f>
        <v>4.1100000000000003</v>
      </c>
      <c r="D161" s="4">
        <f t="shared" si="10"/>
        <v>2.2796181920269554E-2</v>
      </c>
      <c r="E161" s="4">
        <f t="shared" si="11"/>
        <v>1.9793287397199377</v>
      </c>
      <c r="F161" s="4">
        <f t="shared" si="12"/>
        <v>3.8599913307325528</v>
      </c>
      <c r="G161" s="4">
        <f t="shared" si="13"/>
        <v>4.2424964268699394</v>
      </c>
      <c r="I161" s="4">
        <f t="shared" si="14"/>
        <v>1.0227961819202696</v>
      </c>
    </row>
    <row r="162" spans="1:9" x14ac:dyDescent="0.2">
      <c r="A162" s="4">
        <f>IF('True_Odds_Calculator_3-way'!A163="","",'True_Odds_Calculator_3-way'!A163)</f>
        <v>1.62</v>
      </c>
      <c r="B162" s="4">
        <f>IF('True_Odds_Calculator_3-way'!B163="","",'True_Odds_Calculator_3-way'!B163)</f>
        <v>4.4800000000000004</v>
      </c>
      <c r="C162" s="4">
        <f>IF('True_Odds_Calculator_3-way'!C163="","",'True_Odds_Calculator_3-way'!C163)</f>
        <v>5.44</v>
      </c>
      <c r="D162" s="4">
        <f t="shared" si="10"/>
        <v>2.4321765743334334E-2</v>
      </c>
      <c r="E162" s="4">
        <f t="shared" si="11"/>
        <v>1.6415598423269198</v>
      </c>
      <c r="F162" s="4">
        <f t="shared" si="12"/>
        <v>4.6488485189502038</v>
      </c>
      <c r="G162" s="4">
        <f t="shared" si="13"/>
        <v>5.6909925091329541</v>
      </c>
      <c r="I162" s="4">
        <f t="shared" si="14"/>
        <v>1.0243217657433343</v>
      </c>
    </row>
    <row r="163" spans="1:9" x14ac:dyDescent="0.2">
      <c r="A163" s="4">
        <f>IF('True_Odds_Calculator_3-way'!A164="","",'True_Odds_Calculator_3-way'!A164)</f>
        <v>2.02</v>
      </c>
      <c r="B163" s="4">
        <f>IF('True_Odds_Calculator_3-way'!B164="","",'True_Odds_Calculator_3-way'!B164)</f>
        <v>3.41</v>
      </c>
      <c r="C163" s="4">
        <f>IF('True_Odds_Calculator_3-way'!C164="","",'True_Odds_Calculator_3-way'!C164)</f>
        <v>4.07</v>
      </c>
      <c r="D163" s="4">
        <f t="shared" si="10"/>
        <v>3.4004882615550125E-2</v>
      </c>
      <c r="E163" s="4">
        <f t="shared" si="11"/>
        <v>2.0673349855641607</v>
      </c>
      <c r="F163" s="4">
        <f t="shared" si="12"/>
        <v>3.5471034091784217</v>
      </c>
      <c r="G163" s="4">
        <f t="shared" si="13"/>
        <v>4.2668435332997756</v>
      </c>
      <c r="I163" s="4">
        <f t="shared" si="14"/>
        <v>1.0340048826155501</v>
      </c>
    </row>
    <row r="164" spans="1:9" x14ac:dyDescent="0.2">
      <c r="A164" s="4">
        <f>IF('True_Odds_Calculator_3-way'!A165="","",'True_Odds_Calculator_3-way'!A165)</f>
        <v>1.45</v>
      </c>
      <c r="B164" s="4">
        <f>IF('True_Odds_Calculator_3-way'!B165="","",'True_Odds_Calculator_3-way'!B165)</f>
        <v>4.28</v>
      </c>
      <c r="C164" s="4">
        <f>IF('True_Odds_Calculator_3-way'!C165="","",'True_Odds_Calculator_3-way'!C165)</f>
        <v>8.7100000000000009</v>
      </c>
      <c r="D164" s="4">
        <f t="shared" si="10"/>
        <v>3.811059479863399E-2</v>
      </c>
      <c r="E164" s="4">
        <f t="shared" si="11"/>
        <v>1.4772103939318082</v>
      </c>
      <c r="F164" s="4">
        <f t="shared" si="12"/>
        <v>4.5260884782656028</v>
      </c>
      <c r="G164" s="4">
        <f t="shared" si="13"/>
        <v>9.7936448692955</v>
      </c>
      <c r="I164" s="4">
        <f t="shared" si="14"/>
        <v>1.038110594798634</v>
      </c>
    </row>
    <row r="165" spans="1:9" x14ac:dyDescent="0.2">
      <c r="A165" s="4">
        <f>IF('True_Odds_Calculator_3-way'!A166="","",'True_Odds_Calculator_3-way'!A166)</f>
        <v>6.32</v>
      </c>
      <c r="B165" s="4">
        <f>IF('True_Odds_Calculator_3-way'!B166="","",'True_Odds_Calculator_3-way'!B166)</f>
        <v>3.5</v>
      </c>
      <c r="C165" s="4">
        <f>IF('True_Odds_Calculator_3-way'!C166="","",'True_Odds_Calculator_3-way'!C166)</f>
        <v>1.68</v>
      </c>
      <c r="D165" s="4">
        <f t="shared" si="10"/>
        <v>3.9180229053646709E-2</v>
      </c>
      <c r="E165" s="4">
        <f t="shared" si="11"/>
        <v>6.8885813148788921</v>
      </c>
      <c r="F165" s="4">
        <f t="shared" si="12"/>
        <v>3.6676492262343401</v>
      </c>
      <c r="G165" s="4">
        <f t="shared" si="13"/>
        <v>1.7176876617773942</v>
      </c>
      <c r="I165" s="4">
        <f t="shared" si="14"/>
        <v>1.0391802290536467</v>
      </c>
    </row>
    <row r="166" spans="1:9" x14ac:dyDescent="0.2">
      <c r="A166" s="4">
        <f>IF('True_Odds_Calculator_3-way'!A167="","",'True_Odds_Calculator_3-way'!A167)</f>
        <v>6.99</v>
      </c>
      <c r="B166" s="4">
        <f>IF('True_Odds_Calculator_3-way'!B167="","",'True_Odds_Calculator_3-way'!B167)</f>
        <v>3.57</v>
      </c>
      <c r="C166" s="4">
        <f>IF('True_Odds_Calculator_3-way'!C167="","",'True_Odds_Calculator_3-way'!C167)</f>
        <v>1.63</v>
      </c>
      <c r="D166" s="4">
        <f t="shared" si="10"/>
        <v>3.6670493785339042E-2</v>
      </c>
      <c r="E166" s="4">
        <f t="shared" si="11"/>
        <v>7.6430384018648976</v>
      </c>
      <c r="F166" s="4">
        <f t="shared" si="12"/>
        <v>3.7328956822202501</v>
      </c>
      <c r="G166" s="4">
        <f t="shared" si="13"/>
        <v>1.6631368400419297</v>
      </c>
      <c r="I166" s="4">
        <f t="shared" si="14"/>
        <v>1.036670493785339</v>
      </c>
    </row>
    <row r="167" spans="1:9" x14ac:dyDescent="0.2">
      <c r="A167" s="4">
        <f>IF('True_Odds_Calculator_3-way'!A168="","",'True_Odds_Calculator_3-way'!A168)</f>
        <v>3.09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2.58</v>
      </c>
      <c r="D167" s="4">
        <f t="shared" si="10"/>
        <v>3.3802139855352298E-2</v>
      </c>
      <c r="E167" s="4">
        <f t="shared" si="11"/>
        <v>3.2014627814610717</v>
      </c>
      <c r="F167" s="4">
        <f t="shared" si="12"/>
        <v>3.2121984886414157</v>
      </c>
      <c r="G167" s="4">
        <f t="shared" si="13"/>
        <v>2.6572457083137113</v>
      </c>
      <c r="I167" s="4">
        <f t="shared" si="14"/>
        <v>1.0338021398553523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3.38</v>
      </c>
      <c r="C168" s="4">
        <f>IF('True_Odds_Calculator_3-way'!C169="","",'True_Odds_Calculator_3-way'!C169)</f>
        <v>4.04</v>
      </c>
      <c r="D168" s="4">
        <f t="shared" si="10"/>
        <v>3.3578819072300536E-2</v>
      </c>
      <c r="E168" s="4">
        <f t="shared" si="11"/>
        <v>2.0876689923769569</v>
      </c>
      <c r="F168" s="4">
        <f t="shared" si="12"/>
        <v>3.5129005311943868</v>
      </c>
      <c r="G168" s="4">
        <f t="shared" si="13"/>
        <v>4.2313389307089828</v>
      </c>
      <c r="I168" s="4">
        <f t="shared" si="14"/>
        <v>1.0335788190723005</v>
      </c>
    </row>
    <row r="169" spans="1:9" x14ac:dyDescent="0.2">
      <c r="A169" s="4">
        <f>IF('True_Odds_Calculator_3-way'!A170="","",'True_Odds_Calculator_3-way'!A170)</f>
        <v>2.08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3.84</v>
      </c>
      <c r="D169" s="4">
        <f t="shared" si="10"/>
        <v>3.5303544494720951E-2</v>
      </c>
      <c r="E169" s="4">
        <f t="shared" si="11"/>
        <v>2.1321898763860507</v>
      </c>
      <c r="F169" s="4">
        <f t="shared" si="12"/>
        <v>3.5417060820210335</v>
      </c>
      <c r="G169" s="4">
        <f t="shared" si="13"/>
        <v>4.0217363831669397</v>
      </c>
      <c r="I169" s="4">
        <f t="shared" si="14"/>
        <v>1.035303544494721</v>
      </c>
    </row>
    <row r="170" spans="1:9" x14ac:dyDescent="0.2">
      <c r="A170" s="4">
        <f>IF('True_Odds_Calculator_3-way'!A171="","",'True_Odds_Calculator_3-way'!A171)</f>
        <v>1.62</v>
      </c>
      <c r="B170" s="4">
        <f>IF('True_Odds_Calculator_3-way'!B171="","",'True_Odds_Calculator_3-way'!B171)</f>
        <v>3.98</v>
      </c>
      <c r="C170" s="4">
        <f>IF('True_Odds_Calculator_3-way'!C171="","",'True_Odds_Calculator_3-way'!C171)</f>
        <v>5.98</v>
      </c>
      <c r="D170" s="4">
        <f t="shared" si="10"/>
        <v>3.5764312291877598E-2</v>
      </c>
      <c r="E170" s="4">
        <f t="shared" si="11"/>
        <v>1.6519027495375469</v>
      </c>
      <c r="F170" s="4">
        <f t="shared" si="12"/>
        <v>4.1782466079137546</v>
      </c>
      <c r="G170" s="4">
        <f t="shared" si="13"/>
        <v>6.4390404550294562</v>
      </c>
      <c r="I170" s="4">
        <f t="shared" si="14"/>
        <v>1.0357643122918776</v>
      </c>
    </row>
    <row r="171" spans="1:9" x14ac:dyDescent="0.2">
      <c r="A171" s="4">
        <f>IF('True_Odds_Calculator_3-way'!A172="","",'True_Odds_Calculator_3-way'!A172)</f>
        <v>2.86</v>
      </c>
      <c r="B171" s="4">
        <f>IF('True_Odds_Calculator_3-way'!B172="","",'True_Odds_Calculator_3-way'!B172)</f>
        <v>3.17</v>
      </c>
      <c r="C171" s="4">
        <f>IF('True_Odds_Calculator_3-way'!C172="","",'True_Odds_Calculator_3-way'!C172)</f>
        <v>2.72</v>
      </c>
      <c r="D171" s="4">
        <f t="shared" si="10"/>
        <v>3.275482172309041E-2</v>
      </c>
      <c r="E171" s="4">
        <f t="shared" si="11"/>
        <v>2.9521857291121631</v>
      </c>
      <c r="F171" s="4">
        <f t="shared" si="12"/>
        <v>3.2836501809331828</v>
      </c>
      <c r="G171" s="4">
        <f t="shared" si="13"/>
        <v>2.803250094426617</v>
      </c>
      <c r="I171" s="4">
        <f t="shared" si="14"/>
        <v>1.0327548217230904</v>
      </c>
    </row>
    <row r="172" spans="1:9" x14ac:dyDescent="0.2">
      <c r="A172" s="4">
        <f>IF('True_Odds_Calculator_3-way'!A173="","",'True_Odds_Calculator_3-way'!A173)</f>
        <v>2.23</v>
      </c>
      <c r="B172" s="4">
        <f>IF('True_Odds_Calculator_3-way'!B173="","",'True_Odds_Calculator_3-way'!B173)</f>
        <v>3.2</v>
      </c>
      <c r="C172" s="4">
        <f>IF('True_Odds_Calculator_3-way'!C173="","",'True_Odds_Calculator_3-way'!C173)</f>
        <v>3.68</v>
      </c>
      <c r="D172" s="4">
        <f t="shared" si="10"/>
        <v>3.2669623708325268E-2</v>
      </c>
      <c r="E172" s="4">
        <f t="shared" si="11"/>
        <v>2.285502093409705</v>
      </c>
      <c r="F172" s="4">
        <f t="shared" si="12"/>
        <v>3.3155385568454232</v>
      </c>
      <c r="G172" s="4">
        <f t="shared" si="13"/>
        <v>3.8336317912144384</v>
      </c>
      <c r="I172" s="4">
        <f t="shared" si="14"/>
        <v>1.0326696237083253</v>
      </c>
    </row>
    <row r="173" spans="1:9" x14ac:dyDescent="0.2">
      <c r="A173" s="4">
        <f>IF('True_Odds_Calculator_3-way'!A174="","",'True_Odds_Calculator_3-way'!A174)</f>
        <v>3.98</v>
      </c>
      <c r="B173" s="4">
        <f>IF('True_Odds_Calculator_3-way'!B174="","",'True_Odds_Calculator_3-way'!B174)</f>
        <v>3.32</v>
      </c>
      <c r="C173" s="4">
        <f>IF('True_Odds_Calculator_3-way'!C174="","",'True_Odds_Calculator_3-way'!C174)</f>
        <v>2.08</v>
      </c>
      <c r="D173" s="4">
        <f t="shared" si="10"/>
        <v>3.3230331453374173E-2</v>
      </c>
      <c r="E173" s="4">
        <f t="shared" si="11"/>
        <v>4.163552602450638</v>
      </c>
      <c r="F173" s="4">
        <f t="shared" si="12"/>
        <v>3.4467540354674333</v>
      </c>
      <c r="G173" s="4">
        <f t="shared" si="13"/>
        <v>2.1290527286458651</v>
      </c>
      <c r="I173" s="4">
        <f t="shared" si="14"/>
        <v>1.0332303314533742</v>
      </c>
    </row>
    <row r="174" spans="1:9" x14ac:dyDescent="0.2">
      <c r="A174" s="4">
        <f>IF('True_Odds_Calculator_3-way'!A175="","",'True_Odds_Calculator_3-way'!A175)</f>
        <v>1.23</v>
      </c>
      <c r="B174" s="4">
        <f>IF('True_Odds_Calculator_3-way'!B175="","",'True_Odds_Calculator_3-way'!B175)</f>
        <v>6.78</v>
      </c>
      <c r="C174" s="4">
        <f>IF('True_Odds_Calculator_3-way'!C175="","",'True_Odds_Calculator_3-way'!C175)</f>
        <v>14.85</v>
      </c>
      <c r="D174" s="4">
        <f t="shared" si="10"/>
        <v>2.7840822790099695E-2</v>
      </c>
      <c r="E174" s="4">
        <f t="shared" si="11"/>
        <v>1.2442022417928071</v>
      </c>
      <c r="F174" s="4">
        <f t="shared" si="12"/>
        <v>7.2352433917983108</v>
      </c>
      <c r="G174" s="4">
        <f t="shared" si="13"/>
        <v>17.223623216826397</v>
      </c>
      <c r="I174" s="4">
        <f t="shared" si="14"/>
        <v>1.0278408227900997</v>
      </c>
    </row>
    <row r="175" spans="1:9" x14ac:dyDescent="0.2">
      <c r="A175" s="4">
        <f>IF('True_Odds_Calculator_3-way'!A176="","",'True_Odds_Calculator_3-way'!A176)</f>
        <v>1.61</v>
      </c>
      <c r="B175" s="4">
        <f>IF('True_Odds_Calculator_3-way'!B176="","",'True_Odds_Calculator_3-way'!B176)</f>
        <v>3.9</v>
      </c>
      <c r="C175" s="4">
        <f>IF('True_Odds_Calculator_3-way'!C176="","",'True_Odds_Calculator_3-way'!C176)</f>
        <v>6.06</v>
      </c>
      <c r="D175" s="4">
        <f t="shared" si="10"/>
        <v>4.2544770482781713E-2</v>
      </c>
      <c r="E175" s="4">
        <f t="shared" si="11"/>
        <v>1.6476190311235894</v>
      </c>
      <c r="F175" s="4">
        <f t="shared" si="12"/>
        <v>4.1283305377683366</v>
      </c>
      <c r="G175" s="4">
        <f t="shared" si="13"/>
        <v>6.6297648874965596</v>
      </c>
      <c r="I175" s="4">
        <f t="shared" si="14"/>
        <v>1.0425447704827817</v>
      </c>
    </row>
    <row r="176" spans="1:9" x14ac:dyDescent="0.2">
      <c r="A176" s="4">
        <f>IF('True_Odds_Calculator_3-way'!A177="","",'True_Odds_Calculator_3-way'!A177)</f>
        <v>1.31</v>
      </c>
      <c r="B176" s="4">
        <f>IF('True_Odds_Calculator_3-way'!B177="","",'True_Odds_Calculator_3-way'!B177)</f>
        <v>5.33</v>
      </c>
      <c r="C176" s="4">
        <f>IF('True_Odds_Calculator_3-way'!C177="","",'True_Odds_Calculator_3-way'!C177)</f>
        <v>11.71</v>
      </c>
      <c r="D176" s="4">
        <f t="shared" si="10"/>
        <v>3.6373135912665555E-2</v>
      </c>
      <c r="E176" s="4">
        <f t="shared" si="11"/>
        <v>1.3311424503662805</v>
      </c>
      <c r="F176" s="4">
        <f t="shared" si="12"/>
        <v>5.6982368045147984</v>
      </c>
      <c r="G176" s="4">
        <f t="shared" si="13"/>
        <v>13.647644432881366</v>
      </c>
      <c r="I176" s="4">
        <f t="shared" si="14"/>
        <v>1.0363731359126656</v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2.04</v>
      </c>
      <c r="B2" s="4">
        <f>IF('True_Odds_Calculator_2-way'!B3="","",'True_Odds_Calculator_2-way'!B3)</f>
        <v>1.85</v>
      </c>
      <c r="C2" s="4">
        <f>1/A2</f>
        <v>0.49019607843137253</v>
      </c>
      <c r="D2">
        <f>1/B2</f>
        <v>0.54054054054054046</v>
      </c>
      <c r="E2">
        <f>C2+D2-1</f>
        <v>3.0736618971912932E-2</v>
      </c>
      <c r="F2">
        <f>C2+D2-(C2*D2)-1</f>
        <v>-0.23423423423423428</v>
      </c>
      <c r="G2">
        <v>0</v>
      </c>
      <c r="H2">
        <f>C2*D2</f>
        <v>0.26497085320614727</v>
      </c>
      <c r="I2">
        <f>((-4*F2*H2)^0.5)/(2*F2)</f>
        <v>-1.0635890745287924</v>
      </c>
      <c r="J2">
        <f>(-((-4*F2*H2)^0.5))/(2*F2)</f>
        <v>1.0635890745287924</v>
      </c>
      <c r="K2">
        <f>IF(A2="","",(C2/($J2+C2-($J2*C2))))</f>
        <v>0.47480390464975097</v>
      </c>
      <c r="L2">
        <f>IF(B2="","",(D2/($J2+D2-($J2*D2))))</f>
        <v>0.52519609535024903</v>
      </c>
      <c r="M2">
        <f>IF(A2="","",1/K2)</f>
        <v>2.1061326375099441</v>
      </c>
      <c r="N2">
        <f>IF(B2="","",1/L2)</f>
        <v>1.904050713349474</v>
      </c>
    </row>
    <row r="3" spans="1:14" x14ac:dyDescent="0.25">
      <c r="A3" s="4">
        <f>IF('True_Odds_Calculator_2-way'!A4="","",'True_Odds_Calculator_2-way'!A4)</f>
        <v>2.17</v>
      </c>
      <c r="B3" s="4">
        <f>IF('True_Odds_Calculator_2-way'!B4="","",'True_Odds_Calculator_2-way'!B4)</f>
        <v>1.75</v>
      </c>
      <c r="C3" s="4">
        <f t="shared" ref="C3:C66" si="0">1/A3</f>
        <v>0.46082949308755761</v>
      </c>
      <c r="D3">
        <f t="shared" ref="D3:D66" si="1">1/B3</f>
        <v>0.5714285714285714</v>
      </c>
      <c r="E3">
        <f t="shared" ref="E3:E66" si="2">C3+D3-1</f>
        <v>3.2258064516129004E-2</v>
      </c>
      <c r="F3">
        <f t="shared" ref="F3:F66" si="3">C3+D3-(C3*D3)-1</f>
        <v>-0.23107307439104674</v>
      </c>
      <c r="G3">
        <v>0</v>
      </c>
      <c r="H3">
        <f t="shared" ref="H3:H66" si="4">C3*D3</f>
        <v>0.26333113890717574</v>
      </c>
      <c r="I3">
        <f t="shared" ref="I3:I66" si="5">((-4*F3*H3)^0.5)/(2*F3)</f>
        <v>-1.0675210253672476</v>
      </c>
      <c r="J3">
        <f t="shared" ref="J3:J66" si="6">(-((-4*F3*H3)^0.5))/(2*F3)</f>
        <v>1.0675210253672476</v>
      </c>
      <c r="K3">
        <f t="shared" ref="K3:K66" si="7">IF(A3="","",(C3/($J3+C3-($J3*C3))))</f>
        <v>0.44464214228514221</v>
      </c>
      <c r="L3">
        <f t="shared" ref="L3:L66" si="8">IF(B3="","",(D3/($J3+D3-($J3*D3))))</f>
        <v>0.55535785771485779</v>
      </c>
      <c r="M3">
        <f t="shared" ref="M3:M66" si="9">IF(A3="","",1/K3)</f>
        <v>2.2489995996796797</v>
      </c>
      <c r="N3">
        <f t="shared" ref="N3:N66" si="10">IF(B3="","",1/L3)</f>
        <v>1.8006407690254356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1.87</v>
      </c>
      <c r="C4" s="4">
        <f t="shared" si="0"/>
        <v>0.49261083743842371</v>
      </c>
      <c r="D4">
        <f t="shared" si="1"/>
        <v>0.53475935828876997</v>
      </c>
      <c r="E4">
        <f t="shared" si="2"/>
        <v>2.737019572719368E-2</v>
      </c>
      <c r="F4">
        <f t="shared" si="3"/>
        <v>-0.23605805958747139</v>
      </c>
      <c r="G4">
        <v>0</v>
      </c>
      <c r="H4">
        <f t="shared" si="4"/>
        <v>0.26342825531466507</v>
      </c>
      <c r="I4">
        <f t="shared" si="5"/>
        <v>-1.0563838700626149</v>
      </c>
      <c r="J4">
        <f t="shared" si="6"/>
        <v>1.0563838700626149</v>
      </c>
      <c r="K4">
        <f t="shared" si="7"/>
        <v>0.47890991226943308</v>
      </c>
      <c r="L4">
        <f t="shared" si="8"/>
        <v>0.52109008773056686</v>
      </c>
      <c r="M4">
        <f t="shared" si="9"/>
        <v>2.0880753861644932</v>
      </c>
      <c r="N4">
        <f t="shared" si="10"/>
        <v>1.9190539669544755</v>
      </c>
    </row>
    <row r="5" spans="1:14" x14ac:dyDescent="0.25">
      <c r="A5" s="4">
        <f>IF('True_Odds_Calculator_2-way'!A6="","",'True_Odds_Calculator_2-way'!A6)</f>
        <v>2.06</v>
      </c>
      <c r="B5" s="4">
        <f>IF('True_Odds_Calculator_2-way'!B6="","",'True_Odds_Calculator_2-way'!B6)</f>
        <v>1.84</v>
      </c>
      <c r="C5" s="4">
        <f t="shared" si="0"/>
        <v>0.4854368932038835</v>
      </c>
      <c r="D5">
        <f t="shared" si="1"/>
        <v>0.54347826086956519</v>
      </c>
      <c r="E5">
        <f t="shared" si="2"/>
        <v>2.891515407344869E-2</v>
      </c>
      <c r="F5">
        <f t="shared" si="3"/>
        <v>-0.23490924440692273</v>
      </c>
      <c r="G5">
        <v>0</v>
      </c>
      <c r="H5">
        <f t="shared" si="4"/>
        <v>0.26382439848037148</v>
      </c>
      <c r="I5">
        <f t="shared" si="5"/>
        <v>-1.0597597584982434</v>
      </c>
      <c r="J5">
        <f t="shared" si="6"/>
        <v>1.0597597584982434</v>
      </c>
      <c r="K5">
        <f t="shared" si="7"/>
        <v>0.47095494984925418</v>
      </c>
      <c r="L5">
        <f t="shared" si="8"/>
        <v>0.52904505015074577</v>
      </c>
      <c r="M5">
        <f t="shared" si="9"/>
        <v>2.123345344008138</v>
      </c>
      <c r="N5">
        <f t="shared" si="10"/>
        <v>1.8901981971385247</v>
      </c>
    </row>
    <row r="6" spans="1:14" x14ac:dyDescent="0.25">
      <c r="A6" s="4">
        <f>IF('True_Odds_Calculator_2-way'!A7="","",'True_Odds_Calculator_2-way'!A7)</f>
        <v>2.38</v>
      </c>
      <c r="B6" s="4">
        <f>IF('True_Odds_Calculator_2-way'!B7="","",'True_Odds_Calculator_2-way'!B7)</f>
        <v>1.63</v>
      </c>
      <c r="C6" s="4">
        <f t="shared" si="0"/>
        <v>0.42016806722689076</v>
      </c>
      <c r="D6">
        <f t="shared" si="1"/>
        <v>0.61349693251533743</v>
      </c>
      <c r="E6">
        <f t="shared" si="2"/>
        <v>3.3664999742228252E-2</v>
      </c>
      <c r="F6">
        <f t="shared" si="3"/>
        <v>-0.22410682064236731</v>
      </c>
      <c r="G6">
        <v>0</v>
      </c>
      <c r="H6">
        <f t="shared" si="4"/>
        <v>0.25777182038459556</v>
      </c>
      <c r="I6">
        <f t="shared" si="5"/>
        <v>-1.0724824201463117</v>
      </c>
      <c r="J6">
        <f t="shared" si="6"/>
        <v>1.0724824201463117</v>
      </c>
      <c r="K6">
        <f t="shared" si="7"/>
        <v>0.40322162143360418</v>
      </c>
      <c r="L6">
        <f t="shared" si="8"/>
        <v>0.59677837856639582</v>
      </c>
      <c r="M6">
        <f t="shared" si="9"/>
        <v>2.4800257398019103</v>
      </c>
      <c r="N6">
        <f t="shared" si="10"/>
        <v>1.6756639246921761</v>
      </c>
    </row>
    <row r="7" spans="1:14" x14ac:dyDescent="0.25">
      <c r="A7" s="4">
        <f>IF('True_Odds_Calculator_2-way'!A8="","",'True_Odds_Calculator_2-way'!A8)</f>
        <v>2.02</v>
      </c>
      <c r="B7" s="4">
        <f>IF('True_Odds_Calculator_2-way'!B8="","",'True_Odds_Calculator_2-way'!B8)</f>
        <v>1.87</v>
      </c>
      <c r="C7" s="4">
        <f t="shared" si="0"/>
        <v>0.49504950495049505</v>
      </c>
      <c r="D7">
        <f t="shared" si="1"/>
        <v>0.53475935828876997</v>
      </c>
      <c r="E7">
        <f t="shared" si="2"/>
        <v>2.9808863239265015E-2</v>
      </c>
      <c r="F7">
        <f t="shared" si="3"/>
        <v>-0.23492349234923493</v>
      </c>
      <c r="G7">
        <v>0</v>
      </c>
      <c r="H7">
        <f t="shared" si="4"/>
        <v>0.2647323555885</v>
      </c>
      <c r="I7">
        <f t="shared" si="5"/>
        <v>-1.0615495921641367</v>
      </c>
      <c r="J7">
        <f t="shared" si="6"/>
        <v>1.0615495921641367</v>
      </c>
      <c r="K7">
        <f t="shared" si="7"/>
        <v>0.48012738724303272</v>
      </c>
      <c r="L7">
        <f t="shared" si="8"/>
        <v>0.51987261275696728</v>
      </c>
      <c r="M7">
        <f t="shared" si="9"/>
        <v>2.0827805840074194</v>
      </c>
      <c r="N7">
        <f t="shared" si="10"/>
        <v>1.9235481451827992</v>
      </c>
    </row>
    <row r="8" spans="1:14" x14ac:dyDescent="0.25">
      <c r="A8" s="4">
        <f>IF('True_Odds_Calculator_2-way'!A9="","",'True_Odds_Calculator_2-way'!A9)</f>
        <v>2.52</v>
      </c>
      <c r="B8" s="4">
        <f>IF('True_Odds_Calculator_2-way'!B9="","",'True_Odds_Calculator_2-way'!B9)</f>
        <v>1.57</v>
      </c>
      <c r="C8" s="4">
        <f t="shared" si="0"/>
        <v>0.3968253968253968</v>
      </c>
      <c r="D8">
        <f t="shared" si="1"/>
        <v>0.63694267515923564</v>
      </c>
      <c r="E8">
        <f t="shared" si="2"/>
        <v>3.3768071984632497E-2</v>
      </c>
      <c r="F8">
        <f t="shared" si="3"/>
        <v>-0.21898695784046107</v>
      </c>
      <c r="G8">
        <v>0</v>
      </c>
      <c r="H8">
        <f t="shared" si="4"/>
        <v>0.25275502982509351</v>
      </c>
      <c r="I8">
        <f t="shared" si="5"/>
        <v>-1.0743376064838499</v>
      </c>
      <c r="J8">
        <f t="shared" si="6"/>
        <v>1.0743376064838499</v>
      </c>
      <c r="K8">
        <f t="shared" si="7"/>
        <v>0.37979589711327127</v>
      </c>
      <c r="L8">
        <f t="shared" si="8"/>
        <v>0.62020410288672867</v>
      </c>
      <c r="M8">
        <f t="shared" si="9"/>
        <v>2.6329931618554516</v>
      </c>
      <c r="N8">
        <f t="shared" si="10"/>
        <v>1.6123724356957947</v>
      </c>
    </row>
    <row r="9" spans="1:14" x14ac:dyDescent="0.25">
      <c r="A9" s="4">
        <f>IF('True_Odds_Calculator_2-way'!A10="","",'True_Odds_Calculator_2-way'!A10)</f>
        <v>1.96</v>
      </c>
      <c r="B9" s="4">
        <f>IF('True_Odds_Calculator_2-way'!B10="","",'True_Odds_Calculator_2-way'!B10)</f>
        <v>1.93</v>
      </c>
      <c r="C9" s="4">
        <f t="shared" si="0"/>
        <v>0.51020408163265307</v>
      </c>
      <c r="D9">
        <f t="shared" si="1"/>
        <v>0.5181347150259068</v>
      </c>
      <c r="E9">
        <f t="shared" si="2"/>
        <v>2.8338796658559762E-2</v>
      </c>
      <c r="F9">
        <f t="shared" si="3"/>
        <v>-0.23601564978322942</v>
      </c>
      <c r="G9">
        <v>0</v>
      </c>
      <c r="H9">
        <f t="shared" si="4"/>
        <v>0.26435444644178918</v>
      </c>
      <c r="I9">
        <f t="shared" si="5"/>
        <v>-1.0583343916682539</v>
      </c>
      <c r="J9">
        <f t="shared" si="6"/>
        <v>1.0583343916682539</v>
      </c>
      <c r="K9">
        <f t="shared" si="7"/>
        <v>0.49603149604724417</v>
      </c>
      <c r="L9">
        <f t="shared" si="8"/>
        <v>0.50396850395275605</v>
      </c>
      <c r="M9">
        <f t="shared" si="9"/>
        <v>2.0160010160015238</v>
      </c>
      <c r="N9">
        <f t="shared" si="10"/>
        <v>1.9842509842514759</v>
      </c>
    </row>
    <row r="10" spans="1:14" x14ac:dyDescent="0.25">
      <c r="A10" s="4">
        <f>IF('True_Odds_Calculator_2-way'!A11="","",'True_Odds_Calculator_2-way'!A11)</f>
        <v>1.96</v>
      </c>
      <c r="B10" s="4">
        <f>IF('True_Odds_Calculator_2-way'!B11="","",'True_Odds_Calculator_2-way'!B11)</f>
        <v>1.93</v>
      </c>
      <c r="C10" s="4">
        <f t="shared" si="0"/>
        <v>0.51020408163265307</v>
      </c>
      <c r="D10">
        <f t="shared" si="1"/>
        <v>0.5181347150259068</v>
      </c>
      <c r="E10">
        <f t="shared" si="2"/>
        <v>2.8338796658559762E-2</v>
      </c>
      <c r="F10">
        <f t="shared" si="3"/>
        <v>-0.23601564978322942</v>
      </c>
      <c r="G10">
        <v>0</v>
      </c>
      <c r="H10">
        <f t="shared" si="4"/>
        <v>0.26435444644178918</v>
      </c>
      <c r="I10">
        <f t="shared" si="5"/>
        <v>-1.0583343916682539</v>
      </c>
      <c r="J10">
        <f t="shared" si="6"/>
        <v>1.0583343916682539</v>
      </c>
      <c r="K10">
        <f t="shared" si="7"/>
        <v>0.49603149604724417</v>
      </c>
      <c r="L10">
        <f t="shared" si="8"/>
        <v>0.50396850395275605</v>
      </c>
      <c r="M10">
        <f t="shared" si="9"/>
        <v>2.0160010160015238</v>
      </c>
      <c r="N10">
        <f t="shared" si="10"/>
        <v>1.9842509842514759</v>
      </c>
    </row>
    <row r="11" spans="1:14" x14ac:dyDescent="0.25">
      <c r="A11" s="4">
        <f>IF('True_Odds_Calculator_2-way'!A12="","",'True_Odds_Calculator_2-way'!A12)</f>
        <v>2.0299999999999998</v>
      </c>
      <c r="B11" s="4">
        <f>IF('True_Odds_Calculator_2-way'!B12="","",'True_Odds_Calculator_2-way'!B12)</f>
        <v>1.86</v>
      </c>
      <c r="C11" s="4">
        <f t="shared" si="0"/>
        <v>0.49261083743842371</v>
      </c>
      <c r="D11">
        <f t="shared" si="1"/>
        <v>0.5376344086021505</v>
      </c>
      <c r="E11">
        <f t="shared" si="2"/>
        <v>3.0245246040574214E-2</v>
      </c>
      <c r="F11">
        <f t="shared" si="3"/>
        <v>-0.23459929021664283</v>
      </c>
      <c r="G11">
        <v>0</v>
      </c>
      <c r="H11">
        <f t="shared" si="4"/>
        <v>0.26484453625721704</v>
      </c>
      <c r="I11">
        <f t="shared" si="5"/>
        <v>-1.0625078858299792</v>
      </c>
      <c r="J11">
        <f t="shared" si="6"/>
        <v>1.0625078858299792</v>
      </c>
      <c r="K11">
        <f t="shared" si="7"/>
        <v>0.47746756040114985</v>
      </c>
      <c r="L11">
        <f t="shared" si="8"/>
        <v>0.5225324395988501</v>
      </c>
      <c r="M11">
        <f t="shared" si="9"/>
        <v>2.0943831224048783</v>
      </c>
      <c r="N11">
        <f t="shared" si="10"/>
        <v>1.9137567818137824</v>
      </c>
    </row>
    <row r="12" spans="1:14" x14ac:dyDescent="0.25">
      <c r="A12" s="4">
        <f>IF('True_Odds_Calculator_2-way'!A13="","",'True_Odds_Calculator_2-way'!A13)</f>
        <v>2.19</v>
      </c>
      <c r="B12" s="4">
        <f>IF('True_Odds_Calculator_2-way'!B13="","",'True_Odds_Calculator_2-way'!B13)</f>
        <v>1.74</v>
      </c>
      <c r="C12" s="4">
        <f t="shared" si="0"/>
        <v>0.45662100456621008</v>
      </c>
      <c r="D12">
        <f t="shared" si="1"/>
        <v>0.57471264367816088</v>
      </c>
      <c r="E12">
        <f t="shared" si="2"/>
        <v>3.1333648244370904E-2</v>
      </c>
      <c r="F12">
        <f t="shared" si="3"/>
        <v>-0.23109221644885325</v>
      </c>
      <c r="G12">
        <v>0</v>
      </c>
      <c r="H12">
        <f t="shared" si="4"/>
        <v>0.26242586469322415</v>
      </c>
      <c r="I12">
        <f t="shared" si="5"/>
        <v>-1.0656403571953759</v>
      </c>
      <c r="J12">
        <f t="shared" si="6"/>
        <v>1.0656403571953759</v>
      </c>
      <c r="K12">
        <f t="shared" si="7"/>
        <v>0.4408953301027736</v>
      </c>
      <c r="L12">
        <f t="shared" si="8"/>
        <v>0.5591046698972264</v>
      </c>
      <c r="M12">
        <f t="shared" si="9"/>
        <v>2.2681120250624973</v>
      </c>
      <c r="N12">
        <f t="shared" si="10"/>
        <v>1.7885738643245783</v>
      </c>
    </row>
    <row r="13" spans="1:14" x14ac:dyDescent="0.25">
      <c r="A13" s="4">
        <f>IF('True_Odds_Calculator_2-way'!A14="","",'True_Odds_Calculator_2-way'!A14)</f>
        <v>2.08</v>
      </c>
      <c r="B13" s="4">
        <f>IF('True_Odds_Calculator_2-way'!B14="","",'True_Odds_Calculator_2-way'!B14)</f>
        <v>1.81</v>
      </c>
      <c r="C13" s="4">
        <f t="shared" si="0"/>
        <v>0.48076923076923073</v>
      </c>
      <c r="D13">
        <f t="shared" si="1"/>
        <v>0.5524861878453039</v>
      </c>
      <c r="E13">
        <f t="shared" si="2"/>
        <v>3.3255418614534626E-2</v>
      </c>
      <c r="F13">
        <f t="shared" si="3"/>
        <v>-0.23236294092647691</v>
      </c>
      <c r="G13">
        <v>0</v>
      </c>
      <c r="H13">
        <f t="shared" si="4"/>
        <v>0.26561835954101148</v>
      </c>
      <c r="I13">
        <f t="shared" si="5"/>
        <v>-1.0691671651659735</v>
      </c>
      <c r="J13">
        <f t="shared" si="6"/>
        <v>1.0691671651659735</v>
      </c>
      <c r="K13">
        <f t="shared" si="7"/>
        <v>0.4641016151377545</v>
      </c>
      <c r="L13">
        <f t="shared" si="8"/>
        <v>0.5358983848622455</v>
      </c>
      <c r="M13">
        <f t="shared" si="9"/>
        <v>2.1547005383792519</v>
      </c>
      <c r="N13">
        <f t="shared" si="10"/>
        <v>1.8660254037844384</v>
      </c>
    </row>
    <row r="14" spans="1:14" x14ac:dyDescent="0.25">
      <c r="A14" s="4">
        <f>IF('True_Odds_Calculator_2-way'!A15="","",'True_Odds_Calculator_2-way'!A15)</f>
        <v>2</v>
      </c>
      <c r="B14" s="4">
        <f>IF('True_Odds_Calculator_2-way'!B15="","",'True_Odds_Calculator_2-way'!B15)</f>
        <v>1.89</v>
      </c>
      <c r="C14" s="4">
        <f t="shared" si="0"/>
        <v>0.5</v>
      </c>
      <c r="D14">
        <f t="shared" si="1"/>
        <v>0.52910052910052918</v>
      </c>
      <c r="E14">
        <f t="shared" si="2"/>
        <v>2.9100529100529293E-2</v>
      </c>
      <c r="F14">
        <f t="shared" si="3"/>
        <v>-0.23544973544973535</v>
      </c>
      <c r="G14">
        <v>0</v>
      </c>
      <c r="H14">
        <f t="shared" si="4"/>
        <v>0.26455026455026459</v>
      </c>
      <c r="I14">
        <f t="shared" si="5"/>
        <v>-1.0599978800063603</v>
      </c>
      <c r="J14">
        <f t="shared" si="6"/>
        <v>1.0599978800063603</v>
      </c>
      <c r="K14">
        <f t="shared" si="7"/>
        <v>0.48543739277873066</v>
      </c>
      <c r="L14">
        <f t="shared" si="8"/>
        <v>0.51456260722126923</v>
      </c>
      <c r="M14">
        <f t="shared" si="9"/>
        <v>2.0599978800063603</v>
      </c>
      <c r="N14">
        <f t="shared" si="10"/>
        <v>1.9433981132056606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2.08</v>
      </c>
      <c r="C15" s="4">
        <f t="shared" si="0"/>
        <v>0.55865921787709494</v>
      </c>
      <c r="D15">
        <f t="shared" si="1"/>
        <v>0.48076923076923073</v>
      </c>
      <c r="E15">
        <f t="shared" si="2"/>
        <v>3.9428448646325664E-2</v>
      </c>
      <c r="F15">
        <f t="shared" si="3"/>
        <v>-0.22915771379458527</v>
      </c>
      <c r="G15">
        <v>0</v>
      </c>
      <c r="H15">
        <f t="shared" si="4"/>
        <v>0.26858616244091099</v>
      </c>
      <c r="I15">
        <f t="shared" si="5"/>
        <v>-1.0826163374360513</v>
      </c>
      <c r="J15">
        <f t="shared" si="6"/>
        <v>1.0826163374360513</v>
      </c>
      <c r="K15">
        <f t="shared" si="7"/>
        <v>0.53900600310193403</v>
      </c>
      <c r="L15">
        <f t="shared" si="8"/>
        <v>0.46099399689806597</v>
      </c>
      <c r="M15">
        <f t="shared" si="9"/>
        <v>1.8552669065744805</v>
      </c>
      <c r="N15">
        <f t="shared" si="10"/>
        <v>2.1692256444309357</v>
      </c>
    </row>
    <row r="16" spans="1:14" x14ac:dyDescent="0.25">
      <c r="A16" s="4">
        <f>IF('True_Odds_Calculator_2-way'!A17="","",'True_Odds_Calculator_2-way'!A17)</f>
        <v>1.9</v>
      </c>
      <c r="B16" s="4">
        <f>IF('True_Odds_Calculator_2-way'!B17="","",'True_Odds_Calculator_2-way'!B17)</f>
        <v>1.97</v>
      </c>
      <c r="C16" s="4">
        <f t="shared" si="0"/>
        <v>0.52631578947368418</v>
      </c>
      <c r="D16">
        <f t="shared" si="1"/>
        <v>0.50761421319796951</v>
      </c>
      <c r="E16">
        <f t="shared" si="2"/>
        <v>3.3930002671653803E-2</v>
      </c>
      <c r="F16">
        <f t="shared" si="3"/>
        <v>-0.23323537269569861</v>
      </c>
      <c r="G16">
        <v>0</v>
      </c>
      <c r="H16">
        <f t="shared" si="4"/>
        <v>0.26716537536735235</v>
      </c>
      <c r="I16">
        <f t="shared" si="5"/>
        <v>-1.0702688317798925</v>
      </c>
      <c r="J16">
        <f t="shared" si="6"/>
        <v>1.0702688317798925</v>
      </c>
      <c r="K16">
        <f t="shared" si="7"/>
        <v>0.50936156937362553</v>
      </c>
      <c r="L16">
        <f t="shared" si="8"/>
        <v>0.49063843062637452</v>
      </c>
      <c r="M16">
        <f t="shared" si="9"/>
        <v>1.963241948601903</v>
      </c>
      <c r="N16">
        <f t="shared" si="10"/>
        <v>2.0381607668264961</v>
      </c>
    </row>
    <row r="17" spans="1:14" x14ac:dyDescent="0.25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1.78</v>
      </c>
      <c r="C17" s="4">
        <f t="shared" si="0"/>
        <v>0.48309178743961356</v>
      </c>
      <c r="D17">
        <f t="shared" si="1"/>
        <v>0.5617977528089888</v>
      </c>
      <c r="E17">
        <f t="shared" si="2"/>
        <v>4.4889540248602255E-2</v>
      </c>
      <c r="F17">
        <f t="shared" si="3"/>
        <v>-0.22651034033545026</v>
      </c>
      <c r="G17">
        <v>0</v>
      </c>
      <c r="H17">
        <f t="shared" si="4"/>
        <v>0.27139988058405257</v>
      </c>
      <c r="I17">
        <f t="shared" si="5"/>
        <v>-1.0946135246159836</v>
      </c>
      <c r="J17">
        <f t="shared" si="6"/>
        <v>1.0946135246159836</v>
      </c>
      <c r="K17">
        <f t="shared" si="7"/>
        <v>0.46056706084310273</v>
      </c>
      <c r="L17">
        <f t="shared" si="8"/>
        <v>0.53943293915689727</v>
      </c>
      <c r="M17">
        <f t="shared" si="9"/>
        <v>2.1712364713391024</v>
      </c>
      <c r="N17">
        <f t="shared" si="10"/>
        <v>1.8537985492004672</v>
      </c>
    </row>
    <row r="18" spans="1:14" x14ac:dyDescent="0.25">
      <c r="A18" s="4">
        <f>IF('True_Odds_Calculator_2-way'!A19="","",'True_Odds_Calculator_2-way'!A19)</f>
        <v>2.25</v>
      </c>
      <c r="B18" s="4">
        <f>IF('True_Odds_Calculator_2-way'!B19="","",'True_Odds_Calculator_2-way'!B19)</f>
        <v>1.68</v>
      </c>
      <c r="C18" s="4">
        <f t="shared" si="0"/>
        <v>0.44444444444444442</v>
      </c>
      <c r="D18">
        <f t="shared" si="1"/>
        <v>0.59523809523809523</v>
      </c>
      <c r="E18">
        <f t="shared" si="2"/>
        <v>3.9682539682539542E-2</v>
      </c>
      <c r="F18">
        <f t="shared" si="3"/>
        <v>-0.22486772486772499</v>
      </c>
      <c r="G18">
        <v>0</v>
      </c>
      <c r="H18">
        <f t="shared" si="4"/>
        <v>0.26455026455026454</v>
      </c>
      <c r="I18">
        <f t="shared" si="5"/>
        <v>-1.0846522890932806</v>
      </c>
      <c r="J18">
        <f t="shared" si="6"/>
        <v>1.0846522890932806</v>
      </c>
      <c r="K18">
        <f t="shared" si="7"/>
        <v>0.42448148373559424</v>
      </c>
      <c r="L18">
        <f t="shared" si="8"/>
        <v>0.57551851626440576</v>
      </c>
      <c r="M18">
        <f t="shared" si="9"/>
        <v>2.3558153613666013</v>
      </c>
      <c r="N18">
        <f t="shared" si="10"/>
        <v>1.7375635565834309</v>
      </c>
    </row>
    <row r="19" spans="1:14" x14ac:dyDescent="0.25">
      <c r="A19" s="4">
        <f>IF('True_Odds_Calculator_2-way'!A20="","",'True_Odds_Calculator_2-way'!A20)</f>
        <v>1.98</v>
      </c>
      <c r="B19" s="4">
        <f>IF('True_Odds_Calculator_2-way'!B20="","",'True_Odds_Calculator_2-way'!B20)</f>
        <v>1.89</v>
      </c>
      <c r="C19" s="4">
        <f t="shared" si="0"/>
        <v>0.50505050505050508</v>
      </c>
      <c r="D19">
        <f t="shared" si="1"/>
        <v>0.52910052910052918</v>
      </c>
      <c r="E19">
        <f t="shared" si="2"/>
        <v>3.4151034151034265E-2</v>
      </c>
      <c r="F19">
        <f t="shared" si="3"/>
        <v>-0.23307145529367745</v>
      </c>
      <c r="G19">
        <v>0</v>
      </c>
      <c r="H19">
        <f t="shared" si="4"/>
        <v>0.26722248944471172</v>
      </c>
      <c r="I19">
        <f t="shared" si="5"/>
        <v>-1.0707595557083738</v>
      </c>
      <c r="J19">
        <f t="shared" si="6"/>
        <v>1.0707595557083738</v>
      </c>
      <c r="K19">
        <f t="shared" si="7"/>
        <v>0.48796093876492608</v>
      </c>
      <c r="L19">
        <f t="shared" si="8"/>
        <v>0.5120390612350737</v>
      </c>
      <c r="M19">
        <f t="shared" si="9"/>
        <v>2.0493443645942064</v>
      </c>
      <c r="N19">
        <f t="shared" si="10"/>
        <v>1.9529760045804527</v>
      </c>
    </row>
    <row r="20" spans="1:14" x14ac:dyDescent="0.25">
      <c r="A20" s="4">
        <f>IF('True_Odds_Calculator_2-way'!A21="","",'True_Odds_Calculator_2-way'!A21)</f>
        <v>1.89</v>
      </c>
      <c r="B20" s="4">
        <f>IF('True_Odds_Calculator_2-way'!B21="","",'True_Odds_Calculator_2-way'!B21)</f>
        <v>1.98</v>
      </c>
      <c r="C20" s="4">
        <f t="shared" si="0"/>
        <v>0.52910052910052918</v>
      </c>
      <c r="D20">
        <f t="shared" si="1"/>
        <v>0.50505050505050508</v>
      </c>
      <c r="E20">
        <f t="shared" si="2"/>
        <v>3.4151034151034265E-2</v>
      </c>
      <c r="F20">
        <f t="shared" si="3"/>
        <v>-0.23307145529367745</v>
      </c>
      <c r="G20">
        <v>0</v>
      </c>
      <c r="H20">
        <f t="shared" si="4"/>
        <v>0.26722248944471172</v>
      </c>
      <c r="I20">
        <f t="shared" si="5"/>
        <v>-1.0707595557083738</v>
      </c>
      <c r="J20">
        <f t="shared" si="6"/>
        <v>1.0707595557083738</v>
      </c>
      <c r="K20">
        <f t="shared" si="7"/>
        <v>0.5120390612350737</v>
      </c>
      <c r="L20">
        <f t="shared" si="8"/>
        <v>0.48796093876492608</v>
      </c>
      <c r="M20">
        <f t="shared" si="9"/>
        <v>1.9529760045804527</v>
      </c>
      <c r="N20">
        <f t="shared" si="10"/>
        <v>2.0493443645942064</v>
      </c>
    </row>
    <row r="21" spans="1:14" x14ac:dyDescent="0.25">
      <c r="A21" s="4">
        <f>IF('True_Odds_Calculator_2-way'!A22="","",'True_Odds_Calculator_2-way'!A22)</f>
        <v>2.04</v>
      </c>
      <c r="B21" s="4">
        <f>IF('True_Odds_Calculator_2-way'!B22="","",'True_Odds_Calculator_2-way'!B22)</f>
        <v>1.84</v>
      </c>
      <c r="C21" s="4">
        <f t="shared" si="0"/>
        <v>0.49019607843137253</v>
      </c>
      <c r="D21">
        <f t="shared" si="1"/>
        <v>0.54347826086956519</v>
      </c>
      <c r="E21">
        <f t="shared" si="2"/>
        <v>3.3674339300937772E-2</v>
      </c>
      <c r="F21">
        <f t="shared" si="3"/>
        <v>-0.23273657289002547</v>
      </c>
      <c r="G21">
        <v>0</v>
      </c>
      <c r="H21">
        <f t="shared" si="4"/>
        <v>0.2664109121909633</v>
      </c>
      <c r="I21">
        <f t="shared" si="5"/>
        <v>-1.0699012312772824</v>
      </c>
      <c r="J21">
        <f t="shared" si="6"/>
        <v>1.0699012312772824</v>
      </c>
      <c r="K21">
        <f t="shared" si="7"/>
        <v>0.47332857821916891</v>
      </c>
      <c r="L21">
        <f t="shared" si="8"/>
        <v>0.52667142178083093</v>
      </c>
      <c r="M21">
        <f t="shared" si="9"/>
        <v>2.1126972805283741</v>
      </c>
      <c r="N21">
        <f t="shared" si="10"/>
        <v>1.8987170342729172</v>
      </c>
    </row>
    <row r="22" spans="1:14" x14ac:dyDescent="0.25">
      <c r="A22" s="4">
        <f>IF('True_Odds_Calculator_2-way'!A23="","",'True_Odds_Calculator_2-way'!A23)</f>
        <v>2.25</v>
      </c>
      <c r="B22" s="4">
        <f>IF('True_Odds_Calculator_2-way'!B23="","",'True_Odds_Calculator_2-way'!B23)</f>
        <v>1.68</v>
      </c>
      <c r="C22" s="4">
        <f t="shared" si="0"/>
        <v>0.44444444444444442</v>
      </c>
      <c r="D22">
        <f t="shared" si="1"/>
        <v>0.59523809523809523</v>
      </c>
      <c r="E22">
        <f t="shared" si="2"/>
        <v>3.9682539682539542E-2</v>
      </c>
      <c r="F22">
        <f t="shared" si="3"/>
        <v>-0.22486772486772499</v>
      </c>
      <c r="G22">
        <v>0</v>
      </c>
      <c r="H22">
        <f t="shared" si="4"/>
        <v>0.26455026455026454</v>
      </c>
      <c r="I22">
        <f t="shared" si="5"/>
        <v>-1.0846522890932806</v>
      </c>
      <c r="J22">
        <f t="shared" si="6"/>
        <v>1.0846522890932806</v>
      </c>
      <c r="K22">
        <f t="shared" si="7"/>
        <v>0.42448148373559424</v>
      </c>
      <c r="L22">
        <f t="shared" si="8"/>
        <v>0.57551851626440576</v>
      </c>
      <c r="M22">
        <f t="shared" si="9"/>
        <v>2.3558153613666013</v>
      </c>
      <c r="N22">
        <f t="shared" si="10"/>
        <v>1.7375635565834309</v>
      </c>
    </row>
    <row r="23" spans="1:14" x14ac:dyDescent="0.25">
      <c r="A23" s="4">
        <f>IF('True_Odds_Calculator_2-way'!A24="","",'True_Odds_Calculator_2-way'!A24)</f>
        <v>1.88</v>
      </c>
      <c r="B23" s="4">
        <f>IF('True_Odds_Calculator_2-way'!B24="","",'True_Odds_Calculator_2-way'!B24)</f>
        <v>1.99</v>
      </c>
      <c r="C23" s="4">
        <f t="shared" si="0"/>
        <v>0.53191489361702127</v>
      </c>
      <c r="D23">
        <f t="shared" si="1"/>
        <v>0.50251256281407031</v>
      </c>
      <c r="E23">
        <f t="shared" si="2"/>
        <v>3.4427456431091574E-2</v>
      </c>
      <c r="F23">
        <f t="shared" si="3"/>
        <v>-0.23286645995937127</v>
      </c>
      <c r="G23">
        <v>0</v>
      </c>
      <c r="H23">
        <f t="shared" si="4"/>
        <v>0.2672939163904629</v>
      </c>
      <c r="I23">
        <f t="shared" si="5"/>
        <v>-1.0713739108887084</v>
      </c>
      <c r="J23">
        <f t="shared" si="6"/>
        <v>1.0713739108887084</v>
      </c>
      <c r="K23">
        <f t="shared" si="7"/>
        <v>0.51471862576142968</v>
      </c>
      <c r="L23">
        <f t="shared" si="8"/>
        <v>0.48528137423857021</v>
      </c>
      <c r="M23">
        <f t="shared" si="9"/>
        <v>1.9428090415820634</v>
      </c>
      <c r="N23">
        <f t="shared" si="10"/>
        <v>2.0606601717798219</v>
      </c>
    </row>
    <row r="24" spans="1:14" x14ac:dyDescent="0.25">
      <c r="A24" s="4">
        <f>IF('True_Odds_Calculator_2-way'!A25="","",'True_Odds_Calculator_2-way'!A25)</f>
        <v>1.97</v>
      </c>
      <c r="B24" s="4">
        <f>IF('True_Odds_Calculator_2-way'!B25="","",'True_Odds_Calculator_2-way'!B25)</f>
        <v>1.9</v>
      </c>
      <c r="C24" s="4">
        <f t="shared" si="0"/>
        <v>0.50761421319796951</v>
      </c>
      <c r="D24">
        <f t="shared" si="1"/>
        <v>0.52631578947368418</v>
      </c>
      <c r="E24">
        <f t="shared" si="2"/>
        <v>3.3930002671653803E-2</v>
      </c>
      <c r="F24">
        <f t="shared" si="3"/>
        <v>-0.23323537269569861</v>
      </c>
      <c r="G24">
        <v>0</v>
      </c>
      <c r="H24">
        <f t="shared" si="4"/>
        <v>0.26716537536735235</v>
      </c>
      <c r="I24">
        <f t="shared" si="5"/>
        <v>-1.0702688317798925</v>
      </c>
      <c r="J24">
        <f t="shared" si="6"/>
        <v>1.0702688317798925</v>
      </c>
      <c r="K24">
        <f t="shared" si="7"/>
        <v>0.49063843062637452</v>
      </c>
      <c r="L24">
        <f t="shared" si="8"/>
        <v>0.50936156937362553</v>
      </c>
      <c r="M24">
        <f t="shared" si="9"/>
        <v>2.0381607668264961</v>
      </c>
      <c r="N24">
        <f t="shared" si="10"/>
        <v>1.963241948601903</v>
      </c>
    </row>
    <row r="25" spans="1:14" x14ac:dyDescent="0.25">
      <c r="A25" s="4">
        <f>IF('True_Odds_Calculator_2-way'!A26="","",'True_Odds_Calculator_2-way'!A26)</f>
        <v>2.2400000000000002</v>
      </c>
      <c r="B25" s="4">
        <f>IF('True_Odds_Calculator_2-way'!B26="","",'True_Odds_Calculator_2-way'!B26)</f>
        <v>1.69</v>
      </c>
      <c r="C25" s="4">
        <f t="shared" si="0"/>
        <v>0.4464285714285714</v>
      </c>
      <c r="D25">
        <f t="shared" si="1"/>
        <v>0.59171597633136097</v>
      </c>
      <c r="E25">
        <f t="shared" si="2"/>
        <v>3.8144547759932479E-2</v>
      </c>
      <c r="F25">
        <f t="shared" si="3"/>
        <v>-0.22601437024513937</v>
      </c>
      <c r="G25">
        <v>0</v>
      </c>
      <c r="H25">
        <f t="shared" si="4"/>
        <v>0.26415891800507185</v>
      </c>
      <c r="I25">
        <f t="shared" si="5"/>
        <v>-1.0810968751610266</v>
      </c>
      <c r="J25">
        <f t="shared" si="6"/>
        <v>1.0810968751610266</v>
      </c>
      <c r="K25">
        <f t="shared" si="7"/>
        <v>0.42724815706868025</v>
      </c>
      <c r="L25">
        <f t="shared" si="8"/>
        <v>0.57275184293131953</v>
      </c>
      <c r="M25">
        <f t="shared" si="9"/>
        <v>2.3405601251996737</v>
      </c>
      <c r="N25">
        <f t="shared" si="10"/>
        <v>1.7459568438611086</v>
      </c>
    </row>
    <row r="26" spans="1:14" x14ac:dyDescent="0.25">
      <c r="A26" s="4">
        <f>IF('True_Odds_Calculator_2-way'!A27="","",'True_Odds_Calculator_2-way'!A27)</f>
        <v>2.38</v>
      </c>
      <c r="B26" s="4">
        <f>IF('True_Odds_Calculator_2-way'!B27="","",'True_Odds_Calculator_2-way'!B27)</f>
        <v>1.62</v>
      </c>
      <c r="C26" s="4">
        <f t="shared" si="0"/>
        <v>0.42016806722689076</v>
      </c>
      <c r="D26">
        <f t="shared" si="1"/>
        <v>0.61728395061728392</v>
      </c>
      <c r="E26">
        <f t="shared" si="2"/>
        <v>3.7452017844174623E-2</v>
      </c>
      <c r="F26">
        <f t="shared" si="3"/>
        <v>-0.22191098661686903</v>
      </c>
      <c r="G26">
        <v>0</v>
      </c>
      <c r="H26">
        <f t="shared" si="4"/>
        <v>0.25936300446104366</v>
      </c>
      <c r="I26">
        <f t="shared" si="5"/>
        <v>-1.0810968751610261</v>
      </c>
      <c r="J26">
        <f t="shared" si="6"/>
        <v>1.0810968751610261</v>
      </c>
      <c r="K26">
        <f t="shared" si="7"/>
        <v>0.4012980084049661</v>
      </c>
      <c r="L26">
        <f t="shared" si="8"/>
        <v>0.59870199159503401</v>
      </c>
      <c r="M26">
        <f t="shared" si="9"/>
        <v>2.4919136877222163</v>
      </c>
      <c r="N26">
        <f t="shared" si="10"/>
        <v>1.6702800625998362</v>
      </c>
    </row>
    <row r="27" spans="1:14" x14ac:dyDescent="0.25">
      <c r="A27" s="4">
        <f>IF('True_Odds_Calculator_2-way'!A28="","",'True_Odds_Calculator_2-way'!A28)</f>
        <v>2.0299999999999998</v>
      </c>
      <c r="B27" s="4">
        <f>IF('True_Odds_Calculator_2-way'!B28="","",'True_Odds_Calculator_2-way'!B28)</f>
        <v>1.85</v>
      </c>
      <c r="C27" s="4">
        <f t="shared" si="0"/>
        <v>0.49261083743842371</v>
      </c>
      <c r="D27">
        <f t="shared" si="1"/>
        <v>0.54054054054054046</v>
      </c>
      <c r="E27">
        <f t="shared" si="2"/>
        <v>3.315137797896428E-2</v>
      </c>
      <c r="F27">
        <f t="shared" si="3"/>
        <v>-0.23312475036612956</v>
      </c>
      <c r="G27">
        <v>0</v>
      </c>
      <c r="H27">
        <f t="shared" si="4"/>
        <v>0.26627612834509384</v>
      </c>
      <c r="I27">
        <f t="shared" si="5"/>
        <v>-1.0687396570715308</v>
      </c>
      <c r="J27">
        <f t="shared" si="6"/>
        <v>1.0687396570715308</v>
      </c>
      <c r="K27">
        <f t="shared" si="7"/>
        <v>0.47600872092291718</v>
      </c>
      <c r="L27">
        <f t="shared" si="8"/>
        <v>0.52399127907708287</v>
      </c>
      <c r="M27">
        <f t="shared" si="9"/>
        <v>2.1008018467836762</v>
      </c>
      <c r="N27">
        <f t="shared" si="10"/>
        <v>1.9084287085108012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</v>
      </c>
      <c r="C28" s="4">
        <f t="shared" si="0"/>
        <v>0.50761421319796951</v>
      </c>
      <c r="D28">
        <f t="shared" si="1"/>
        <v>0.52631578947368418</v>
      </c>
      <c r="E28">
        <f t="shared" si="2"/>
        <v>3.3930002671653803E-2</v>
      </c>
      <c r="F28">
        <f t="shared" si="3"/>
        <v>-0.23323537269569861</v>
      </c>
      <c r="G28">
        <v>0</v>
      </c>
      <c r="H28">
        <f t="shared" si="4"/>
        <v>0.26716537536735235</v>
      </c>
      <c r="I28">
        <f t="shared" si="5"/>
        <v>-1.0702688317798925</v>
      </c>
      <c r="J28">
        <f t="shared" si="6"/>
        <v>1.0702688317798925</v>
      </c>
      <c r="K28">
        <f t="shared" si="7"/>
        <v>0.49063843062637452</v>
      </c>
      <c r="L28">
        <f t="shared" si="8"/>
        <v>0.50936156937362553</v>
      </c>
      <c r="M28">
        <f t="shared" si="9"/>
        <v>2.0381607668264961</v>
      </c>
      <c r="N28">
        <f t="shared" si="10"/>
        <v>1.963241948601903</v>
      </c>
    </row>
    <row r="29" spans="1:14" x14ac:dyDescent="0.25">
      <c r="A29" s="4">
        <f>IF('True_Odds_Calculator_2-way'!A30="","",'True_Odds_Calculator_2-way'!A30)</f>
        <v>2.48</v>
      </c>
      <c r="B29" s="4">
        <f>IF('True_Odds_Calculator_2-way'!B30="","",'True_Odds_Calculator_2-way'!B30)</f>
        <v>1.58</v>
      </c>
      <c r="C29" s="4">
        <f t="shared" si="0"/>
        <v>0.40322580645161293</v>
      </c>
      <c r="D29">
        <f t="shared" si="1"/>
        <v>0.63291139240506322</v>
      </c>
      <c r="E29">
        <f t="shared" si="2"/>
        <v>3.61371988566761E-2</v>
      </c>
      <c r="F29">
        <f t="shared" si="3"/>
        <v>-0.21906900775826876</v>
      </c>
      <c r="G29">
        <v>0</v>
      </c>
      <c r="H29">
        <f t="shared" si="4"/>
        <v>0.25520620661494486</v>
      </c>
      <c r="I29">
        <f t="shared" si="5"/>
        <v>-1.0793322294408636</v>
      </c>
      <c r="J29">
        <f t="shared" si="6"/>
        <v>1.0793322294408636</v>
      </c>
      <c r="K29">
        <f t="shared" si="7"/>
        <v>0.38499865083559737</v>
      </c>
      <c r="L29">
        <f t="shared" si="8"/>
        <v>0.61500134916440274</v>
      </c>
      <c r="M29">
        <f t="shared" si="9"/>
        <v>2.5974116995724779</v>
      </c>
      <c r="N29">
        <f t="shared" si="10"/>
        <v>1.6260126930757011</v>
      </c>
    </row>
    <row r="30" spans="1:14" x14ac:dyDescent="0.25">
      <c r="A30" s="4">
        <f>IF('True_Odds_Calculator_2-way'!A31="","",'True_Odds_Calculator_2-way'!A31)</f>
        <v>2.02</v>
      </c>
      <c r="B30" s="4">
        <f>IF('True_Odds_Calculator_2-way'!B31="","",'True_Odds_Calculator_2-way'!B31)</f>
        <v>1.85</v>
      </c>
      <c r="C30" s="4">
        <f t="shared" si="0"/>
        <v>0.49504950495049505</v>
      </c>
      <c r="D30">
        <f t="shared" si="1"/>
        <v>0.54054054054054046</v>
      </c>
      <c r="E30">
        <f t="shared" si="2"/>
        <v>3.5590045491035394E-2</v>
      </c>
      <c r="F30">
        <f t="shared" si="3"/>
        <v>-0.23200428150923214</v>
      </c>
      <c r="G30">
        <v>0</v>
      </c>
      <c r="H30">
        <f t="shared" si="4"/>
        <v>0.26759432700026753</v>
      </c>
      <c r="I30">
        <f t="shared" si="5"/>
        <v>-1.0739657990297369</v>
      </c>
      <c r="J30">
        <f t="shared" si="6"/>
        <v>1.0739657990297369</v>
      </c>
      <c r="K30">
        <f t="shared" si="7"/>
        <v>0.4772255750516613</v>
      </c>
      <c r="L30">
        <f t="shared" si="8"/>
        <v>0.52277442494833892</v>
      </c>
      <c r="M30">
        <f t="shared" si="9"/>
        <v>2.0954451150103317</v>
      </c>
      <c r="N30">
        <f t="shared" si="10"/>
        <v>1.9128709291752766</v>
      </c>
    </row>
    <row r="31" spans="1:14" x14ac:dyDescent="0.25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1.85</v>
      </c>
      <c r="C31" s="4">
        <f t="shared" si="0"/>
        <v>0.49261083743842371</v>
      </c>
      <c r="D31">
        <f t="shared" si="1"/>
        <v>0.54054054054054046</v>
      </c>
      <c r="E31">
        <f t="shared" si="2"/>
        <v>3.315137797896428E-2</v>
      </c>
      <c r="F31">
        <f t="shared" si="3"/>
        <v>-0.23312475036612956</v>
      </c>
      <c r="G31">
        <v>0</v>
      </c>
      <c r="H31">
        <f t="shared" si="4"/>
        <v>0.26627612834509384</v>
      </c>
      <c r="I31">
        <f t="shared" si="5"/>
        <v>-1.0687396570715308</v>
      </c>
      <c r="J31">
        <f t="shared" si="6"/>
        <v>1.0687396570715308</v>
      </c>
      <c r="K31">
        <f t="shared" si="7"/>
        <v>0.47600872092291718</v>
      </c>
      <c r="L31">
        <f t="shared" si="8"/>
        <v>0.52399127907708287</v>
      </c>
      <c r="M31">
        <f t="shared" si="9"/>
        <v>2.1008018467836762</v>
      </c>
      <c r="N31">
        <f t="shared" si="10"/>
        <v>1.9084287085108012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1.94</v>
      </c>
      <c r="C32" s="4">
        <f t="shared" si="0"/>
        <v>0.5181347150259068</v>
      </c>
      <c r="D32">
        <f t="shared" si="1"/>
        <v>0.51546391752577325</v>
      </c>
      <c r="E32">
        <f t="shared" si="2"/>
        <v>3.3598632551679941E-2</v>
      </c>
      <c r="F32">
        <f t="shared" si="3"/>
        <v>-0.2334811174616741</v>
      </c>
      <c r="G32">
        <v>0</v>
      </c>
      <c r="H32">
        <f t="shared" si="4"/>
        <v>0.26707975001335404</v>
      </c>
      <c r="I32">
        <f t="shared" si="5"/>
        <v>-1.0695340092890231</v>
      </c>
      <c r="J32">
        <f t="shared" si="6"/>
        <v>1.0695340092890231</v>
      </c>
      <c r="K32">
        <f t="shared" si="7"/>
        <v>0.50133690795359842</v>
      </c>
      <c r="L32">
        <f t="shared" si="8"/>
        <v>0.49866309204640175</v>
      </c>
      <c r="M32">
        <f t="shared" si="9"/>
        <v>1.9946666286387909</v>
      </c>
      <c r="N32">
        <f t="shared" si="10"/>
        <v>2.0053619687316817</v>
      </c>
    </row>
    <row r="33" spans="1:14" x14ac:dyDescent="0.25">
      <c r="A33" s="4">
        <f>IF('True_Odds_Calculator_2-way'!A34="","",'True_Odds_Calculator_2-way'!A34)</f>
        <v>2.17</v>
      </c>
      <c r="B33" s="4">
        <f>IF('True_Odds_Calculator_2-way'!B34="","",'True_Odds_Calculator_2-way'!B34)</f>
        <v>1.74</v>
      </c>
      <c r="C33" s="4">
        <f t="shared" si="0"/>
        <v>0.46082949308755761</v>
      </c>
      <c r="D33">
        <f t="shared" si="1"/>
        <v>0.57471264367816088</v>
      </c>
      <c r="E33">
        <f t="shared" si="2"/>
        <v>3.5542136765718491E-2</v>
      </c>
      <c r="F33">
        <f t="shared" si="3"/>
        <v>-0.22930239949149844</v>
      </c>
      <c r="G33">
        <v>0</v>
      </c>
      <c r="H33">
        <f t="shared" si="4"/>
        <v>0.26484453625721699</v>
      </c>
      <c r="I33">
        <f t="shared" si="5"/>
        <v>-1.0747098003652684</v>
      </c>
      <c r="J33">
        <f t="shared" si="6"/>
        <v>1.0747098003652684</v>
      </c>
      <c r="K33">
        <f t="shared" si="7"/>
        <v>0.44298545385174265</v>
      </c>
      <c r="L33">
        <f t="shared" si="8"/>
        <v>0.55701454614825729</v>
      </c>
      <c r="M33">
        <f t="shared" si="9"/>
        <v>2.2574104664273644</v>
      </c>
      <c r="N33">
        <f t="shared" si="10"/>
        <v>1.7952852522702987</v>
      </c>
    </row>
    <row r="34" spans="1:14" x14ac:dyDescent="0.25">
      <c r="A34" s="4">
        <f>IF('True_Odds_Calculator_2-way'!A35="","",'True_Odds_Calculator_2-way'!A35)</f>
        <v>2.3199999999999998</v>
      </c>
      <c r="B34" s="4">
        <f>IF('True_Odds_Calculator_2-way'!B35="","",'True_Odds_Calculator_2-way'!B35)</f>
        <v>1.63</v>
      </c>
      <c r="C34" s="4">
        <f t="shared" si="0"/>
        <v>0.43103448275862072</v>
      </c>
      <c r="D34">
        <f t="shared" si="1"/>
        <v>0.61349693251533743</v>
      </c>
      <c r="E34">
        <f t="shared" si="2"/>
        <v>4.4531415273958208E-2</v>
      </c>
      <c r="F34">
        <f t="shared" si="3"/>
        <v>-0.21990691770679072</v>
      </c>
      <c r="G34">
        <v>0</v>
      </c>
      <c r="H34">
        <f t="shared" si="4"/>
        <v>0.26443833298074892</v>
      </c>
      <c r="I34">
        <f t="shared" si="5"/>
        <v>-1.0965861582662817</v>
      </c>
      <c r="J34">
        <f t="shared" si="6"/>
        <v>1.0965861582662817</v>
      </c>
      <c r="K34">
        <f t="shared" si="7"/>
        <v>0.40858123074527514</v>
      </c>
      <c r="L34">
        <f t="shared" si="8"/>
        <v>0.59141876925472492</v>
      </c>
      <c r="M34">
        <f t="shared" si="9"/>
        <v>2.4474937289114918</v>
      </c>
      <c r="N34">
        <f t="shared" si="10"/>
        <v>1.6908492797077574</v>
      </c>
    </row>
    <row r="35" spans="1:14" x14ac:dyDescent="0.25">
      <c r="A35" s="4">
        <f>IF('True_Odds_Calculator_2-way'!A36="","",'True_Odds_Calculator_2-way'!A36)</f>
        <v>2.41</v>
      </c>
      <c r="B35" s="4">
        <f>IF('True_Odds_Calculator_2-way'!B36="","",'True_Odds_Calculator_2-way'!B36)</f>
        <v>1.6</v>
      </c>
      <c r="C35" s="4">
        <f t="shared" si="0"/>
        <v>0.41493775933609955</v>
      </c>
      <c r="D35">
        <f t="shared" si="1"/>
        <v>0.625</v>
      </c>
      <c r="E35">
        <f t="shared" si="2"/>
        <v>3.9937759336099443E-2</v>
      </c>
      <c r="F35">
        <f t="shared" si="3"/>
        <v>-0.21939834024896276</v>
      </c>
      <c r="G35">
        <v>0</v>
      </c>
      <c r="H35">
        <f t="shared" si="4"/>
        <v>0.25933609958506221</v>
      </c>
      <c r="I35">
        <f t="shared" si="5"/>
        <v>-1.08721345508907</v>
      </c>
      <c r="J35">
        <f t="shared" si="6"/>
        <v>1.08721345508907</v>
      </c>
      <c r="K35">
        <f t="shared" si="7"/>
        <v>0.39479331235228826</v>
      </c>
      <c r="L35">
        <f t="shared" si="8"/>
        <v>0.60520668764771179</v>
      </c>
      <c r="M35">
        <f t="shared" si="9"/>
        <v>2.532970971675589</v>
      </c>
      <c r="N35">
        <f t="shared" si="10"/>
        <v>1.652328073053442</v>
      </c>
    </row>
    <row r="36" spans="1:14" x14ac:dyDescent="0.25">
      <c r="A36" s="4">
        <f>IF('True_Odds_Calculator_2-way'!A37="","",'True_Odds_Calculator_2-way'!A37)</f>
        <v>2.0099999999999998</v>
      </c>
      <c r="B36" s="4">
        <f>IF('True_Odds_Calculator_2-way'!B37="","",'True_Odds_Calculator_2-way'!B37)</f>
        <v>1.83</v>
      </c>
      <c r="C36" s="4">
        <f t="shared" si="0"/>
        <v>0.49751243781094534</v>
      </c>
      <c r="D36">
        <f t="shared" si="1"/>
        <v>0.54644808743169393</v>
      </c>
      <c r="E36">
        <f t="shared" si="2"/>
        <v>4.3960525242639381E-2</v>
      </c>
      <c r="F36">
        <f t="shared" si="3"/>
        <v>-0.22790419487263125</v>
      </c>
      <c r="G36">
        <v>0</v>
      </c>
      <c r="H36">
        <f t="shared" si="4"/>
        <v>0.27186472011527063</v>
      </c>
      <c r="I36">
        <f t="shared" si="5"/>
        <v>-1.0921952084562025</v>
      </c>
      <c r="J36">
        <f t="shared" si="6"/>
        <v>1.0921952084562025</v>
      </c>
      <c r="K36">
        <f t="shared" si="7"/>
        <v>0.47548468471574579</v>
      </c>
      <c r="L36">
        <f t="shared" si="8"/>
        <v>0.52451531528425399</v>
      </c>
      <c r="M36">
        <f t="shared" si="9"/>
        <v>2.1031171605407648</v>
      </c>
      <c r="N36">
        <f t="shared" si="10"/>
        <v>1.9065220230186481</v>
      </c>
    </row>
    <row r="37" spans="1:14" x14ac:dyDescent="0.25">
      <c r="A37" s="4">
        <f>IF('True_Odds_Calculator_2-way'!A38="","",'True_Odds_Calculator_2-way'!A38)</f>
        <v>1.78</v>
      </c>
      <c r="B37" s="4">
        <f>IF('True_Odds_Calculator_2-way'!B38="","",'True_Odds_Calculator_2-way'!B38)</f>
        <v>2</v>
      </c>
      <c r="C37" s="4">
        <f t="shared" si="0"/>
        <v>0.5617977528089888</v>
      </c>
      <c r="D37">
        <f t="shared" si="1"/>
        <v>0.5</v>
      </c>
      <c r="E37">
        <f t="shared" si="2"/>
        <v>6.1797752808988804E-2</v>
      </c>
      <c r="F37">
        <f t="shared" si="3"/>
        <v>-0.2191011235955056</v>
      </c>
      <c r="G37">
        <v>0</v>
      </c>
      <c r="H37">
        <f t="shared" si="4"/>
        <v>0.2808988764044944</v>
      </c>
      <c r="I37">
        <f t="shared" si="5"/>
        <v>-1.1322770341445958</v>
      </c>
      <c r="J37">
        <f t="shared" si="6"/>
        <v>1.1322770341445958</v>
      </c>
      <c r="K37">
        <f t="shared" si="7"/>
        <v>0.53101778803279698</v>
      </c>
      <c r="L37">
        <f t="shared" si="8"/>
        <v>0.46898221196720313</v>
      </c>
      <c r="M37">
        <f t="shared" si="9"/>
        <v>1.8831760866327845</v>
      </c>
      <c r="N37">
        <f t="shared" si="10"/>
        <v>2.1322770341445958</v>
      </c>
    </row>
    <row r="38" spans="1:14" x14ac:dyDescent="0.25">
      <c r="A38" s="4">
        <f>IF('True_Odds_Calculator_2-way'!A39="","",'True_Odds_Calculator_2-way'!A39)</f>
        <v>1.96</v>
      </c>
      <c r="B38" s="4">
        <f>IF('True_Odds_Calculator_2-way'!B39="","",'True_Odds_Calculator_2-way'!B39)</f>
        <v>1.88</v>
      </c>
      <c r="C38" s="4">
        <f t="shared" si="0"/>
        <v>0.51020408163265307</v>
      </c>
      <c r="D38">
        <f t="shared" si="1"/>
        <v>0.53191489361702127</v>
      </c>
      <c r="E38">
        <f t="shared" si="2"/>
        <v>4.2118975249674229E-2</v>
      </c>
      <c r="F38">
        <f t="shared" si="3"/>
        <v>-0.22926617455492848</v>
      </c>
      <c r="G38">
        <v>0</v>
      </c>
      <c r="H38">
        <f t="shared" si="4"/>
        <v>0.27138514980460271</v>
      </c>
      <c r="I38">
        <f t="shared" si="5"/>
        <v>-1.0879853497231111</v>
      </c>
      <c r="J38">
        <f t="shared" si="6"/>
        <v>1.0879853497231111</v>
      </c>
      <c r="K38">
        <f t="shared" si="7"/>
        <v>0.48912529307605751</v>
      </c>
      <c r="L38">
        <f t="shared" si="8"/>
        <v>0.51087470692394266</v>
      </c>
      <c r="M38">
        <f t="shared" si="9"/>
        <v>2.0444659357341863</v>
      </c>
      <c r="N38">
        <f t="shared" si="10"/>
        <v>1.9574271077563381</v>
      </c>
    </row>
    <row r="39" spans="1:14" x14ac:dyDescent="0.25">
      <c r="A39" s="4">
        <f>IF('True_Odds_Calculator_2-way'!A40="","",'True_Odds_Calculator_2-way'!A40)</f>
        <v>2.02</v>
      </c>
      <c r="B39" s="4">
        <f>IF('True_Odds_Calculator_2-way'!B40="","",'True_Odds_Calculator_2-way'!B40)</f>
        <v>1.83</v>
      </c>
      <c r="C39" s="4">
        <f t="shared" si="0"/>
        <v>0.49504950495049505</v>
      </c>
      <c r="D39">
        <f t="shared" si="1"/>
        <v>0.54644808743169393</v>
      </c>
      <c r="E39">
        <f t="shared" si="2"/>
        <v>4.1497592382188975E-2</v>
      </c>
      <c r="F39">
        <f t="shared" si="3"/>
        <v>-0.22902126278201596</v>
      </c>
      <c r="G39">
        <v>0</v>
      </c>
      <c r="H39">
        <f t="shared" si="4"/>
        <v>0.27051885516420493</v>
      </c>
      <c r="I39">
        <f t="shared" si="5"/>
        <v>-1.0868281233544477</v>
      </c>
      <c r="J39">
        <f t="shared" si="6"/>
        <v>1.0868281233544477</v>
      </c>
      <c r="K39">
        <f t="shared" si="7"/>
        <v>0.47425625911513414</v>
      </c>
      <c r="L39">
        <f t="shared" si="8"/>
        <v>0.52574374088486586</v>
      </c>
      <c r="M39">
        <f t="shared" si="9"/>
        <v>2.1085646858215363</v>
      </c>
      <c r="N39">
        <f t="shared" si="10"/>
        <v>1.9020673423841918</v>
      </c>
    </row>
    <row r="40" spans="1:14" x14ac:dyDescent="0.25">
      <c r="A40" s="4">
        <f>IF('True_Odds_Calculator_2-way'!A41="","",'True_Odds_Calculator_2-way'!A41)</f>
        <v>2.37</v>
      </c>
      <c r="B40" s="4">
        <f>IF('True_Odds_Calculator_2-way'!B41="","",'True_Odds_Calculator_2-way'!B41)</f>
        <v>1.57</v>
      </c>
      <c r="C40" s="4">
        <f t="shared" si="0"/>
        <v>0.42194092827004215</v>
      </c>
      <c r="D40">
        <f t="shared" si="1"/>
        <v>0.63694267515923564</v>
      </c>
      <c r="E40">
        <f t="shared" si="2"/>
        <v>5.8883603429277898E-2</v>
      </c>
      <c r="F40">
        <f t="shared" si="3"/>
        <v>-0.20986858018221388</v>
      </c>
      <c r="G40">
        <v>0</v>
      </c>
      <c r="H40">
        <f t="shared" si="4"/>
        <v>0.26875218361149178</v>
      </c>
      <c r="I40">
        <f t="shared" si="5"/>
        <v>-1.1316243621521513</v>
      </c>
      <c r="J40">
        <f t="shared" si="6"/>
        <v>1.1316243621521513</v>
      </c>
      <c r="K40">
        <f t="shared" si="7"/>
        <v>0.39210683050576867</v>
      </c>
      <c r="L40">
        <f t="shared" si="8"/>
        <v>0.60789316949423133</v>
      </c>
      <c r="M40">
        <f t="shared" si="9"/>
        <v>2.5503253761484475</v>
      </c>
      <c r="N40">
        <f t="shared" si="10"/>
        <v>1.6450258864267262</v>
      </c>
    </row>
    <row r="41" spans="1:14" x14ac:dyDescent="0.25">
      <c r="A41" s="4">
        <f>IF('True_Odds_Calculator_2-way'!A42="","",'True_Odds_Calculator_2-way'!A42)</f>
        <v>1.78</v>
      </c>
      <c r="B41" s="4">
        <f>IF('True_Odds_Calculator_2-way'!B42="","",'True_Odds_Calculator_2-way'!B42)</f>
        <v>2.02</v>
      </c>
      <c r="C41" s="4">
        <f t="shared" si="0"/>
        <v>0.5617977528089888</v>
      </c>
      <c r="D41">
        <f t="shared" si="1"/>
        <v>0.49504950495049505</v>
      </c>
      <c r="E41">
        <f t="shared" si="2"/>
        <v>5.6847257759483849E-2</v>
      </c>
      <c r="F41">
        <f t="shared" si="3"/>
        <v>-0.22127044165090659</v>
      </c>
      <c r="G41">
        <v>0</v>
      </c>
      <c r="H41">
        <f t="shared" si="4"/>
        <v>0.2781176994103905</v>
      </c>
      <c r="I41">
        <f t="shared" si="5"/>
        <v>-1.1211213233271877</v>
      </c>
      <c r="J41">
        <f t="shared" si="6"/>
        <v>1.1211213233271877</v>
      </c>
      <c r="K41">
        <f t="shared" si="7"/>
        <v>0.5334828131703736</v>
      </c>
      <c r="L41">
        <f t="shared" si="8"/>
        <v>0.46651718682962634</v>
      </c>
      <c r="M41">
        <f t="shared" si="9"/>
        <v>1.8744746321952062</v>
      </c>
      <c r="N41">
        <f t="shared" si="10"/>
        <v>2.1435437497937313</v>
      </c>
    </row>
    <row r="42" spans="1:14" x14ac:dyDescent="0.25">
      <c r="A42" s="4">
        <f>IF('True_Odds_Calculator_2-way'!A43="","",'True_Odds_Calculator_2-way'!A43)</f>
        <v>1.63</v>
      </c>
      <c r="B42" s="4">
        <f>IF('True_Odds_Calculator_2-way'!B43="","",'True_Odds_Calculator_2-way'!B43)</f>
        <v>2.27</v>
      </c>
      <c r="C42" s="4">
        <f t="shared" si="0"/>
        <v>0.61349693251533743</v>
      </c>
      <c r="D42">
        <f t="shared" si="1"/>
        <v>0.44052863436123346</v>
      </c>
      <c r="E42">
        <f t="shared" si="2"/>
        <v>5.4025566876570785E-2</v>
      </c>
      <c r="F42">
        <f t="shared" si="3"/>
        <v>-0.21623739898921657</v>
      </c>
      <c r="G42">
        <v>0</v>
      </c>
      <c r="H42">
        <f t="shared" si="4"/>
        <v>0.27026296586578741</v>
      </c>
      <c r="I42">
        <f t="shared" si="5"/>
        <v>-1.1179641181758959</v>
      </c>
      <c r="J42">
        <f t="shared" si="6"/>
        <v>1.1179641181758959</v>
      </c>
      <c r="K42">
        <f t="shared" si="7"/>
        <v>0.58674517038666496</v>
      </c>
      <c r="L42">
        <f t="shared" si="8"/>
        <v>0.41325482961333515</v>
      </c>
      <c r="M42">
        <f t="shared" si="9"/>
        <v>1.7043173944508145</v>
      </c>
      <c r="N42">
        <f t="shared" si="10"/>
        <v>2.4198144300833877</v>
      </c>
    </row>
    <row r="43" spans="1:14" x14ac:dyDescent="0.25">
      <c r="A43" s="4">
        <f>IF('True_Odds_Calculator_2-way'!A44="","",'True_Odds_Calculator_2-way'!A44)</f>
        <v>2.12</v>
      </c>
      <c r="B43" s="4">
        <f>IF('True_Odds_Calculator_2-way'!B44="","",'True_Odds_Calculator_2-way'!B44)</f>
        <v>1.71</v>
      </c>
      <c r="C43" s="4">
        <f t="shared" si="0"/>
        <v>0.47169811320754712</v>
      </c>
      <c r="D43">
        <f t="shared" si="1"/>
        <v>0.58479532163742687</v>
      </c>
      <c r="E43">
        <f t="shared" si="2"/>
        <v>5.6493434844973933E-2</v>
      </c>
      <c r="F43">
        <f t="shared" si="3"/>
        <v>-0.21935341498400096</v>
      </c>
      <c r="G43">
        <v>0</v>
      </c>
      <c r="H43">
        <f t="shared" si="4"/>
        <v>0.27584684982897489</v>
      </c>
      <c r="I43">
        <f t="shared" si="5"/>
        <v>-1.1214032600406412</v>
      </c>
      <c r="J43">
        <f t="shared" si="6"/>
        <v>1.1214032600406412</v>
      </c>
      <c r="K43">
        <f t="shared" si="7"/>
        <v>0.44326798142516627</v>
      </c>
      <c r="L43">
        <f t="shared" si="8"/>
        <v>0.5567320185748339</v>
      </c>
      <c r="M43">
        <f t="shared" si="9"/>
        <v>2.2559716512455181</v>
      </c>
      <c r="N43">
        <f t="shared" si="10"/>
        <v>1.7961963146288551</v>
      </c>
    </row>
    <row r="44" spans="1:14" x14ac:dyDescent="0.25">
      <c r="A44" s="4">
        <f>IF('True_Odds_Calculator_2-way'!A45="","",'True_Odds_Calculator_2-way'!A45)</f>
        <v>1.85</v>
      </c>
      <c r="B44" s="4">
        <f>IF('True_Odds_Calculator_2-way'!B45="","",'True_Odds_Calculator_2-way'!B45)</f>
        <v>1.99</v>
      </c>
      <c r="C44" s="4">
        <f t="shared" si="0"/>
        <v>0.54054054054054046</v>
      </c>
      <c r="D44">
        <f t="shared" si="1"/>
        <v>0.50251256281407031</v>
      </c>
      <c r="E44">
        <f t="shared" si="2"/>
        <v>4.3053103354610656E-2</v>
      </c>
      <c r="F44">
        <f t="shared" si="3"/>
        <v>-0.22857530897731926</v>
      </c>
      <c r="G44">
        <v>0</v>
      </c>
      <c r="H44">
        <f t="shared" si="4"/>
        <v>0.27162841233192986</v>
      </c>
      <c r="I44">
        <f t="shared" si="5"/>
        <v>-1.0901165669462136</v>
      </c>
      <c r="J44">
        <f t="shared" si="6"/>
        <v>1.0901165669462136</v>
      </c>
      <c r="K44">
        <f t="shared" si="7"/>
        <v>0.51904934939114777</v>
      </c>
      <c r="L44">
        <f t="shared" si="8"/>
        <v>0.48095065060885256</v>
      </c>
      <c r="M44">
        <f t="shared" si="9"/>
        <v>1.9265990819042815</v>
      </c>
      <c r="N44">
        <f t="shared" si="10"/>
        <v>2.0792154012767514</v>
      </c>
    </row>
    <row r="45" spans="1:14" x14ac:dyDescent="0.25">
      <c r="A45" s="4">
        <f>IF('True_Odds_Calculator_2-way'!A46="","",'True_Odds_Calculator_2-way'!A46)</f>
        <v>1.86</v>
      </c>
      <c r="B45" s="4">
        <f>IF('True_Odds_Calculator_2-way'!B46="","",'True_Odds_Calculator_2-way'!B46)</f>
        <v>1.97</v>
      </c>
      <c r="C45" s="4">
        <f t="shared" si="0"/>
        <v>0.5376344086021505</v>
      </c>
      <c r="D45">
        <f t="shared" si="1"/>
        <v>0.50761421319796951</v>
      </c>
      <c r="E45">
        <f t="shared" si="2"/>
        <v>4.5248621800120015E-2</v>
      </c>
      <c r="F45">
        <f t="shared" si="3"/>
        <v>-0.22766224551061631</v>
      </c>
      <c r="G45">
        <v>0</v>
      </c>
      <c r="H45">
        <f t="shared" si="4"/>
        <v>0.27291086731073627</v>
      </c>
      <c r="I45">
        <f t="shared" si="5"/>
        <v>-1.0948759274783444</v>
      </c>
      <c r="J45">
        <f t="shared" si="6"/>
        <v>1.0948759274783444</v>
      </c>
      <c r="K45">
        <f t="shared" si="7"/>
        <v>0.51504092088695308</v>
      </c>
      <c r="L45">
        <f t="shared" si="8"/>
        <v>0.48495907911304703</v>
      </c>
      <c r="M45">
        <f t="shared" si="9"/>
        <v>1.9415932976313763</v>
      </c>
      <c r="N45">
        <f t="shared" si="10"/>
        <v>2.062029649653994</v>
      </c>
    </row>
    <row r="46" spans="1:14" x14ac:dyDescent="0.25">
      <c r="A46" s="4">
        <f>IF('True_Odds_Calculator_2-way'!A47="","",'True_Odds_Calculator_2-way'!A47)</f>
        <v>2.2000000000000002</v>
      </c>
      <c r="B46" s="4">
        <f>IF('True_Odds_Calculator_2-way'!B47="","",'True_Odds_Calculator_2-way'!B47)</f>
        <v>1.69</v>
      </c>
      <c r="C46" s="4">
        <f t="shared" si="0"/>
        <v>0.45454545454545453</v>
      </c>
      <c r="D46">
        <f t="shared" si="1"/>
        <v>0.59171597633136097</v>
      </c>
      <c r="E46">
        <f t="shared" si="2"/>
        <v>4.6261430876815446E-2</v>
      </c>
      <c r="F46">
        <f t="shared" si="3"/>
        <v>-0.22270037654653052</v>
      </c>
      <c r="G46">
        <v>0</v>
      </c>
      <c r="H46">
        <f t="shared" si="4"/>
        <v>0.26896180742334591</v>
      </c>
      <c r="I46">
        <f t="shared" si="5"/>
        <v>-1.0989674556596447</v>
      </c>
      <c r="J46">
        <f t="shared" si="6"/>
        <v>1.0989674556596447</v>
      </c>
      <c r="K46">
        <f t="shared" si="7"/>
        <v>0.43126481036507081</v>
      </c>
      <c r="L46">
        <f t="shared" si="8"/>
        <v>0.56873518963492942</v>
      </c>
      <c r="M46">
        <f t="shared" si="9"/>
        <v>2.3187609467915737</v>
      </c>
      <c r="N46">
        <f t="shared" si="10"/>
        <v>1.7582875444051547</v>
      </c>
    </row>
    <row r="47" spans="1:14" x14ac:dyDescent="0.25">
      <c r="A47" s="4">
        <f>IF('True_Odds_Calculator_2-way'!A48="","",'True_Odds_Calculator_2-way'!A48)</f>
        <v>1.84</v>
      </c>
      <c r="B47" s="4">
        <f>IF('True_Odds_Calculator_2-way'!B48="","",'True_Odds_Calculator_2-way'!B48)</f>
        <v>2.06</v>
      </c>
      <c r="C47" s="4">
        <f t="shared" si="0"/>
        <v>0.54347826086956519</v>
      </c>
      <c r="D47">
        <f t="shared" si="1"/>
        <v>0.4854368932038835</v>
      </c>
      <c r="E47">
        <f t="shared" si="2"/>
        <v>2.891515407344869E-2</v>
      </c>
      <c r="F47">
        <f t="shared" si="3"/>
        <v>-0.23490924440692273</v>
      </c>
      <c r="G47">
        <v>0</v>
      </c>
      <c r="H47">
        <f t="shared" si="4"/>
        <v>0.26382439848037148</v>
      </c>
      <c r="I47">
        <f t="shared" si="5"/>
        <v>-1.0597597584982434</v>
      </c>
      <c r="J47">
        <f t="shared" si="6"/>
        <v>1.0597597584982434</v>
      </c>
      <c r="K47">
        <f t="shared" si="7"/>
        <v>0.52904505015074577</v>
      </c>
      <c r="L47">
        <f t="shared" si="8"/>
        <v>0.47095494984925418</v>
      </c>
      <c r="M47">
        <f t="shared" si="9"/>
        <v>1.8901981971385247</v>
      </c>
      <c r="N47">
        <f t="shared" si="10"/>
        <v>2.123345344008138</v>
      </c>
    </row>
    <row r="48" spans="1:14" x14ac:dyDescent="0.25">
      <c r="A48" s="4">
        <f>IF('True_Odds_Calculator_2-way'!A49="","",'True_Odds_Calculator_2-way'!A49)</f>
        <v>1.66</v>
      </c>
      <c r="B48" s="4">
        <f>IF('True_Odds_Calculator_2-way'!B49="","",'True_Odds_Calculator_2-way'!B49)</f>
        <v>2.35</v>
      </c>
      <c r="C48" s="4">
        <f t="shared" si="0"/>
        <v>0.60240963855421692</v>
      </c>
      <c r="D48">
        <f t="shared" si="1"/>
        <v>0.42553191489361702</v>
      </c>
      <c r="E48">
        <f t="shared" si="2"/>
        <v>2.7941553447834E-2</v>
      </c>
      <c r="F48">
        <f t="shared" si="3"/>
        <v>-0.22840297359651363</v>
      </c>
      <c r="G48">
        <v>0</v>
      </c>
      <c r="H48">
        <f t="shared" si="4"/>
        <v>0.25634452704434763</v>
      </c>
      <c r="I48">
        <f t="shared" si="5"/>
        <v>-1.0594028769395474</v>
      </c>
      <c r="J48">
        <f t="shared" si="6"/>
        <v>1.0594028769395474</v>
      </c>
      <c r="K48">
        <f t="shared" si="7"/>
        <v>0.58851019803893267</v>
      </c>
      <c r="L48">
        <f t="shared" si="8"/>
        <v>0.41148980196106721</v>
      </c>
      <c r="M48">
        <f t="shared" si="9"/>
        <v>1.6992058987801013</v>
      </c>
      <c r="N48">
        <f t="shared" si="10"/>
        <v>2.4301938838683887</v>
      </c>
    </row>
    <row r="49" spans="1:14" x14ac:dyDescent="0.25">
      <c r="A49" s="4">
        <f>IF('True_Odds_Calculator_2-way'!A50="","",'True_Odds_Calculator_2-way'!A50)</f>
        <v>1.86</v>
      </c>
      <c r="B49" s="4">
        <f>IF('True_Odds_Calculator_2-way'!B50="","",'True_Odds_Calculator_2-way'!B50)</f>
        <v>2.0499999999999998</v>
      </c>
      <c r="C49" s="4">
        <f t="shared" si="0"/>
        <v>0.5376344086021505</v>
      </c>
      <c r="D49">
        <f t="shared" si="1"/>
        <v>0.48780487804878053</v>
      </c>
      <c r="E49">
        <f t="shared" si="2"/>
        <v>2.5439286650930981E-2</v>
      </c>
      <c r="F49">
        <f t="shared" si="3"/>
        <v>-0.23682140047206923</v>
      </c>
      <c r="G49">
        <v>0</v>
      </c>
      <c r="H49">
        <f t="shared" si="4"/>
        <v>0.26226068712300027</v>
      </c>
      <c r="I49">
        <f t="shared" si="5"/>
        <v>-1.0523401123547818</v>
      </c>
      <c r="J49">
        <f t="shared" si="6"/>
        <v>1.0523401123547818</v>
      </c>
      <c r="K49">
        <f t="shared" si="7"/>
        <v>0.52493093970332627</v>
      </c>
      <c r="L49">
        <f t="shared" si="8"/>
        <v>0.47506906029667378</v>
      </c>
      <c r="M49">
        <f t="shared" si="9"/>
        <v>1.9050124966251125</v>
      </c>
      <c r="N49">
        <f t="shared" si="10"/>
        <v>2.1049571179725204</v>
      </c>
    </row>
    <row r="50" spans="1:14" x14ac:dyDescent="0.25">
      <c r="A50" s="4">
        <f>IF('True_Odds_Calculator_2-way'!A51="","",'True_Odds_Calculator_2-way'!A51)</f>
        <v>2.4500000000000002</v>
      </c>
      <c r="B50" s="4">
        <f>IF('True_Odds_Calculator_2-way'!B51="","",'True_Odds_Calculator_2-way'!B51)</f>
        <v>1.6</v>
      </c>
      <c r="C50" s="4">
        <f t="shared" si="0"/>
        <v>0.4081632653061224</v>
      </c>
      <c r="D50">
        <f t="shared" si="1"/>
        <v>0.625</v>
      </c>
      <c r="E50">
        <f t="shared" si="2"/>
        <v>3.3163265306122458E-2</v>
      </c>
      <c r="F50">
        <f t="shared" si="3"/>
        <v>-0.22193877551020402</v>
      </c>
      <c r="G50">
        <v>0</v>
      </c>
      <c r="H50">
        <f t="shared" si="4"/>
        <v>0.25510204081632648</v>
      </c>
      <c r="I50">
        <f t="shared" si="5"/>
        <v>-1.0721125348377949</v>
      </c>
      <c r="J50">
        <f t="shared" si="6"/>
        <v>1.0721125348377949</v>
      </c>
      <c r="K50">
        <f t="shared" si="7"/>
        <v>0.39145635918691934</v>
      </c>
      <c r="L50">
        <f t="shared" si="8"/>
        <v>0.60854364081308054</v>
      </c>
      <c r="M50">
        <f t="shared" si="9"/>
        <v>2.5545631755148031</v>
      </c>
      <c r="N50">
        <f t="shared" si="10"/>
        <v>1.643267520902677</v>
      </c>
    </row>
    <row r="51" spans="1:14" x14ac:dyDescent="0.25">
      <c r="A51" s="4">
        <f>IF('True_Odds_Calculator_2-way'!A52="","",'True_Odds_Calculator_2-way'!A52)</f>
        <v>2.16</v>
      </c>
      <c r="B51" s="4">
        <f>IF('True_Odds_Calculator_2-way'!B52="","",'True_Odds_Calculator_2-way'!B52)</f>
        <v>1.75</v>
      </c>
      <c r="C51" s="4">
        <f t="shared" si="0"/>
        <v>0.46296296296296291</v>
      </c>
      <c r="D51">
        <f t="shared" si="1"/>
        <v>0.5714285714285714</v>
      </c>
      <c r="E51">
        <f t="shared" si="2"/>
        <v>3.4391534391534417E-2</v>
      </c>
      <c r="F51">
        <f t="shared" si="3"/>
        <v>-0.23015873015873001</v>
      </c>
      <c r="G51">
        <v>0</v>
      </c>
      <c r="H51">
        <f t="shared" si="4"/>
        <v>0.26455026455026448</v>
      </c>
      <c r="I51">
        <f t="shared" si="5"/>
        <v>-1.0721125348377951</v>
      </c>
      <c r="J51">
        <f t="shared" si="6"/>
        <v>1.0721125348377951</v>
      </c>
      <c r="K51">
        <f t="shared" si="7"/>
        <v>0.44570220807044264</v>
      </c>
      <c r="L51">
        <f t="shared" si="8"/>
        <v>0.55429779192955719</v>
      </c>
      <c r="M51">
        <f t="shared" si="9"/>
        <v>2.2436505404118421</v>
      </c>
      <c r="N51">
        <f t="shared" si="10"/>
        <v>1.8040844011283466</v>
      </c>
    </row>
    <row r="52" spans="1:14" x14ac:dyDescent="0.25">
      <c r="A52" s="4">
        <f>IF('True_Odds_Calculator_2-way'!A53="","",'True_Odds_Calculator_2-way'!A53)</f>
        <v>2.08</v>
      </c>
      <c r="B52" s="4">
        <f>IF('True_Odds_Calculator_2-way'!B53="","",'True_Odds_Calculator_2-way'!B53)</f>
        <v>1.83</v>
      </c>
      <c r="C52" s="4">
        <f t="shared" si="0"/>
        <v>0.48076923076923073</v>
      </c>
      <c r="D52">
        <f t="shared" si="1"/>
        <v>0.54644808743169393</v>
      </c>
      <c r="E52">
        <f t="shared" si="2"/>
        <v>2.7217318200924545E-2</v>
      </c>
      <c r="F52">
        <f t="shared" si="3"/>
        <v>-0.23549810844892827</v>
      </c>
      <c r="G52">
        <v>0</v>
      </c>
      <c r="H52">
        <f t="shared" si="4"/>
        <v>0.26271542664985281</v>
      </c>
      <c r="I52">
        <f t="shared" si="5"/>
        <v>-1.0562070842074627</v>
      </c>
      <c r="J52">
        <f t="shared" si="6"/>
        <v>1.0562070842074627</v>
      </c>
      <c r="K52">
        <f t="shared" si="7"/>
        <v>0.46713612113428016</v>
      </c>
      <c r="L52">
        <f t="shared" si="8"/>
        <v>0.53286387886572006</v>
      </c>
      <c r="M52">
        <f t="shared" si="9"/>
        <v>2.1407036509440598</v>
      </c>
      <c r="N52">
        <f t="shared" si="10"/>
        <v>1.8766518798921943</v>
      </c>
    </row>
    <row r="53" spans="1:14" x14ac:dyDescent="0.25">
      <c r="A53" s="4">
        <f>IF('True_Odds_Calculator_2-way'!A54="","",'True_Odds_Calculator_2-way'!A54)</f>
        <v>2.3199999999999998</v>
      </c>
      <c r="B53" s="4">
        <f>IF('True_Odds_Calculator_2-way'!B54="","",'True_Odds_Calculator_2-way'!B54)</f>
        <v>1.6</v>
      </c>
      <c r="C53" s="4">
        <f t="shared" si="0"/>
        <v>0.43103448275862072</v>
      </c>
      <c r="D53">
        <f t="shared" si="1"/>
        <v>0.625</v>
      </c>
      <c r="E53">
        <f t="shared" si="2"/>
        <v>5.6034482758620774E-2</v>
      </c>
      <c r="F53">
        <f t="shared" si="3"/>
        <v>-0.21336206896551713</v>
      </c>
      <c r="G53">
        <v>0</v>
      </c>
      <c r="H53">
        <f t="shared" si="4"/>
        <v>0.26939655172413796</v>
      </c>
      <c r="I53">
        <f t="shared" si="5"/>
        <v>-1.1236664374387371</v>
      </c>
      <c r="J53">
        <f t="shared" si="6"/>
        <v>1.1236664374387371</v>
      </c>
      <c r="K53">
        <f t="shared" si="7"/>
        <v>0.40269974784927709</v>
      </c>
      <c r="L53">
        <f t="shared" si="8"/>
        <v>0.5973002521507228</v>
      </c>
      <c r="M53">
        <f t="shared" si="9"/>
        <v>2.4832396974191329</v>
      </c>
      <c r="N53">
        <f t="shared" si="10"/>
        <v>1.6741998624632421</v>
      </c>
    </row>
    <row r="54" spans="1:14" x14ac:dyDescent="0.25">
      <c r="A54" s="4">
        <f>IF('True_Odds_Calculator_2-way'!A55="","",'True_Odds_Calculator_2-way'!A55)</f>
        <v>1.95</v>
      </c>
      <c r="B54" s="4">
        <f>IF('True_Odds_Calculator_2-way'!B55="","",'True_Odds_Calculator_2-way'!B55)</f>
        <v>1.95</v>
      </c>
      <c r="C54" s="4">
        <f t="shared" si="0"/>
        <v>0.51282051282051289</v>
      </c>
      <c r="D54">
        <f t="shared" si="1"/>
        <v>0.51282051282051289</v>
      </c>
      <c r="E54">
        <f t="shared" si="2"/>
        <v>2.5641025641025772E-2</v>
      </c>
      <c r="F54">
        <f t="shared" si="3"/>
        <v>-0.23734385272846803</v>
      </c>
      <c r="G54">
        <v>0</v>
      </c>
      <c r="H54">
        <f t="shared" si="4"/>
        <v>0.2629848783694938</v>
      </c>
      <c r="I54">
        <f t="shared" si="5"/>
        <v>-1.0526315789473688</v>
      </c>
      <c r="J54">
        <f t="shared" si="6"/>
        <v>1.0526315789473688</v>
      </c>
      <c r="K54">
        <f t="shared" si="7"/>
        <v>0.49999999999999989</v>
      </c>
      <c r="L54">
        <f t="shared" si="8"/>
        <v>0.49999999999999989</v>
      </c>
      <c r="M54">
        <f t="shared" si="9"/>
        <v>2.0000000000000004</v>
      </c>
      <c r="N54">
        <f t="shared" si="10"/>
        <v>2.0000000000000004</v>
      </c>
    </row>
    <row r="55" spans="1:14" x14ac:dyDescent="0.25">
      <c r="A55" s="4">
        <f>IF('True_Odds_Calculator_2-way'!A56="","",'True_Odds_Calculator_2-way'!A56)</f>
        <v>2.09</v>
      </c>
      <c r="B55" s="4">
        <f>IF('True_Odds_Calculator_2-way'!B56="","",'True_Odds_Calculator_2-way'!B56)</f>
        <v>1.77</v>
      </c>
      <c r="C55" s="4">
        <f t="shared" si="0"/>
        <v>0.47846889952153115</v>
      </c>
      <c r="D55">
        <f t="shared" si="1"/>
        <v>0.56497175141242939</v>
      </c>
      <c r="E55">
        <f t="shared" si="2"/>
        <v>4.3440650933960434E-2</v>
      </c>
      <c r="F55">
        <f t="shared" si="3"/>
        <v>-0.22688076122509671</v>
      </c>
      <c r="G55">
        <v>0</v>
      </c>
      <c r="H55">
        <f t="shared" si="4"/>
        <v>0.27032141215905714</v>
      </c>
      <c r="I55">
        <f t="shared" si="5"/>
        <v>-1.09154435611996</v>
      </c>
      <c r="J55">
        <f t="shared" si="6"/>
        <v>1.09154435611996</v>
      </c>
      <c r="K55">
        <f t="shared" si="7"/>
        <v>0.4566661815358829</v>
      </c>
      <c r="L55">
        <f t="shared" si="8"/>
        <v>0.54333381846411721</v>
      </c>
      <c r="M55">
        <f t="shared" si="9"/>
        <v>2.189783348170756</v>
      </c>
      <c r="N55">
        <f t="shared" si="10"/>
        <v>1.8404891542123691</v>
      </c>
    </row>
    <row r="56" spans="1:14" x14ac:dyDescent="0.25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1.7</v>
      </c>
      <c r="C56" s="4">
        <f t="shared" si="0"/>
        <v>0.45454545454545453</v>
      </c>
      <c r="D56">
        <f t="shared" si="1"/>
        <v>0.58823529411764708</v>
      </c>
      <c r="E56">
        <f t="shared" si="2"/>
        <v>4.2780748663101553E-2</v>
      </c>
      <c r="F56">
        <f t="shared" si="3"/>
        <v>-0.22459893048128343</v>
      </c>
      <c r="G56">
        <v>0</v>
      </c>
      <c r="H56">
        <f t="shared" si="4"/>
        <v>0.26737967914438504</v>
      </c>
      <c r="I56">
        <f t="shared" si="5"/>
        <v>-1.091089451179962</v>
      </c>
      <c r="J56">
        <f t="shared" si="6"/>
        <v>1.091089451179962</v>
      </c>
      <c r="K56">
        <f t="shared" si="7"/>
        <v>0.43303027798233595</v>
      </c>
      <c r="L56">
        <f t="shared" si="8"/>
        <v>0.56696972201766405</v>
      </c>
      <c r="M56">
        <f t="shared" si="9"/>
        <v>2.3093073414159546</v>
      </c>
      <c r="N56">
        <f t="shared" si="10"/>
        <v>1.7637626158259732</v>
      </c>
    </row>
    <row r="57" spans="1:14" x14ac:dyDescent="0.25">
      <c r="A57" s="4">
        <f>IF('True_Odds_Calculator_2-way'!A58="","",'True_Odds_Calculator_2-way'!A58)</f>
        <v>1.89</v>
      </c>
      <c r="B57" s="4">
        <f>IF('True_Odds_Calculator_2-way'!B58="","",'True_Odds_Calculator_2-way'!B58)</f>
        <v>1.99</v>
      </c>
      <c r="C57" s="4">
        <f t="shared" si="0"/>
        <v>0.52910052910052918</v>
      </c>
      <c r="D57">
        <f t="shared" si="1"/>
        <v>0.50251256281407031</v>
      </c>
      <c r="E57">
        <f t="shared" si="2"/>
        <v>3.16130919145996E-2</v>
      </c>
      <c r="F57">
        <f t="shared" si="3"/>
        <v>-0.23426657094998793</v>
      </c>
      <c r="G57">
        <v>0</v>
      </c>
      <c r="H57">
        <f t="shared" si="4"/>
        <v>0.26587966286458753</v>
      </c>
      <c r="I57">
        <f t="shared" si="5"/>
        <v>-1.0653379535009888</v>
      </c>
      <c r="J57">
        <f t="shared" si="6"/>
        <v>1.0653379535009888</v>
      </c>
      <c r="K57">
        <f t="shared" si="7"/>
        <v>0.51330729170279055</v>
      </c>
      <c r="L57">
        <f t="shared" si="8"/>
        <v>0.48669270829720923</v>
      </c>
      <c r="M57">
        <f t="shared" si="9"/>
        <v>1.9481507786158798</v>
      </c>
      <c r="N57">
        <f t="shared" si="10"/>
        <v>2.0546845739659791</v>
      </c>
    </row>
    <row r="58" spans="1:14" x14ac:dyDescent="0.25">
      <c r="A58" s="4">
        <f>IF('True_Odds_Calculator_2-way'!A59="","",'True_Odds_Calculator_2-way'!A59)</f>
        <v>1.71</v>
      </c>
      <c r="B58" s="4">
        <f>IF('True_Odds_Calculator_2-way'!B59="","",'True_Odds_Calculator_2-way'!B59)</f>
        <v>2.2200000000000002</v>
      </c>
      <c r="C58" s="4">
        <f t="shared" si="0"/>
        <v>0.58479532163742687</v>
      </c>
      <c r="D58">
        <f t="shared" si="1"/>
        <v>0.4504504504504504</v>
      </c>
      <c r="E58">
        <f t="shared" si="2"/>
        <v>3.5245772087877381E-2</v>
      </c>
      <c r="F58">
        <f t="shared" si="3"/>
        <v>-0.2281755439650176</v>
      </c>
      <c r="G58">
        <v>0</v>
      </c>
      <c r="H58">
        <f t="shared" si="4"/>
        <v>0.26342131605289498</v>
      </c>
      <c r="I58">
        <f t="shared" si="5"/>
        <v>-1.0744616281415775</v>
      </c>
      <c r="J58">
        <f t="shared" si="6"/>
        <v>1.0744616281415775</v>
      </c>
      <c r="K58">
        <f t="shared" si="7"/>
        <v>0.56725752490934445</v>
      </c>
      <c r="L58">
        <f t="shared" si="8"/>
        <v>0.43274247509065539</v>
      </c>
      <c r="M58">
        <f t="shared" si="9"/>
        <v>1.7628677559805201</v>
      </c>
      <c r="N58">
        <f t="shared" si="10"/>
        <v>2.310843186332725</v>
      </c>
    </row>
    <row r="59" spans="1:14" x14ac:dyDescent="0.25">
      <c r="A59" s="4">
        <f>IF('True_Odds_Calculator_2-way'!A60="","",'True_Odds_Calculator_2-way'!A60)</f>
        <v>1.93</v>
      </c>
      <c r="B59" s="4">
        <f>IF('True_Odds_Calculator_2-way'!B60="","",'True_Odds_Calculator_2-way'!B60)</f>
        <v>1.97</v>
      </c>
      <c r="C59" s="4">
        <f t="shared" si="0"/>
        <v>0.5181347150259068</v>
      </c>
      <c r="D59">
        <f t="shared" si="1"/>
        <v>0.50761421319796951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0.50526374119939821</v>
      </c>
      <c r="L59">
        <f t="shared" si="8"/>
        <v>0.49473625880060179</v>
      </c>
      <c r="M59">
        <f t="shared" si="9"/>
        <v>1.9791643818062103</v>
      </c>
      <c r="N59">
        <f t="shared" si="10"/>
        <v>2.021278978873144</v>
      </c>
    </row>
    <row r="60" spans="1:14" x14ac:dyDescent="0.25">
      <c r="A60" s="4">
        <f>IF('True_Odds_Calculator_2-way'!A61="","",'True_Odds_Calculator_2-way'!A61)</f>
        <v>1.57</v>
      </c>
      <c r="B60" s="4">
        <f>IF('True_Odds_Calculator_2-way'!B61="","",'True_Odds_Calculator_2-way'!B61)</f>
        <v>2.54</v>
      </c>
      <c r="C60" s="4">
        <f t="shared" si="0"/>
        <v>0.63694267515923564</v>
      </c>
      <c r="D60">
        <f t="shared" si="1"/>
        <v>0.39370078740157477</v>
      </c>
      <c r="E60">
        <f t="shared" si="2"/>
        <v>3.0643462560810519E-2</v>
      </c>
      <c r="F60">
        <f t="shared" si="3"/>
        <v>-0.22012137017904598</v>
      </c>
      <c r="G60">
        <v>0</v>
      </c>
      <c r="H60">
        <f t="shared" si="4"/>
        <v>0.2507648327398565</v>
      </c>
      <c r="I60">
        <f t="shared" si="5"/>
        <v>-1.067338589917677</v>
      </c>
      <c r="J60">
        <f t="shared" si="6"/>
        <v>1.067338589917677</v>
      </c>
      <c r="K60">
        <f t="shared" si="7"/>
        <v>0.62174245955697227</v>
      </c>
      <c r="L60">
        <f t="shared" si="8"/>
        <v>0.37825754044302767</v>
      </c>
      <c r="M60">
        <f t="shared" si="9"/>
        <v>1.608382996253076</v>
      </c>
      <c r="N60">
        <f t="shared" si="10"/>
        <v>2.6437014284732223</v>
      </c>
    </row>
    <row r="61" spans="1:14" x14ac:dyDescent="0.25">
      <c r="A61" s="4">
        <f>IF('True_Odds_Calculator_2-way'!A62="","",'True_Odds_Calculator_2-way'!A62)</f>
        <v>1.93</v>
      </c>
      <c r="B61" s="4">
        <f>IF('True_Odds_Calculator_2-way'!B62="","",'True_Odds_Calculator_2-way'!B62)</f>
        <v>1.97</v>
      </c>
      <c r="C61" s="4">
        <f t="shared" si="0"/>
        <v>0.5181347150259068</v>
      </c>
      <c r="D61">
        <f t="shared" si="1"/>
        <v>0.50761421319796951</v>
      </c>
      <c r="E61">
        <f t="shared" si="2"/>
        <v>2.5748928223876311E-2</v>
      </c>
      <c r="F61">
        <f t="shared" si="3"/>
        <v>-0.23726361747455349</v>
      </c>
      <c r="G61">
        <v>0</v>
      </c>
      <c r="H61">
        <f t="shared" si="4"/>
        <v>0.26301254569842986</v>
      </c>
      <c r="I61">
        <f t="shared" si="5"/>
        <v>-1.0528649266733445</v>
      </c>
      <c r="J61">
        <f t="shared" si="6"/>
        <v>1.0528649266733445</v>
      </c>
      <c r="K61">
        <f t="shared" si="7"/>
        <v>0.50526374119939821</v>
      </c>
      <c r="L61">
        <f t="shared" si="8"/>
        <v>0.49473625880060179</v>
      </c>
      <c r="M61">
        <f t="shared" si="9"/>
        <v>1.9791643818062103</v>
      </c>
      <c r="N61">
        <f t="shared" si="10"/>
        <v>2.021278978873144</v>
      </c>
    </row>
    <row r="62" spans="1:14" x14ac:dyDescent="0.25">
      <c r="A62" s="4">
        <f>IF('True_Odds_Calculator_2-way'!A63="","",'True_Odds_Calculator_2-way'!A63)</f>
        <v>1.92</v>
      </c>
      <c r="B62" s="4">
        <f>IF('True_Odds_Calculator_2-way'!B63="","",'True_Odds_Calculator_2-way'!B63)</f>
        <v>1.99</v>
      </c>
      <c r="C62" s="4">
        <f t="shared" si="0"/>
        <v>0.52083333333333337</v>
      </c>
      <c r="D62">
        <f t="shared" si="1"/>
        <v>0.50251256281407031</v>
      </c>
      <c r="E62">
        <f t="shared" si="2"/>
        <v>2.3345896147403788E-2</v>
      </c>
      <c r="F62">
        <f t="shared" si="3"/>
        <v>-0.2383793969849245</v>
      </c>
      <c r="G62">
        <v>0</v>
      </c>
      <c r="H62">
        <f t="shared" si="4"/>
        <v>0.26172529313232828</v>
      </c>
      <c r="I62">
        <f t="shared" si="5"/>
        <v>-1.0478243557698861</v>
      </c>
      <c r="J62">
        <f t="shared" si="6"/>
        <v>1.0478243557698861</v>
      </c>
      <c r="K62">
        <f t="shared" si="7"/>
        <v>0.50916538235411457</v>
      </c>
      <c r="L62">
        <f t="shared" si="8"/>
        <v>0.49083461764588526</v>
      </c>
      <c r="M62">
        <f t="shared" si="9"/>
        <v>1.9639984073082948</v>
      </c>
      <c r="N62">
        <f t="shared" si="10"/>
        <v>2.0373461122121879</v>
      </c>
    </row>
    <row r="63" spans="1:14" x14ac:dyDescent="0.25">
      <c r="A63" s="4">
        <f>IF('True_Odds_Calculator_2-way'!A64="","",'True_Odds_Calculator_2-way'!A64)</f>
        <v>1.61</v>
      </c>
      <c r="B63" s="4">
        <f>IF('True_Odds_Calculator_2-way'!B64="","",'True_Odds_Calculator_2-way'!B64)</f>
        <v>2.44</v>
      </c>
      <c r="C63" s="4">
        <f t="shared" si="0"/>
        <v>0.6211180124223602</v>
      </c>
      <c r="D63">
        <f t="shared" si="1"/>
        <v>0.4098360655737705</v>
      </c>
      <c r="E63">
        <f t="shared" si="2"/>
        <v>3.0954077996130813E-2</v>
      </c>
      <c r="F63">
        <f t="shared" si="3"/>
        <v>-0.22360248447204967</v>
      </c>
      <c r="G63">
        <v>0</v>
      </c>
      <c r="H63">
        <f t="shared" si="4"/>
        <v>0.25455656246818043</v>
      </c>
      <c r="I63">
        <f t="shared" si="5"/>
        <v>-1.0669739994407998</v>
      </c>
      <c r="J63">
        <f t="shared" si="6"/>
        <v>1.0669739994407998</v>
      </c>
      <c r="K63">
        <f t="shared" si="7"/>
        <v>0.60574703480867642</v>
      </c>
      <c r="L63">
        <f t="shared" si="8"/>
        <v>0.39425296519132347</v>
      </c>
      <c r="M63">
        <f t="shared" si="9"/>
        <v>1.6508541396588881</v>
      </c>
      <c r="N63">
        <f t="shared" si="10"/>
        <v>2.5364425591947519</v>
      </c>
    </row>
    <row r="64" spans="1:14" x14ac:dyDescent="0.25">
      <c r="A64" s="4">
        <f>IF('True_Odds_Calculator_2-way'!A65="","",'True_Odds_Calculator_2-way'!A65)</f>
        <v>1.85</v>
      </c>
      <c r="B64" s="4">
        <f>IF('True_Odds_Calculator_2-way'!B65="","",'True_Odds_Calculator_2-way'!B65)</f>
        <v>2.0499999999999998</v>
      </c>
      <c r="C64" s="4">
        <f t="shared" si="0"/>
        <v>0.54054054054054046</v>
      </c>
      <c r="D64">
        <f t="shared" si="1"/>
        <v>0.48780487804878053</v>
      </c>
      <c r="E64">
        <f t="shared" si="2"/>
        <v>2.8345418589321048E-2</v>
      </c>
      <c r="F64">
        <f t="shared" si="3"/>
        <v>-0.2353328938694792</v>
      </c>
      <c r="G64">
        <v>0</v>
      </c>
      <c r="H64">
        <f t="shared" si="4"/>
        <v>0.26367831245880025</v>
      </c>
      <c r="I64">
        <f t="shared" si="5"/>
        <v>-1.0585122480499263</v>
      </c>
      <c r="J64">
        <f t="shared" si="6"/>
        <v>1.0585122480499263</v>
      </c>
      <c r="K64">
        <f t="shared" si="7"/>
        <v>0.52638909307720383</v>
      </c>
      <c r="L64">
        <f t="shared" si="8"/>
        <v>0.47361090692279612</v>
      </c>
      <c r="M64">
        <f t="shared" si="9"/>
        <v>1.8997354108424378</v>
      </c>
      <c r="N64">
        <f t="shared" si="10"/>
        <v>2.1114378604524222</v>
      </c>
    </row>
    <row r="65" spans="1:14" x14ac:dyDescent="0.25">
      <c r="A65" s="4">
        <f>IF('True_Odds_Calculator_2-way'!A66="","",'True_Odds_Calculator_2-way'!A66)</f>
        <v>1.89</v>
      </c>
      <c r="B65" s="4">
        <f>IF('True_Odds_Calculator_2-way'!B66="","",'True_Odds_Calculator_2-way'!B66)</f>
        <v>2</v>
      </c>
      <c r="C65" s="4">
        <f t="shared" si="0"/>
        <v>0.52910052910052918</v>
      </c>
      <c r="D65">
        <f t="shared" si="1"/>
        <v>0.5</v>
      </c>
      <c r="E65">
        <f t="shared" si="2"/>
        <v>2.9100529100529293E-2</v>
      </c>
      <c r="F65">
        <f t="shared" si="3"/>
        <v>-0.23544973544973535</v>
      </c>
      <c r="G65">
        <v>0</v>
      </c>
      <c r="H65">
        <f t="shared" si="4"/>
        <v>0.26455026455026459</v>
      </c>
      <c r="I65">
        <f t="shared" si="5"/>
        <v>-1.0599978800063603</v>
      </c>
      <c r="J65">
        <f t="shared" si="6"/>
        <v>1.0599978800063603</v>
      </c>
      <c r="K65">
        <f t="shared" si="7"/>
        <v>0.51456260722126923</v>
      </c>
      <c r="L65">
        <f t="shared" si="8"/>
        <v>0.48543739277873066</v>
      </c>
      <c r="M65">
        <f t="shared" si="9"/>
        <v>1.9433981132056606</v>
      </c>
      <c r="N65">
        <f t="shared" si="10"/>
        <v>2.0599978800063603</v>
      </c>
    </row>
    <row r="66" spans="1:14" x14ac:dyDescent="0.25">
      <c r="A66" s="4">
        <f>IF('True_Odds_Calculator_2-way'!A67="","",'True_Odds_Calculator_2-way'!A67)</f>
        <v>1.94</v>
      </c>
      <c r="B66" s="4">
        <f>IF('True_Odds_Calculator_2-way'!B67="","",'True_Odds_Calculator_2-way'!B67)</f>
        <v>1.94</v>
      </c>
      <c r="C66" s="4">
        <f t="shared" si="0"/>
        <v>0.51546391752577325</v>
      </c>
      <c r="D66">
        <f t="shared" si="1"/>
        <v>0.51546391752577325</v>
      </c>
      <c r="E66">
        <f t="shared" si="2"/>
        <v>3.0927835051546504E-2</v>
      </c>
      <c r="F66">
        <f t="shared" si="3"/>
        <v>-0.23477521521947065</v>
      </c>
      <c r="G66">
        <v>0</v>
      </c>
      <c r="H66">
        <f t="shared" si="4"/>
        <v>0.26570305027101715</v>
      </c>
      <c r="I66">
        <f t="shared" si="5"/>
        <v>-1.0638297872340428</v>
      </c>
      <c r="J66">
        <f t="shared" si="6"/>
        <v>1.0638297872340428</v>
      </c>
      <c r="K66">
        <f t="shared" si="7"/>
        <v>0.49999999999999989</v>
      </c>
      <c r="L66">
        <f t="shared" si="8"/>
        <v>0.49999999999999989</v>
      </c>
      <c r="M66">
        <f t="shared" si="9"/>
        <v>2.0000000000000004</v>
      </c>
      <c r="N66">
        <f t="shared" si="10"/>
        <v>2.0000000000000004</v>
      </c>
    </row>
    <row r="67" spans="1:14" x14ac:dyDescent="0.25">
      <c r="A67" s="4">
        <f>IF('True_Odds_Calculator_2-way'!A68="","",'True_Odds_Calculator_2-way'!A68)</f>
        <v>1.59</v>
      </c>
      <c r="B67" s="4">
        <f>IF('True_Odds_Calculator_2-way'!B68="","",'True_Odds_Calculator_2-way'!B68)</f>
        <v>2.4700000000000002</v>
      </c>
      <c r="C67" s="4">
        <f t="shared" ref="C67:C130" si="11">1/A67</f>
        <v>0.62893081761006286</v>
      </c>
      <c r="D67">
        <f t="shared" ref="D67:D130" si="12">1/B67</f>
        <v>0.40485829959514169</v>
      </c>
      <c r="E67">
        <f t="shared" ref="E67:E130" si="13">C67+D67-1</f>
        <v>3.37891172052045E-2</v>
      </c>
      <c r="F67">
        <f t="shared" ref="F67:F130" si="14">C67+D67-(C67*D67)-1</f>
        <v>-0.22083874417538774</v>
      </c>
      <c r="G67">
        <v>0</v>
      </c>
      <c r="H67">
        <f t="shared" ref="H67:H130" si="15">C67*D67</f>
        <v>0.25462786138059224</v>
      </c>
      <c r="I67">
        <f t="shared" ref="I67:I130" si="16">((-4*F67*H67)^0.5)/(2*F67)</f>
        <v>-1.0737800400040409</v>
      </c>
      <c r="J67">
        <f t="shared" ref="J67:J130" si="17">(-((-4*F67*H67)^0.5))/(2*F67)</f>
        <v>1.0737800400040409</v>
      </c>
      <c r="K67">
        <f t="shared" ref="K67:K130" si="18">IF(A67="","",(C67/($J67+C67-($J67*C67))))</f>
        <v>0.61217110375510797</v>
      </c>
      <c r="L67">
        <f t="shared" ref="L67:L130" si="19">IF(B67="","",(D67/($J67+D67-($J67*D67))))</f>
        <v>0.38782889624489203</v>
      </c>
      <c r="M67">
        <f t="shared" ref="M67:M130" si="20">IF(A67="","",1/K67)</f>
        <v>1.6335302236023845</v>
      </c>
      <c r="N67">
        <f t="shared" ref="N67:N130" si="21">IF(B67="","",1/L67)</f>
        <v>2.5784566588059405</v>
      </c>
    </row>
    <row r="68" spans="1:14" x14ac:dyDescent="0.25">
      <c r="A68" s="4">
        <f>IF('True_Odds_Calculator_2-way'!A69="","",'True_Odds_Calculator_2-way'!A69)</f>
        <v>1.92</v>
      </c>
      <c r="B68" s="4">
        <f>IF('True_Odds_Calculator_2-way'!B69="","",'True_Odds_Calculator_2-way'!B69)</f>
        <v>1.98</v>
      </c>
      <c r="C68" s="4">
        <f t="shared" si="11"/>
        <v>0.52083333333333337</v>
      </c>
      <c r="D68">
        <f t="shared" si="12"/>
        <v>0.50505050505050508</v>
      </c>
      <c r="E68">
        <f t="shared" si="13"/>
        <v>2.5883838383838453E-2</v>
      </c>
      <c r="F68">
        <f t="shared" si="14"/>
        <v>-0.23716329966329963</v>
      </c>
      <c r="G68">
        <v>0</v>
      </c>
      <c r="H68">
        <f t="shared" si="15"/>
        <v>0.26304713804713808</v>
      </c>
      <c r="I68">
        <f t="shared" si="16"/>
        <v>-1.0531568296778369</v>
      </c>
      <c r="J68">
        <f t="shared" si="17"/>
        <v>1.0531568296778369</v>
      </c>
      <c r="K68">
        <f t="shared" si="18"/>
        <v>0.50789670604104109</v>
      </c>
      <c r="L68">
        <f t="shared" si="19"/>
        <v>0.49210329395895913</v>
      </c>
      <c r="M68">
        <f t="shared" si="20"/>
        <v>1.9689042833036094</v>
      </c>
      <c r="N68">
        <f t="shared" si="21"/>
        <v>2.0320936930842795</v>
      </c>
    </row>
    <row r="69" spans="1:14" x14ac:dyDescent="0.25">
      <c r="A69" s="4">
        <f>IF('True_Odds_Calculator_2-way'!A70="","",'True_Odds_Calculator_2-way'!A70)</f>
        <v>1.52</v>
      </c>
      <c r="B69" s="4">
        <f>IF('True_Odds_Calculator_2-way'!B70="","",'True_Odds_Calculator_2-way'!B70)</f>
        <v>2.62</v>
      </c>
      <c r="C69" s="4">
        <f t="shared" si="11"/>
        <v>0.65789473684210531</v>
      </c>
      <c r="D69">
        <f t="shared" si="12"/>
        <v>0.38167938931297707</v>
      </c>
      <c r="E69">
        <f t="shared" si="13"/>
        <v>3.9574126155082379E-2</v>
      </c>
      <c r="F69">
        <f t="shared" si="14"/>
        <v>-0.21153073523503418</v>
      </c>
      <c r="G69">
        <v>0</v>
      </c>
      <c r="H69">
        <f t="shared" si="15"/>
        <v>0.25110486139011651</v>
      </c>
      <c r="I69">
        <f t="shared" si="16"/>
        <v>-1.0895340841010224</v>
      </c>
      <c r="J69">
        <f t="shared" si="17"/>
        <v>1.0895340841010224</v>
      </c>
      <c r="K69">
        <f t="shared" si="18"/>
        <v>0.63834226141208994</v>
      </c>
      <c r="L69">
        <f t="shared" si="19"/>
        <v>0.36165773858791023</v>
      </c>
      <c r="M69">
        <f t="shared" si="20"/>
        <v>1.5665577237325312</v>
      </c>
      <c r="N69">
        <f t="shared" si="21"/>
        <v>2.7650452162436565</v>
      </c>
    </row>
    <row r="70" spans="1:14" x14ac:dyDescent="0.25">
      <c r="A70" s="4">
        <f>IF('True_Odds_Calculator_2-way'!A71="","",'True_Odds_Calculator_2-way'!A71)</f>
        <v>1.9</v>
      </c>
      <c r="B70" s="4">
        <f>IF('True_Odds_Calculator_2-way'!B71="","",'True_Odds_Calculator_2-way'!B71)</f>
        <v>2.0099999999999998</v>
      </c>
      <c r="C70" s="4">
        <f t="shared" si="11"/>
        <v>0.52631578947368418</v>
      </c>
      <c r="D70">
        <f t="shared" si="12"/>
        <v>0.49751243781094534</v>
      </c>
      <c r="E70">
        <f t="shared" si="13"/>
        <v>2.3828227284629522E-2</v>
      </c>
      <c r="F70">
        <f t="shared" si="14"/>
        <v>-0.23802042419481539</v>
      </c>
      <c r="G70">
        <v>0</v>
      </c>
      <c r="H70">
        <f t="shared" si="15"/>
        <v>0.26184865147944492</v>
      </c>
      <c r="I70">
        <f t="shared" si="16"/>
        <v>-1.0488612925459211</v>
      </c>
      <c r="J70">
        <f t="shared" si="17"/>
        <v>1.0488612925459211</v>
      </c>
      <c r="K70">
        <f t="shared" si="18"/>
        <v>0.51440986432507074</v>
      </c>
      <c r="L70">
        <f t="shared" si="19"/>
        <v>0.48559013567492909</v>
      </c>
      <c r="M70">
        <f t="shared" si="20"/>
        <v>1.9439751632913294</v>
      </c>
      <c r="N70">
        <f t="shared" si="21"/>
        <v>2.0593499054713802</v>
      </c>
    </row>
    <row r="71" spans="1:14" x14ac:dyDescent="0.25">
      <c r="A71" s="4">
        <f>IF('True_Odds_Calculator_2-way'!A72="","",'True_Odds_Calculator_2-way'!A72)</f>
        <v>2.17</v>
      </c>
      <c r="B71" s="4">
        <f>IF('True_Odds_Calculator_2-way'!B72="","",'True_Odds_Calculator_2-way'!B72)</f>
        <v>1.76</v>
      </c>
      <c r="C71" s="4">
        <f t="shared" si="11"/>
        <v>0.46082949308755761</v>
      </c>
      <c r="D71">
        <f t="shared" si="12"/>
        <v>0.56818181818181823</v>
      </c>
      <c r="E71">
        <f t="shared" si="13"/>
        <v>2.9011311269375728E-2</v>
      </c>
      <c r="F71">
        <f t="shared" si="14"/>
        <v>-0.2328236279849184</v>
      </c>
      <c r="G71">
        <v>0</v>
      </c>
      <c r="H71">
        <f t="shared" si="15"/>
        <v>0.26183493925429413</v>
      </c>
      <c r="I71">
        <f t="shared" si="16"/>
        <v>-1.0604746049596294</v>
      </c>
      <c r="J71">
        <f t="shared" si="17"/>
        <v>1.0604746049596294</v>
      </c>
      <c r="K71">
        <f t="shared" si="18"/>
        <v>0.44627809446366512</v>
      </c>
      <c r="L71">
        <f t="shared" si="19"/>
        <v>0.55372190553633505</v>
      </c>
      <c r="M71">
        <f t="shared" si="20"/>
        <v>2.2407552878027661</v>
      </c>
      <c r="N71">
        <f t="shared" si="21"/>
        <v>1.8059606997693183</v>
      </c>
    </row>
    <row r="72" spans="1:14" x14ac:dyDescent="0.25">
      <c r="A72" s="4">
        <f>IF('True_Odds_Calculator_2-way'!A73="","",'True_Odds_Calculator_2-way'!A73)</f>
        <v>2.27</v>
      </c>
      <c r="B72" s="4">
        <f>IF('True_Odds_Calculator_2-way'!B73="","",'True_Odds_Calculator_2-way'!B73)</f>
        <v>1.65</v>
      </c>
      <c r="C72" s="4">
        <f t="shared" si="11"/>
        <v>0.44052863436123346</v>
      </c>
      <c r="D72">
        <f t="shared" si="12"/>
        <v>0.60606060606060608</v>
      </c>
      <c r="E72">
        <f t="shared" si="13"/>
        <v>4.658924042183954E-2</v>
      </c>
      <c r="F72">
        <f t="shared" si="14"/>
        <v>-0.22039781070618081</v>
      </c>
      <c r="G72">
        <v>0</v>
      </c>
      <c r="H72">
        <f t="shared" si="15"/>
        <v>0.26698705112802029</v>
      </c>
      <c r="I72">
        <f t="shared" si="16"/>
        <v>-1.1006302913143411</v>
      </c>
      <c r="J72">
        <f t="shared" si="17"/>
        <v>1.1006302913143411</v>
      </c>
      <c r="K72">
        <f t="shared" si="18"/>
        <v>0.41704887980643335</v>
      </c>
      <c r="L72">
        <f t="shared" si="19"/>
        <v>0.58295112019356654</v>
      </c>
      <c r="M72">
        <f t="shared" si="20"/>
        <v>2.3978004699692139</v>
      </c>
      <c r="N72">
        <f t="shared" si="21"/>
        <v>1.715409689354322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1.85</v>
      </c>
      <c r="C73" s="4">
        <f t="shared" si="11"/>
        <v>0.50251256281407031</v>
      </c>
      <c r="D73">
        <f t="shared" si="12"/>
        <v>0.54054054054054046</v>
      </c>
      <c r="E73">
        <f t="shared" si="13"/>
        <v>4.3053103354610656E-2</v>
      </c>
      <c r="F73">
        <f t="shared" si="14"/>
        <v>-0.22857530897731926</v>
      </c>
      <c r="G73">
        <v>0</v>
      </c>
      <c r="H73">
        <f t="shared" si="15"/>
        <v>0.27162841233192986</v>
      </c>
      <c r="I73">
        <f t="shared" si="16"/>
        <v>-1.0901165669462136</v>
      </c>
      <c r="J73">
        <f t="shared" si="17"/>
        <v>1.0901165669462136</v>
      </c>
      <c r="K73">
        <f t="shared" si="18"/>
        <v>0.48095065060885256</v>
      </c>
      <c r="L73">
        <f t="shared" si="19"/>
        <v>0.51904934939114777</v>
      </c>
      <c r="M73">
        <f t="shared" si="20"/>
        <v>2.0792154012767514</v>
      </c>
      <c r="N73">
        <f t="shared" si="21"/>
        <v>1.9265990819042815</v>
      </c>
    </row>
    <row r="74" spans="1:14" x14ac:dyDescent="0.25">
      <c r="A74" s="4">
        <f>IF('True_Odds_Calculator_2-way'!A75="","",'True_Odds_Calculator_2-way'!A75)</f>
        <v>2.2200000000000002</v>
      </c>
      <c r="B74" s="4">
        <f>IF('True_Odds_Calculator_2-way'!B75="","",'True_Odds_Calculator_2-way'!B75)</f>
        <v>1.67</v>
      </c>
      <c r="C74" s="4">
        <f t="shared" si="11"/>
        <v>0.4504504504504504</v>
      </c>
      <c r="D74">
        <f t="shared" si="12"/>
        <v>0.5988023952095809</v>
      </c>
      <c r="E74">
        <f t="shared" si="13"/>
        <v>4.9252845660031408E-2</v>
      </c>
      <c r="F74">
        <f t="shared" si="14"/>
        <v>-0.22047796299293299</v>
      </c>
      <c r="G74">
        <v>0</v>
      </c>
      <c r="H74">
        <f t="shared" si="15"/>
        <v>0.26973080865296434</v>
      </c>
      <c r="I74">
        <f t="shared" si="16"/>
        <v>-1.1060701788398051</v>
      </c>
      <c r="J74">
        <f t="shared" si="17"/>
        <v>1.1060701788398051</v>
      </c>
      <c r="K74">
        <f t="shared" si="18"/>
        <v>0.42563957124301172</v>
      </c>
      <c r="L74">
        <f t="shared" si="19"/>
        <v>0.57436042875698823</v>
      </c>
      <c r="M74">
        <f t="shared" si="20"/>
        <v>2.3494056181845622</v>
      </c>
      <c r="N74">
        <f t="shared" si="21"/>
        <v>1.7410670198226692</v>
      </c>
    </row>
    <row r="75" spans="1:14" x14ac:dyDescent="0.25">
      <c r="A75" s="4">
        <f>IF('True_Odds_Calculator_2-way'!A76="","",'True_Odds_Calculator_2-way'!A76)</f>
        <v>2.13</v>
      </c>
      <c r="B75" s="4">
        <f>IF('True_Odds_Calculator_2-way'!B76="","",'True_Odds_Calculator_2-way'!B76)</f>
        <v>1.79</v>
      </c>
      <c r="C75" s="4">
        <f t="shared" si="11"/>
        <v>0.46948356807511737</v>
      </c>
      <c r="D75">
        <f t="shared" si="12"/>
        <v>0.55865921787709494</v>
      </c>
      <c r="E75">
        <f t="shared" si="13"/>
        <v>2.8142785952212312E-2</v>
      </c>
      <c r="F75">
        <f t="shared" si="14"/>
        <v>-0.2341385369947806</v>
      </c>
      <c r="G75">
        <v>0</v>
      </c>
      <c r="H75">
        <f t="shared" si="15"/>
        <v>0.26228132294699291</v>
      </c>
      <c r="I75">
        <f t="shared" si="16"/>
        <v>-1.0583936671670078</v>
      </c>
      <c r="J75">
        <f t="shared" si="17"/>
        <v>1.0583936671670078</v>
      </c>
      <c r="K75">
        <f t="shared" si="18"/>
        <v>0.45537654905878816</v>
      </c>
      <c r="L75">
        <f t="shared" si="19"/>
        <v>0.5446234509412119</v>
      </c>
      <c r="M75">
        <f t="shared" si="20"/>
        <v>2.1959848438987186</v>
      </c>
      <c r="N75">
        <f t="shared" si="21"/>
        <v>1.8361309970619364</v>
      </c>
    </row>
    <row r="76" spans="1:14" x14ac:dyDescent="0.25">
      <c r="A76" s="4">
        <f>IF('True_Odds_Calculator_2-way'!A77="","",'True_Odds_Calculator_2-way'!A77)</f>
        <v>2.09</v>
      </c>
      <c r="B76" s="4">
        <f>IF('True_Odds_Calculator_2-way'!B77="","",'True_Odds_Calculator_2-way'!B77)</f>
        <v>1.83</v>
      </c>
      <c r="C76" s="4">
        <f t="shared" si="11"/>
        <v>0.47846889952153115</v>
      </c>
      <c r="D76">
        <f t="shared" si="12"/>
        <v>0.54644808743169393</v>
      </c>
      <c r="E76">
        <f t="shared" si="13"/>
        <v>2.4916986953225084E-2</v>
      </c>
      <c r="F76">
        <f t="shared" si="14"/>
        <v>-0.23654142808586287</v>
      </c>
      <c r="G76">
        <v>0</v>
      </c>
      <c r="H76">
        <f t="shared" si="15"/>
        <v>0.26145841503908801</v>
      </c>
      <c r="I76">
        <f t="shared" si="16"/>
        <v>-1.0513509339597378</v>
      </c>
      <c r="J76">
        <f t="shared" si="17"/>
        <v>1.0513509339597378</v>
      </c>
      <c r="K76">
        <f t="shared" si="18"/>
        <v>0.46598919212836404</v>
      </c>
      <c r="L76">
        <f t="shared" si="19"/>
        <v>0.53401080787163591</v>
      </c>
      <c r="M76">
        <f t="shared" si="20"/>
        <v>2.145972518016114</v>
      </c>
      <c r="N76">
        <f t="shared" si="21"/>
        <v>1.8726212751865827</v>
      </c>
    </row>
    <row r="77" spans="1:14" x14ac:dyDescent="0.25">
      <c r="A77" s="4">
        <f>IF('True_Odds_Calculator_2-way'!A78="","",'True_Odds_Calculator_2-way'!A78)</f>
        <v>2.14</v>
      </c>
      <c r="B77" s="4">
        <f>IF('True_Odds_Calculator_2-way'!B78="","",'True_Odds_Calculator_2-way'!B78)</f>
        <v>1.72</v>
      </c>
      <c r="C77" s="4">
        <f t="shared" si="11"/>
        <v>0.46728971962616822</v>
      </c>
      <c r="D77">
        <f t="shared" si="12"/>
        <v>0.58139534883720934</v>
      </c>
      <c r="E77">
        <f t="shared" si="13"/>
        <v>4.8685068463377501E-2</v>
      </c>
      <c r="F77">
        <f t="shared" si="14"/>
        <v>-0.22299500108672032</v>
      </c>
      <c r="G77">
        <v>0</v>
      </c>
      <c r="H77">
        <f t="shared" si="15"/>
        <v>0.27168006955009782</v>
      </c>
      <c r="I77">
        <f t="shared" si="16"/>
        <v>-1.1037769642208697</v>
      </c>
      <c r="J77">
        <f t="shared" si="17"/>
        <v>1.1037769642208697</v>
      </c>
      <c r="K77">
        <f t="shared" si="18"/>
        <v>0.4428098386487857</v>
      </c>
      <c r="L77">
        <f t="shared" si="19"/>
        <v>0.55719016135121435</v>
      </c>
      <c r="M77">
        <f t="shared" si="20"/>
        <v>2.2583057392117913</v>
      </c>
      <c r="N77">
        <f t="shared" si="21"/>
        <v>1.7947194142390264</v>
      </c>
    </row>
    <row r="78" spans="1:14" x14ac:dyDescent="0.25">
      <c r="A78" s="4">
        <f>IF('True_Odds_Calculator_2-way'!A79="","",'True_Odds_Calculator_2-way'!A79)</f>
        <v>1.73</v>
      </c>
      <c r="B78" s="4">
        <f>IF('True_Odds_Calculator_2-way'!B79="","",'True_Odds_Calculator_2-way'!B79)</f>
        <v>2.13</v>
      </c>
      <c r="C78" s="4">
        <f t="shared" si="11"/>
        <v>0.5780346820809249</v>
      </c>
      <c r="D78">
        <f t="shared" si="12"/>
        <v>0.46948356807511737</v>
      </c>
      <c r="E78">
        <f t="shared" si="13"/>
        <v>4.7518250156042274E-2</v>
      </c>
      <c r="F78">
        <f t="shared" si="14"/>
        <v>-0.22385953485847643</v>
      </c>
      <c r="G78">
        <v>0</v>
      </c>
      <c r="H78">
        <f t="shared" si="15"/>
        <v>0.27137778501451876</v>
      </c>
      <c r="I78">
        <f t="shared" si="16"/>
        <v>-1.1010304962695641</v>
      </c>
      <c r="J78">
        <f t="shared" si="17"/>
        <v>1.1010304962695641</v>
      </c>
      <c r="K78">
        <f t="shared" si="18"/>
        <v>0.55439985906809197</v>
      </c>
      <c r="L78">
        <f t="shared" si="19"/>
        <v>0.44560014093190792</v>
      </c>
      <c r="M78">
        <f t="shared" si="20"/>
        <v>1.8037522622767821</v>
      </c>
      <c r="N78">
        <f t="shared" si="21"/>
        <v>2.244164460784607</v>
      </c>
    </row>
    <row r="79" spans="1:14" x14ac:dyDescent="0.25">
      <c r="A79" s="4">
        <f>IF('True_Odds_Calculator_2-way'!A80="","",'True_Odds_Calculator_2-way'!A80)</f>
        <v>2.76</v>
      </c>
      <c r="B79" s="4">
        <f>IF('True_Odds_Calculator_2-way'!B80="","",'True_Odds_Calculator_2-way'!B80)</f>
        <v>1.46</v>
      </c>
      <c r="C79" s="4">
        <f t="shared" si="11"/>
        <v>0.3623188405797102</v>
      </c>
      <c r="D79">
        <f t="shared" si="12"/>
        <v>0.68493150684931503</v>
      </c>
      <c r="E79">
        <f t="shared" si="13"/>
        <v>4.7250347429025119E-2</v>
      </c>
      <c r="F79">
        <f t="shared" si="14"/>
        <v>-0.20091324200913252</v>
      </c>
      <c r="G79">
        <v>0</v>
      </c>
      <c r="H79">
        <f t="shared" si="15"/>
        <v>0.24816358943815767</v>
      </c>
      <c r="I79">
        <f t="shared" si="16"/>
        <v>-1.1113855611859673</v>
      </c>
      <c r="J79">
        <f t="shared" si="17"/>
        <v>1.1113855611859673</v>
      </c>
      <c r="K79">
        <f t="shared" si="18"/>
        <v>0.33829057718166117</v>
      </c>
      <c r="L79">
        <f t="shared" si="19"/>
        <v>0.66170942281833889</v>
      </c>
      <c r="M79">
        <f t="shared" si="20"/>
        <v>2.9560385876873023</v>
      </c>
      <c r="N79">
        <f t="shared" si="21"/>
        <v>1.5112373581455452</v>
      </c>
    </row>
    <row r="80" spans="1:14" x14ac:dyDescent="0.25">
      <c r="A80" s="4">
        <f>IF('True_Odds_Calculator_2-way'!A81="","",'True_Odds_Calculator_2-way'!A81)</f>
        <v>2.2999999999999998</v>
      </c>
      <c r="B80" s="4">
        <f>IF('True_Odds_Calculator_2-way'!B81="","",'True_Odds_Calculator_2-way'!B81)</f>
        <v>1.63</v>
      </c>
      <c r="C80" s="4">
        <f t="shared" si="11"/>
        <v>0.43478260869565222</v>
      </c>
      <c r="D80">
        <f t="shared" si="12"/>
        <v>0.61349693251533743</v>
      </c>
      <c r="E80">
        <f t="shared" si="13"/>
        <v>4.8279541210989763E-2</v>
      </c>
      <c r="F80">
        <f t="shared" si="14"/>
        <v>-0.21845825553480913</v>
      </c>
      <c r="G80">
        <v>0</v>
      </c>
      <c r="H80">
        <f t="shared" si="15"/>
        <v>0.26673779674579889</v>
      </c>
      <c r="I80">
        <f t="shared" si="16"/>
        <v>-1.1049892402196602</v>
      </c>
      <c r="J80">
        <f t="shared" si="17"/>
        <v>1.1049892402196602</v>
      </c>
      <c r="K80">
        <f t="shared" si="18"/>
        <v>0.41042714588044982</v>
      </c>
      <c r="L80">
        <f t="shared" si="19"/>
        <v>0.58957285411955018</v>
      </c>
      <c r="M80">
        <f t="shared" si="20"/>
        <v>2.4364860122855578</v>
      </c>
      <c r="N80">
        <f t="shared" si="21"/>
        <v>1.6961432213383858</v>
      </c>
    </row>
    <row r="81" spans="1:14" x14ac:dyDescent="0.25">
      <c r="A81" s="4">
        <f>IF('True_Odds_Calculator_2-way'!A82="","",'True_Odds_Calculator_2-way'!A82)</f>
        <v>2.75</v>
      </c>
      <c r="B81" s="4">
        <f>IF('True_Odds_Calculator_2-way'!B82="","",'True_Odds_Calculator_2-way'!B82)</f>
        <v>1.46</v>
      </c>
      <c r="C81" s="4">
        <f t="shared" si="11"/>
        <v>0.36363636363636365</v>
      </c>
      <c r="D81">
        <f t="shared" si="12"/>
        <v>0.68493150684931503</v>
      </c>
      <c r="E81">
        <f t="shared" si="13"/>
        <v>4.8567870485678677E-2</v>
      </c>
      <c r="F81">
        <f t="shared" si="14"/>
        <v>-0.20049813200498134</v>
      </c>
      <c r="G81">
        <v>0</v>
      </c>
      <c r="H81">
        <f t="shared" si="15"/>
        <v>0.24906600249066002</v>
      </c>
      <c r="I81">
        <f t="shared" si="16"/>
        <v>-1.1145564251507056</v>
      </c>
      <c r="J81">
        <f t="shared" si="17"/>
        <v>1.1145564251507056</v>
      </c>
      <c r="K81">
        <f t="shared" si="18"/>
        <v>0.33892862189637052</v>
      </c>
      <c r="L81">
        <f t="shared" si="19"/>
        <v>0.66107137810362926</v>
      </c>
      <c r="M81">
        <f t="shared" si="20"/>
        <v>2.9504737440137352</v>
      </c>
      <c r="N81">
        <f t="shared" si="21"/>
        <v>1.5126959555693249</v>
      </c>
    </row>
    <row r="82" spans="1:14" x14ac:dyDescent="0.25">
      <c r="A82" s="4">
        <f>IF('True_Odds_Calculator_2-way'!A83="","",'True_Odds_Calculator_2-way'!A83)</f>
        <v>2.79</v>
      </c>
      <c r="B82" s="4">
        <f>IF('True_Odds_Calculator_2-way'!B83="","",'True_Odds_Calculator_2-way'!B83)</f>
        <v>1.44</v>
      </c>
      <c r="C82" s="4">
        <f t="shared" si="11"/>
        <v>0.35842293906810035</v>
      </c>
      <c r="D82">
        <f t="shared" si="12"/>
        <v>0.69444444444444442</v>
      </c>
      <c r="E82">
        <f t="shared" si="13"/>
        <v>5.286738351254483E-2</v>
      </c>
      <c r="F82">
        <f t="shared" si="14"/>
        <v>-0.19603743528474704</v>
      </c>
      <c r="G82">
        <v>0</v>
      </c>
      <c r="H82">
        <f t="shared" si="15"/>
        <v>0.2489048187972919</v>
      </c>
      <c r="I82">
        <f t="shared" si="16"/>
        <v>-1.1268007990012083</v>
      </c>
      <c r="J82">
        <f t="shared" si="17"/>
        <v>1.1268007990012083</v>
      </c>
      <c r="K82">
        <f t="shared" si="18"/>
        <v>0.3314580068839641</v>
      </c>
      <c r="L82">
        <f t="shared" si="19"/>
        <v>0.6685419931160359</v>
      </c>
      <c r="M82">
        <f t="shared" si="20"/>
        <v>3.0169734302121634</v>
      </c>
      <c r="N82">
        <f t="shared" si="21"/>
        <v>1.4957923515605316</v>
      </c>
    </row>
    <row r="83" spans="1:14" x14ac:dyDescent="0.25">
      <c r="A83" s="4">
        <f>IF('True_Odds_Calculator_2-way'!A84="","",'True_Odds_Calculator_2-way'!A84)</f>
        <v>2.35</v>
      </c>
      <c r="B83" s="4">
        <f>IF('True_Odds_Calculator_2-way'!B84="","",'True_Odds_Calculator_2-way'!B84)</f>
        <v>1.61</v>
      </c>
      <c r="C83" s="4">
        <f t="shared" si="11"/>
        <v>0.42553191489361702</v>
      </c>
      <c r="D83">
        <f t="shared" si="12"/>
        <v>0.6211180124223602</v>
      </c>
      <c r="E83">
        <f t="shared" si="13"/>
        <v>4.664992731597728E-2</v>
      </c>
      <c r="F83">
        <f t="shared" si="14"/>
        <v>-0.21765560988502708</v>
      </c>
      <c r="G83">
        <v>0</v>
      </c>
      <c r="H83">
        <f t="shared" si="15"/>
        <v>0.26430553720100436</v>
      </c>
      <c r="I83">
        <f t="shared" si="16"/>
        <v>-1.1019660081788105</v>
      </c>
      <c r="J83">
        <f t="shared" si="17"/>
        <v>1.1019660081788105</v>
      </c>
      <c r="K83">
        <f t="shared" si="18"/>
        <v>0.40198514558817633</v>
      </c>
      <c r="L83">
        <f t="shared" si="19"/>
        <v>0.59801485441182367</v>
      </c>
      <c r="M83">
        <f t="shared" si="20"/>
        <v>2.4876541110413939</v>
      </c>
      <c r="N83">
        <f t="shared" si="21"/>
        <v>1.6721992649890747</v>
      </c>
    </row>
    <row r="84" spans="1:14" x14ac:dyDescent="0.25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11"/>
        <v>0.4329004329004329</v>
      </c>
      <c r="D84">
        <f t="shared" si="12"/>
        <v>0.61349693251533743</v>
      </c>
      <c r="E84">
        <f t="shared" si="13"/>
        <v>4.6397365415770331E-2</v>
      </c>
      <c r="F84">
        <f t="shared" si="14"/>
        <v>-0.21918572225320698</v>
      </c>
      <c r="G84">
        <v>0</v>
      </c>
      <c r="H84">
        <f t="shared" si="15"/>
        <v>0.26558308766897726</v>
      </c>
      <c r="I84">
        <f t="shared" si="16"/>
        <v>-1.1007636444730438</v>
      </c>
      <c r="J84">
        <f t="shared" si="17"/>
        <v>1.1007636444730438</v>
      </c>
      <c r="K84">
        <f t="shared" si="18"/>
        <v>0.4095003467405931</v>
      </c>
      <c r="L84">
        <f t="shared" si="19"/>
        <v>0.59049965325940701</v>
      </c>
      <c r="M84">
        <f t="shared" si="20"/>
        <v>2.442000374259687</v>
      </c>
      <c r="N84">
        <f t="shared" si="21"/>
        <v>1.6934810960180178</v>
      </c>
    </row>
    <row r="85" spans="1:14" x14ac:dyDescent="0.25">
      <c r="A85" s="4">
        <f>IF('True_Odds_Calculator_2-way'!A86="","",'True_Odds_Calculator_2-way'!A86)</f>
        <v>2.5099999999999998</v>
      </c>
      <c r="B85" s="4">
        <f>IF('True_Odds_Calculator_2-way'!B86="","",'True_Odds_Calculator_2-way'!B86)</f>
        <v>1.54</v>
      </c>
      <c r="C85" s="4">
        <f t="shared" si="11"/>
        <v>0.39840637450199207</v>
      </c>
      <c r="D85">
        <f t="shared" si="12"/>
        <v>0.64935064935064934</v>
      </c>
      <c r="E85">
        <f t="shared" si="13"/>
        <v>4.7757023852641467E-2</v>
      </c>
      <c r="F85">
        <f t="shared" si="14"/>
        <v>-0.21094841413566501</v>
      </c>
      <c r="G85">
        <v>0</v>
      </c>
      <c r="H85">
        <f t="shared" si="15"/>
        <v>0.25870543798830653</v>
      </c>
      <c r="I85">
        <f t="shared" si="16"/>
        <v>-1.1074258236418262</v>
      </c>
      <c r="J85">
        <f t="shared" si="17"/>
        <v>1.1074258236418262</v>
      </c>
      <c r="K85">
        <f t="shared" si="18"/>
        <v>0.37422166659540684</v>
      </c>
      <c r="L85">
        <f t="shared" si="19"/>
        <v>0.62577833340459288</v>
      </c>
      <c r="M85">
        <f t="shared" si="20"/>
        <v>2.6722129936991572</v>
      </c>
      <c r="N85">
        <f t="shared" si="21"/>
        <v>1.5980099447665865</v>
      </c>
    </row>
    <row r="86" spans="1:14" x14ac:dyDescent="0.25">
      <c r="A86" s="4">
        <f>IF('True_Odds_Calculator_2-way'!A87="","",'True_Odds_Calculator_2-way'!A87)</f>
        <v>2.61</v>
      </c>
      <c r="B86" s="4">
        <f>IF('True_Odds_Calculator_2-way'!B87="","",'True_Odds_Calculator_2-way'!B87)</f>
        <v>1.51</v>
      </c>
      <c r="C86" s="4">
        <f t="shared" si="11"/>
        <v>0.38314176245210729</v>
      </c>
      <c r="D86">
        <f t="shared" si="12"/>
        <v>0.66225165562913912</v>
      </c>
      <c r="E86">
        <f t="shared" si="13"/>
        <v>4.5393418081246306E-2</v>
      </c>
      <c r="F86">
        <f t="shared" si="14"/>
        <v>-0.20834284844332807</v>
      </c>
      <c r="G86">
        <v>0</v>
      </c>
      <c r="H86">
        <f t="shared" si="15"/>
        <v>0.25373626652457437</v>
      </c>
      <c r="I86">
        <f t="shared" si="16"/>
        <v>-1.1035753058718367</v>
      </c>
      <c r="J86">
        <f t="shared" si="17"/>
        <v>1.1035753058718367</v>
      </c>
      <c r="K86">
        <f t="shared" si="18"/>
        <v>0.36013243968305936</v>
      </c>
      <c r="L86">
        <f t="shared" si="19"/>
        <v>0.63986756031694081</v>
      </c>
      <c r="M86">
        <f t="shared" si="20"/>
        <v>2.7767562424536565</v>
      </c>
      <c r="N86">
        <f t="shared" si="21"/>
        <v>1.5628234059946366</v>
      </c>
    </row>
    <row r="87" spans="1:14" x14ac:dyDescent="0.25">
      <c r="A87" s="4">
        <f>IF('True_Odds_Calculator_2-way'!A88="","",'True_Odds_Calculator_2-way'!A88)</f>
        <v>2.2799999999999998</v>
      </c>
      <c r="B87" s="4">
        <f>IF('True_Odds_Calculator_2-way'!B88="","",'True_Odds_Calculator_2-way'!B88)</f>
        <v>1.62</v>
      </c>
      <c r="C87" s="4">
        <f t="shared" si="11"/>
        <v>0.43859649122807021</v>
      </c>
      <c r="D87">
        <f t="shared" si="12"/>
        <v>0.61728395061728392</v>
      </c>
      <c r="E87">
        <f t="shared" si="13"/>
        <v>5.5880441845354234E-2</v>
      </c>
      <c r="F87">
        <f t="shared" si="14"/>
        <v>-0.2148581329867878</v>
      </c>
      <c r="G87">
        <v>0</v>
      </c>
      <c r="H87">
        <f t="shared" si="15"/>
        <v>0.27073857483214209</v>
      </c>
      <c r="I87">
        <f t="shared" si="16"/>
        <v>-1.1225331376673435</v>
      </c>
      <c r="J87">
        <f t="shared" si="17"/>
        <v>1.1225331376673435</v>
      </c>
      <c r="K87">
        <f t="shared" si="18"/>
        <v>0.41036711826182348</v>
      </c>
      <c r="L87">
        <f t="shared" si="19"/>
        <v>0.5896328817381763</v>
      </c>
      <c r="M87">
        <f t="shared" si="20"/>
        <v>2.4368424162141995</v>
      </c>
      <c r="N87">
        <f t="shared" si="21"/>
        <v>1.6959705453537532</v>
      </c>
    </row>
    <row r="88" spans="1:14" x14ac:dyDescent="0.25">
      <c r="A88" s="4">
        <f>IF('True_Odds_Calculator_2-way'!A89="","",'True_Odds_Calculator_2-way'!A89)</f>
        <v>2.36</v>
      </c>
      <c r="B88" s="4">
        <f>IF('True_Odds_Calculator_2-way'!B89="","",'True_Odds_Calculator_2-way'!B89)</f>
        <v>1.58</v>
      </c>
      <c r="C88" s="4">
        <f t="shared" si="11"/>
        <v>0.42372881355932207</v>
      </c>
      <c r="D88">
        <f t="shared" si="12"/>
        <v>0.63291139240506322</v>
      </c>
      <c r="E88">
        <f t="shared" si="13"/>
        <v>5.6640205964385348E-2</v>
      </c>
      <c r="F88">
        <f t="shared" si="14"/>
        <v>-0.21154258742759069</v>
      </c>
      <c r="G88">
        <v>0</v>
      </c>
      <c r="H88">
        <f t="shared" si="15"/>
        <v>0.26818279339197598</v>
      </c>
      <c r="I88">
        <f t="shared" si="16"/>
        <v>-1.1259433727776125</v>
      </c>
      <c r="J88">
        <f t="shared" si="17"/>
        <v>1.1259433727776125</v>
      </c>
      <c r="K88">
        <f t="shared" si="18"/>
        <v>0.3950565800602317</v>
      </c>
      <c r="L88">
        <f t="shared" si="19"/>
        <v>0.60494341993976808</v>
      </c>
      <c r="M88">
        <f t="shared" si="20"/>
        <v>2.5312829869775526</v>
      </c>
      <c r="N88">
        <f t="shared" si="21"/>
        <v>1.6530471562110158</v>
      </c>
    </row>
    <row r="89" spans="1:14" x14ac:dyDescent="0.25">
      <c r="A89" s="4">
        <f>IF('True_Odds_Calculator_2-way'!A90="","",'True_Odds_Calculator_2-way'!A90)</f>
        <v>1.6</v>
      </c>
      <c r="B89" s="4">
        <f>IF('True_Odds_Calculator_2-way'!B90="","",'True_Odds_Calculator_2-way'!B90)</f>
        <v>2.48</v>
      </c>
      <c r="C89" s="4">
        <f t="shared" si="11"/>
        <v>0.625</v>
      </c>
      <c r="D89">
        <f t="shared" si="12"/>
        <v>0.40322580645161293</v>
      </c>
      <c r="E89">
        <f t="shared" si="13"/>
        <v>2.8225806451612989E-2</v>
      </c>
      <c r="F89">
        <f t="shared" si="14"/>
        <v>-0.22379032258064502</v>
      </c>
      <c r="G89">
        <v>0</v>
      </c>
      <c r="H89">
        <f t="shared" si="15"/>
        <v>0.25201612903225806</v>
      </c>
      <c r="I89">
        <f t="shared" si="16"/>
        <v>-1.0611908999450224</v>
      </c>
      <c r="J89">
        <f t="shared" si="17"/>
        <v>1.0611908999450224</v>
      </c>
      <c r="K89">
        <f t="shared" si="18"/>
        <v>0.61098009187365931</v>
      </c>
      <c r="L89">
        <f t="shared" si="19"/>
        <v>0.38901990812634057</v>
      </c>
      <c r="M89">
        <f t="shared" si="20"/>
        <v>1.6367145399670135</v>
      </c>
      <c r="N89">
        <f t="shared" si="21"/>
        <v>2.5705625319186329</v>
      </c>
    </row>
    <row r="90" spans="1:14" x14ac:dyDescent="0.25">
      <c r="A90" s="4">
        <f>IF('True_Odds_Calculator_2-way'!A91="","",'True_Odds_Calculator_2-way'!A91)</f>
        <v>1.87</v>
      </c>
      <c r="B90" s="4">
        <f>IF('True_Odds_Calculator_2-way'!B91="","",'True_Odds_Calculator_2-way'!B91)</f>
        <v>2.04</v>
      </c>
      <c r="C90" s="4">
        <f t="shared" si="11"/>
        <v>0.53475935828876997</v>
      </c>
      <c r="D90">
        <f t="shared" si="12"/>
        <v>0.49019607843137253</v>
      </c>
      <c r="E90">
        <f t="shared" si="13"/>
        <v>2.4955436720142554E-2</v>
      </c>
      <c r="F90">
        <f t="shared" si="14"/>
        <v>-0.2371815036174898</v>
      </c>
      <c r="G90">
        <v>0</v>
      </c>
      <c r="H90">
        <f t="shared" si="15"/>
        <v>0.26213694033763235</v>
      </c>
      <c r="I90">
        <f t="shared" si="16"/>
        <v>-1.0512928338279499</v>
      </c>
      <c r="J90">
        <f t="shared" si="17"/>
        <v>1.0512928338279499</v>
      </c>
      <c r="K90">
        <f t="shared" si="18"/>
        <v>0.52229555266159289</v>
      </c>
      <c r="L90">
        <f t="shared" si="19"/>
        <v>0.47770444733840695</v>
      </c>
      <c r="M90">
        <f t="shared" si="20"/>
        <v>1.9146247654303168</v>
      </c>
      <c r="N90">
        <f t="shared" si="21"/>
        <v>2.0933445471810685</v>
      </c>
    </row>
    <row r="91" spans="1:14" x14ac:dyDescent="0.25">
      <c r="A91" s="4">
        <f>IF('True_Odds_Calculator_2-way'!A92="","",'True_Odds_Calculator_2-way'!A92)</f>
        <v>1.8</v>
      </c>
      <c r="B91" s="4">
        <f>IF('True_Odds_Calculator_2-way'!B92="","",'True_Odds_Calculator_2-way'!B92)</f>
        <v>2.11</v>
      </c>
      <c r="C91" s="4">
        <f t="shared" si="11"/>
        <v>0.55555555555555558</v>
      </c>
      <c r="D91">
        <f t="shared" si="12"/>
        <v>0.47393364928909953</v>
      </c>
      <c r="E91">
        <f t="shared" si="13"/>
        <v>2.9489204844655115E-2</v>
      </c>
      <c r="F91">
        <f t="shared" si="14"/>
        <v>-0.23380726698262244</v>
      </c>
      <c r="G91">
        <v>0</v>
      </c>
      <c r="H91">
        <f t="shared" si="15"/>
        <v>0.26329647182727756</v>
      </c>
      <c r="I91">
        <f t="shared" si="16"/>
        <v>-1.0611908999450221</v>
      </c>
      <c r="J91">
        <f t="shared" si="17"/>
        <v>1.0611908999450221</v>
      </c>
      <c r="K91">
        <f t="shared" si="18"/>
        <v>0.54084671241554938</v>
      </c>
      <c r="L91">
        <f t="shared" si="19"/>
        <v>0.45915328758445073</v>
      </c>
      <c r="M91">
        <f t="shared" si="20"/>
        <v>1.8489527199560174</v>
      </c>
      <c r="N91">
        <f t="shared" si="21"/>
        <v>2.1779218989389744</v>
      </c>
    </row>
    <row r="92" spans="1:14" x14ac:dyDescent="0.25">
      <c r="A92" s="4">
        <f>IF('True_Odds_Calculator_2-way'!A93="","",'True_Odds_Calculator_2-way'!A93)</f>
        <v>1.69</v>
      </c>
      <c r="B92" s="4">
        <f>IF('True_Odds_Calculator_2-way'!B93="","",'True_Odds_Calculator_2-way'!B93)</f>
        <v>2.2799999999999998</v>
      </c>
      <c r="C92" s="4">
        <f t="shared" si="11"/>
        <v>0.59171597633136097</v>
      </c>
      <c r="D92">
        <f t="shared" si="12"/>
        <v>0.43859649122807021</v>
      </c>
      <c r="E92">
        <f t="shared" si="13"/>
        <v>3.0312467559431067E-2</v>
      </c>
      <c r="F92">
        <f t="shared" si="14"/>
        <v>-0.22921208346309574</v>
      </c>
      <c r="G92">
        <v>0</v>
      </c>
      <c r="H92">
        <f t="shared" si="15"/>
        <v>0.25952455102252675</v>
      </c>
      <c r="I92">
        <f t="shared" si="16"/>
        <v>-1.0640706634484354</v>
      </c>
      <c r="J92">
        <f t="shared" si="17"/>
        <v>1.0640706634484354</v>
      </c>
      <c r="K92">
        <f t="shared" si="18"/>
        <v>0.57663184752939267</v>
      </c>
      <c r="L92">
        <f t="shared" si="19"/>
        <v>0.42336815247060766</v>
      </c>
      <c r="M92">
        <f t="shared" si="20"/>
        <v>1.7342087577794201</v>
      </c>
      <c r="N92">
        <f t="shared" si="21"/>
        <v>2.3620104492139973</v>
      </c>
    </row>
    <row r="93" spans="1:14" x14ac:dyDescent="0.25">
      <c r="A93" s="4">
        <f>IF('True_Odds_Calculator_2-way'!A94="","",'True_Odds_Calculator_2-way'!A94)</f>
        <v>1.81</v>
      </c>
      <c r="B93" s="4">
        <f>IF('True_Odds_Calculator_2-way'!B94="","",'True_Odds_Calculator_2-way'!B94)</f>
        <v>2.09</v>
      </c>
      <c r="C93" s="4">
        <f t="shared" si="11"/>
        <v>0.5524861878453039</v>
      </c>
      <c r="D93">
        <f t="shared" si="12"/>
        <v>0.47846889952153115</v>
      </c>
      <c r="E93">
        <f t="shared" si="13"/>
        <v>3.0955087366835166E-2</v>
      </c>
      <c r="F93">
        <f t="shared" si="14"/>
        <v>-0.23339237093235332</v>
      </c>
      <c r="G93">
        <v>0</v>
      </c>
      <c r="H93">
        <f t="shared" si="15"/>
        <v>0.26434745829918849</v>
      </c>
      <c r="I93">
        <f t="shared" si="16"/>
        <v>-1.064251428023502</v>
      </c>
      <c r="J93">
        <f t="shared" si="17"/>
        <v>1.064251428023502</v>
      </c>
      <c r="K93">
        <f t="shared" si="18"/>
        <v>0.53704433642160887</v>
      </c>
      <c r="L93">
        <f t="shared" si="19"/>
        <v>0.46295566357839102</v>
      </c>
      <c r="M93">
        <f t="shared" si="20"/>
        <v>1.8620436566990362</v>
      </c>
      <c r="N93">
        <f t="shared" si="21"/>
        <v>2.1600340565456171</v>
      </c>
    </row>
    <row r="94" spans="1:14" x14ac:dyDescent="0.25">
      <c r="A94" s="4">
        <f>IF('True_Odds_Calculator_2-way'!A95="","",'True_Odds_Calculator_2-way'!A95)</f>
        <v>2.0099999999999998</v>
      </c>
      <c r="B94" s="4">
        <f>IF('True_Odds_Calculator_2-way'!B95="","",'True_Odds_Calculator_2-way'!B95)</f>
        <v>1.89</v>
      </c>
      <c r="C94" s="4">
        <f t="shared" si="11"/>
        <v>0.49751243781094534</v>
      </c>
      <c r="D94">
        <f t="shared" si="12"/>
        <v>0.52910052910052918</v>
      </c>
      <c r="E94">
        <f t="shared" si="13"/>
        <v>2.6612966911474523E-2</v>
      </c>
      <c r="F94">
        <f t="shared" si="14"/>
        <v>-0.23662112716839079</v>
      </c>
      <c r="G94">
        <v>0</v>
      </c>
      <c r="H94">
        <f t="shared" si="15"/>
        <v>0.26323409407986531</v>
      </c>
      <c r="I94">
        <f t="shared" si="16"/>
        <v>-1.0547373121500738</v>
      </c>
      <c r="J94">
        <f t="shared" si="17"/>
        <v>1.0547373121500738</v>
      </c>
      <c r="K94">
        <f t="shared" si="18"/>
        <v>0.48419474909751009</v>
      </c>
      <c r="L94">
        <f t="shared" si="19"/>
        <v>0.51580525090249008</v>
      </c>
      <c r="M94">
        <f t="shared" si="20"/>
        <v>2.0652846852715743</v>
      </c>
      <c r="N94">
        <f t="shared" si="21"/>
        <v>1.9387162078135651</v>
      </c>
    </row>
    <row r="95" spans="1:14" x14ac:dyDescent="0.25">
      <c r="A95" s="4">
        <f>IF('True_Odds_Calculator_2-way'!A96="","",'True_Odds_Calculator_2-way'!A96)</f>
        <v>2.14</v>
      </c>
      <c r="B95" s="4">
        <f>IF('True_Odds_Calculator_2-way'!B96="","",'True_Odds_Calculator_2-way'!B96)</f>
        <v>1.76</v>
      </c>
      <c r="C95" s="4">
        <f t="shared" si="11"/>
        <v>0.46728971962616822</v>
      </c>
      <c r="D95">
        <f t="shared" si="12"/>
        <v>0.56818181818181823</v>
      </c>
      <c r="E95">
        <f t="shared" si="13"/>
        <v>3.5471537807986397E-2</v>
      </c>
      <c r="F95">
        <f t="shared" si="14"/>
        <v>-0.23003398470688197</v>
      </c>
      <c r="G95">
        <v>0</v>
      </c>
      <c r="H95">
        <f t="shared" si="15"/>
        <v>0.26550552251486831</v>
      </c>
      <c r="I95">
        <f t="shared" si="16"/>
        <v>-1.0743376064838499</v>
      </c>
      <c r="J95">
        <f t="shared" si="17"/>
        <v>1.0743376064838499</v>
      </c>
      <c r="K95">
        <f t="shared" si="18"/>
        <v>0.4494897427831781</v>
      </c>
      <c r="L95">
        <f t="shared" si="19"/>
        <v>0.55051025721682212</v>
      </c>
      <c r="M95">
        <f t="shared" si="20"/>
        <v>2.2247448713915889</v>
      </c>
      <c r="N95">
        <f t="shared" si="21"/>
        <v>1.8164965809277254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1.79</v>
      </c>
      <c r="C96" s="4">
        <f t="shared" si="11"/>
        <v>0.47619047619047616</v>
      </c>
      <c r="D96">
        <f t="shared" si="12"/>
        <v>0.55865921787709494</v>
      </c>
      <c r="E96">
        <f t="shared" si="13"/>
        <v>3.4849694067571102E-2</v>
      </c>
      <c r="F96">
        <f t="shared" si="14"/>
        <v>-0.2311785049215217</v>
      </c>
      <c r="G96">
        <v>0</v>
      </c>
      <c r="H96">
        <f t="shared" si="15"/>
        <v>0.2660281989890928</v>
      </c>
      <c r="I96">
        <f t="shared" si="16"/>
        <v>-1.072729223145815</v>
      </c>
      <c r="J96">
        <f t="shared" si="17"/>
        <v>1.072729223145815</v>
      </c>
      <c r="K96">
        <f t="shared" si="18"/>
        <v>0.4587151448829464</v>
      </c>
      <c r="L96">
        <f t="shared" si="19"/>
        <v>0.5412848551170536</v>
      </c>
      <c r="M96">
        <f t="shared" si="20"/>
        <v>2.1800021454603971</v>
      </c>
      <c r="N96">
        <f t="shared" si="21"/>
        <v>1.8474560862851939</v>
      </c>
    </row>
    <row r="97" spans="1:14" x14ac:dyDescent="0.25">
      <c r="A97" s="4">
        <f>IF('True_Odds_Calculator_2-way'!A98="","",'True_Odds_Calculator_2-way'!A98)</f>
        <v>2.2400000000000002</v>
      </c>
      <c r="B97" s="4">
        <f>IF('True_Odds_Calculator_2-way'!B98="","",'True_Odds_Calculator_2-way'!B98)</f>
        <v>1.7</v>
      </c>
      <c r="C97" s="4">
        <f t="shared" si="11"/>
        <v>0.4464285714285714</v>
      </c>
      <c r="D97">
        <f t="shared" si="12"/>
        <v>0.58823529411764708</v>
      </c>
      <c r="E97">
        <f t="shared" si="13"/>
        <v>3.4663865546218364E-2</v>
      </c>
      <c r="F97">
        <f t="shared" si="14"/>
        <v>-0.22794117647058831</v>
      </c>
      <c r="G97">
        <v>0</v>
      </c>
      <c r="H97">
        <f t="shared" si="15"/>
        <v>0.26260504201680673</v>
      </c>
      <c r="I97">
        <f t="shared" si="16"/>
        <v>-1.0733469768527293</v>
      </c>
      <c r="J97">
        <f t="shared" si="17"/>
        <v>1.0733469768527293</v>
      </c>
      <c r="K97">
        <f t="shared" si="18"/>
        <v>0.42900958501512831</v>
      </c>
      <c r="L97">
        <f t="shared" si="19"/>
        <v>0.5709904149848718</v>
      </c>
      <c r="M97">
        <f t="shared" si="20"/>
        <v>2.3309502512973848</v>
      </c>
      <c r="N97">
        <f t="shared" si="21"/>
        <v>1.7513428837969105</v>
      </c>
    </row>
    <row r="98" spans="1:14" x14ac:dyDescent="0.25">
      <c r="A98" s="4">
        <f>IF('True_Odds_Calculator_2-way'!A99="","",'True_Odds_Calculator_2-way'!A99)</f>
        <v>2.4</v>
      </c>
      <c r="B98" s="4">
        <f>IF('True_Odds_Calculator_2-way'!B99="","",'True_Odds_Calculator_2-way'!B99)</f>
        <v>1.62</v>
      </c>
      <c r="C98" s="4">
        <f t="shared" si="11"/>
        <v>0.41666666666666669</v>
      </c>
      <c r="D98">
        <f t="shared" si="12"/>
        <v>0.61728395061728392</v>
      </c>
      <c r="E98">
        <f t="shared" si="13"/>
        <v>3.3950617283950546E-2</v>
      </c>
      <c r="F98">
        <f t="shared" si="14"/>
        <v>-0.22325102880658443</v>
      </c>
      <c r="G98">
        <v>0</v>
      </c>
      <c r="H98">
        <f t="shared" si="15"/>
        <v>0.25720164609053497</v>
      </c>
      <c r="I98">
        <f t="shared" si="16"/>
        <v>-1.0733469768527295</v>
      </c>
      <c r="J98">
        <f t="shared" si="17"/>
        <v>1.0733469768527295</v>
      </c>
      <c r="K98">
        <f t="shared" si="18"/>
        <v>0.3995707383438068</v>
      </c>
      <c r="L98">
        <f t="shared" si="19"/>
        <v>0.60042926165619326</v>
      </c>
      <c r="M98">
        <f t="shared" si="20"/>
        <v>2.502685767593821</v>
      </c>
      <c r="N98">
        <f t="shared" si="21"/>
        <v>1.6654751256486924</v>
      </c>
    </row>
    <row r="99" spans="1:14" x14ac:dyDescent="0.25">
      <c r="A99" s="4">
        <f>IF('True_Odds_Calculator_2-way'!A100="","",'True_Odds_Calculator_2-way'!A100)</f>
        <v>1.48</v>
      </c>
      <c r="B99" s="4">
        <f>IF('True_Odds_Calculator_2-way'!B100="","",'True_Odds_Calculator_2-way'!B100)</f>
        <v>2.73</v>
      </c>
      <c r="C99" s="4">
        <f t="shared" si="11"/>
        <v>0.67567567567567566</v>
      </c>
      <c r="D99">
        <f t="shared" si="12"/>
        <v>0.36630036630036628</v>
      </c>
      <c r="E99">
        <f t="shared" si="13"/>
        <v>4.1976041976041989E-2</v>
      </c>
      <c r="F99">
        <f t="shared" si="14"/>
        <v>-0.20552420552420547</v>
      </c>
      <c r="G99">
        <v>0</v>
      </c>
      <c r="H99">
        <f t="shared" si="15"/>
        <v>0.24750024750024749</v>
      </c>
      <c r="I99">
        <f t="shared" si="16"/>
        <v>-1.0973782032653678</v>
      </c>
      <c r="J99">
        <f t="shared" si="17"/>
        <v>1.0973782032653678</v>
      </c>
      <c r="K99">
        <f t="shared" si="18"/>
        <v>0.65498971200675082</v>
      </c>
      <c r="L99">
        <f t="shared" si="19"/>
        <v>0.34501028799324901</v>
      </c>
      <c r="M99">
        <f t="shared" si="20"/>
        <v>1.5267415375673767</v>
      </c>
      <c r="N99">
        <f t="shared" si="21"/>
        <v>2.8984642916490868</v>
      </c>
    </row>
    <row r="100" spans="1:14" x14ac:dyDescent="0.25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1.76</v>
      </c>
      <c r="C100" s="4">
        <f t="shared" si="11"/>
        <v>0.48780487804878053</v>
      </c>
      <c r="D100">
        <f t="shared" si="12"/>
        <v>0.56818181818181823</v>
      </c>
      <c r="E100">
        <f t="shared" si="13"/>
        <v>5.598669623059882E-2</v>
      </c>
      <c r="F100">
        <f t="shared" si="14"/>
        <v>-0.22117516629711742</v>
      </c>
      <c r="G100">
        <v>0</v>
      </c>
      <c r="H100">
        <f t="shared" si="15"/>
        <v>0.27716186252771624</v>
      </c>
      <c r="I100">
        <f t="shared" si="16"/>
        <v>-1.1194341570991129</v>
      </c>
      <c r="J100">
        <f t="shared" si="17"/>
        <v>1.1194341570991129</v>
      </c>
      <c r="K100">
        <f t="shared" si="18"/>
        <v>0.45968433574169576</v>
      </c>
      <c r="L100">
        <f t="shared" si="19"/>
        <v>0.54031566425830413</v>
      </c>
      <c r="M100">
        <f t="shared" si="20"/>
        <v>2.1754058649540684</v>
      </c>
      <c r="N100">
        <f t="shared" si="21"/>
        <v>1.8507699593953257</v>
      </c>
    </row>
    <row r="101" spans="1:14" x14ac:dyDescent="0.25">
      <c r="A101" s="4">
        <f>IF('True_Odds_Calculator_2-way'!A102="","",'True_Odds_Calculator_2-way'!A102)</f>
        <v>2.11</v>
      </c>
      <c r="B101" s="4">
        <f>IF('True_Odds_Calculator_2-way'!B102="","",'True_Odds_Calculator_2-way'!B102)</f>
        <v>1.71</v>
      </c>
      <c r="C101" s="4">
        <f t="shared" si="11"/>
        <v>0.47393364928909953</v>
      </c>
      <c r="D101">
        <f t="shared" si="12"/>
        <v>0.58479532163742687</v>
      </c>
      <c r="E101">
        <f t="shared" si="13"/>
        <v>5.8728970926526403E-2</v>
      </c>
      <c r="F101">
        <f t="shared" si="14"/>
        <v>-0.21842520994429204</v>
      </c>
      <c r="G101">
        <v>0</v>
      </c>
      <c r="H101">
        <f t="shared" si="15"/>
        <v>0.27715418087081845</v>
      </c>
      <c r="I101">
        <f t="shared" si="16"/>
        <v>-1.1264433000871052</v>
      </c>
      <c r="J101">
        <f t="shared" si="17"/>
        <v>1.1264433000871052</v>
      </c>
      <c r="K101">
        <f t="shared" si="18"/>
        <v>0.44437491199661894</v>
      </c>
      <c r="L101">
        <f t="shared" si="19"/>
        <v>0.55562508800338106</v>
      </c>
      <c r="M101">
        <f t="shared" si="20"/>
        <v>2.2503520630966865</v>
      </c>
      <c r="N101">
        <f t="shared" si="21"/>
        <v>1.7997747430618447</v>
      </c>
    </row>
    <row r="102" spans="1:14" x14ac:dyDescent="0.25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1.64</v>
      </c>
      <c r="C102" s="4">
        <f t="shared" si="11"/>
        <v>0.4464285714285714</v>
      </c>
      <c r="D102">
        <f t="shared" si="12"/>
        <v>0.6097560975609756</v>
      </c>
      <c r="E102">
        <f t="shared" si="13"/>
        <v>5.6184668989546882E-2</v>
      </c>
      <c r="F102">
        <f t="shared" si="14"/>
        <v>-0.21602787456446004</v>
      </c>
      <c r="G102">
        <v>0</v>
      </c>
      <c r="H102">
        <f t="shared" si="15"/>
        <v>0.27221254355400692</v>
      </c>
      <c r="I102">
        <f t="shared" si="16"/>
        <v>-1.1225331376673426</v>
      </c>
      <c r="J102">
        <f t="shared" si="17"/>
        <v>1.1225331376673426</v>
      </c>
      <c r="K102">
        <f t="shared" si="18"/>
        <v>0.41807049675467262</v>
      </c>
      <c r="L102">
        <f t="shared" si="19"/>
        <v>0.58192950324532755</v>
      </c>
      <c r="M102">
        <f t="shared" si="20"/>
        <v>2.3919410907075047</v>
      </c>
      <c r="N102">
        <f t="shared" si="21"/>
        <v>1.7184212081070993</v>
      </c>
    </row>
    <row r="103" spans="1:14" x14ac:dyDescent="0.25">
      <c r="A103" s="4">
        <f>IF('True_Odds_Calculator_2-way'!A104="","",'True_Odds_Calculator_2-way'!A104)</f>
        <v>2.11</v>
      </c>
      <c r="B103" s="4">
        <f>IF('True_Odds_Calculator_2-way'!B104="","",'True_Odds_Calculator_2-way'!B104)</f>
        <v>1.71</v>
      </c>
      <c r="C103" s="4">
        <f t="shared" si="11"/>
        <v>0.47393364928909953</v>
      </c>
      <c r="D103">
        <f t="shared" si="12"/>
        <v>0.58479532163742687</v>
      </c>
      <c r="E103">
        <f t="shared" si="13"/>
        <v>5.8728970926526403E-2</v>
      </c>
      <c r="F103">
        <f t="shared" si="14"/>
        <v>-0.21842520994429204</v>
      </c>
      <c r="G103">
        <v>0</v>
      </c>
      <c r="H103">
        <f t="shared" si="15"/>
        <v>0.27715418087081845</v>
      </c>
      <c r="I103">
        <f t="shared" si="16"/>
        <v>-1.1264433000871052</v>
      </c>
      <c r="J103">
        <f t="shared" si="17"/>
        <v>1.1264433000871052</v>
      </c>
      <c r="K103">
        <f t="shared" si="18"/>
        <v>0.44437491199661894</v>
      </c>
      <c r="L103">
        <f t="shared" si="19"/>
        <v>0.55562508800338106</v>
      </c>
      <c r="M103">
        <f t="shared" si="20"/>
        <v>2.2503520630966865</v>
      </c>
      <c r="N103">
        <f t="shared" si="21"/>
        <v>1.7997747430618447</v>
      </c>
    </row>
    <row r="104" spans="1:14" x14ac:dyDescent="0.25">
      <c r="A104" s="4">
        <f>IF('True_Odds_Calculator_2-way'!A105="","",'True_Odds_Calculator_2-way'!A105)</f>
        <v>1.68</v>
      </c>
      <c r="B104" s="4">
        <f>IF('True_Odds_Calculator_2-way'!B105="","",'True_Odds_Calculator_2-way'!B105)</f>
        <v>2.1800000000000002</v>
      </c>
      <c r="C104" s="4">
        <f t="shared" si="11"/>
        <v>0.59523809523809523</v>
      </c>
      <c r="D104">
        <f t="shared" si="12"/>
        <v>0.4587155963302752</v>
      </c>
      <c r="E104">
        <f t="shared" si="13"/>
        <v>5.3953691568370488E-2</v>
      </c>
      <c r="F104">
        <f t="shared" si="14"/>
        <v>-0.21909130624726947</v>
      </c>
      <c r="G104">
        <v>0</v>
      </c>
      <c r="H104">
        <f t="shared" si="15"/>
        <v>0.27304499781564001</v>
      </c>
      <c r="I104">
        <f t="shared" si="16"/>
        <v>-1.1163607017227666</v>
      </c>
      <c r="J104">
        <f t="shared" si="17"/>
        <v>1.1163607017227666</v>
      </c>
      <c r="K104">
        <f t="shared" si="18"/>
        <v>0.5684643458753047</v>
      </c>
      <c r="L104">
        <f t="shared" si="19"/>
        <v>0.4315356541246953</v>
      </c>
      <c r="M104">
        <f t="shared" si="20"/>
        <v>1.7591252771714809</v>
      </c>
      <c r="N104">
        <f t="shared" si="21"/>
        <v>2.3173056280328646</v>
      </c>
    </row>
    <row r="105" spans="1:14" x14ac:dyDescent="0.25">
      <c r="A105" s="4">
        <f>IF('True_Odds_Calculator_2-way'!A106="","",'True_Odds_Calculator_2-way'!A106)</f>
        <v>1.75</v>
      </c>
      <c r="B105" s="4">
        <f>IF('True_Odds_Calculator_2-way'!B106="","",'True_Odds_Calculator_2-way'!B106)</f>
        <v>1.96</v>
      </c>
      <c r="C105" s="4">
        <f t="shared" si="11"/>
        <v>0.5714285714285714</v>
      </c>
      <c r="D105">
        <f t="shared" si="12"/>
        <v>0.51020408163265307</v>
      </c>
      <c r="E105">
        <f t="shared" si="13"/>
        <v>8.163265306122458E-2</v>
      </c>
      <c r="F105">
        <f t="shared" si="14"/>
        <v>-0.20991253644314867</v>
      </c>
      <c r="G105">
        <v>0</v>
      </c>
      <c r="H105">
        <f t="shared" si="15"/>
        <v>0.29154518950437319</v>
      </c>
      <c r="I105">
        <f t="shared" si="16"/>
        <v>-1.1785113019775793</v>
      </c>
      <c r="J105">
        <f t="shared" si="17"/>
        <v>1.1785113019775793</v>
      </c>
      <c r="K105">
        <f t="shared" si="18"/>
        <v>0.53081839321972846</v>
      </c>
      <c r="L105">
        <f t="shared" si="19"/>
        <v>0.4691816067802716</v>
      </c>
      <c r="M105">
        <f t="shared" si="20"/>
        <v>1.8838834764831842</v>
      </c>
      <c r="N105">
        <f t="shared" si="21"/>
        <v>2.131370849898476</v>
      </c>
    </row>
    <row r="106" spans="1:14" x14ac:dyDescent="0.25">
      <c r="A106" s="4">
        <f>IF('True_Odds_Calculator_2-way'!A107="","",'True_Odds_Calculator_2-way'!A107)</f>
        <v>1.69</v>
      </c>
      <c r="B106" s="4">
        <f>IF('True_Odds_Calculator_2-way'!B107="","",'True_Odds_Calculator_2-way'!B107)</f>
        <v>2.04</v>
      </c>
      <c r="C106" s="4">
        <f t="shared" si="11"/>
        <v>0.59171597633136097</v>
      </c>
      <c r="D106">
        <f t="shared" si="12"/>
        <v>0.49019607843137253</v>
      </c>
      <c r="E106">
        <f t="shared" si="13"/>
        <v>8.1912054762733444E-2</v>
      </c>
      <c r="F106">
        <f t="shared" si="14"/>
        <v>-0.20814479638009054</v>
      </c>
      <c r="G106">
        <v>0</v>
      </c>
      <c r="H106">
        <f t="shared" si="15"/>
        <v>0.29005685114282398</v>
      </c>
      <c r="I106">
        <f t="shared" si="16"/>
        <v>-1.1804804116247138</v>
      </c>
      <c r="J106">
        <f t="shared" si="17"/>
        <v>1.1804804116247138</v>
      </c>
      <c r="K106">
        <f t="shared" si="18"/>
        <v>0.55110644748030058</v>
      </c>
      <c r="L106">
        <f t="shared" si="19"/>
        <v>0.44889355251969953</v>
      </c>
      <c r="M106">
        <f t="shared" si="20"/>
        <v>1.8145314840210525</v>
      </c>
      <c r="N106">
        <f t="shared" si="21"/>
        <v>2.2276996280897023</v>
      </c>
    </row>
    <row r="107" spans="1:14" x14ac:dyDescent="0.25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</v>
      </c>
      <c r="C107" s="4">
        <f t="shared" si="11"/>
        <v>0.5617977528089888</v>
      </c>
      <c r="D107">
        <f t="shared" si="12"/>
        <v>0.49504950495049505</v>
      </c>
      <c r="E107">
        <f t="shared" si="13"/>
        <v>5.6847257759483849E-2</v>
      </c>
      <c r="F107">
        <f t="shared" si="14"/>
        <v>-0.22127044165090659</v>
      </c>
      <c r="G107">
        <v>0</v>
      </c>
      <c r="H107">
        <f t="shared" si="15"/>
        <v>0.2781176994103905</v>
      </c>
      <c r="I107">
        <f t="shared" si="16"/>
        <v>-1.1211213233271877</v>
      </c>
      <c r="J107">
        <f t="shared" si="17"/>
        <v>1.1211213233271877</v>
      </c>
      <c r="K107">
        <f t="shared" si="18"/>
        <v>0.5334828131703736</v>
      </c>
      <c r="L107">
        <f t="shared" si="19"/>
        <v>0.46651718682962634</v>
      </c>
      <c r="M107">
        <f t="shared" si="20"/>
        <v>1.8744746321952062</v>
      </c>
      <c r="N107">
        <f t="shared" si="21"/>
        <v>2.1435437497937313</v>
      </c>
    </row>
    <row r="108" spans="1:14" x14ac:dyDescent="0.25">
      <c r="A108" s="4">
        <f>IF('True_Odds_Calculator_2-way'!A109="","",'True_Odds_Calculator_2-way'!A109)</f>
        <v>1.98</v>
      </c>
      <c r="B108" s="4">
        <f>IF('True_Odds_Calculator_2-way'!B109="","",'True_Odds_Calculator_2-way'!B109)</f>
        <v>1.84</v>
      </c>
      <c r="C108" s="4">
        <f t="shared" si="11"/>
        <v>0.50505050505050508</v>
      </c>
      <c r="D108">
        <f t="shared" si="12"/>
        <v>0.54347826086956519</v>
      </c>
      <c r="E108">
        <f t="shared" si="13"/>
        <v>4.852876592007016E-2</v>
      </c>
      <c r="F108">
        <f t="shared" si="14"/>
        <v>-0.22595520421607396</v>
      </c>
      <c r="G108">
        <v>0</v>
      </c>
      <c r="H108">
        <f t="shared" si="15"/>
        <v>0.27448397013614406</v>
      </c>
      <c r="I108">
        <f t="shared" si="16"/>
        <v>-1.1021667854435133</v>
      </c>
      <c r="J108">
        <f t="shared" si="17"/>
        <v>1.1021667854435133</v>
      </c>
      <c r="K108">
        <f t="shared" si="18"/>
        <v>0.48074069840786032</v>
      </c>
      <c r="L108">
        <f t="shared" si="19"/>
        <v>0.51925930159213984</v>
      </c>
      <c r="M108">
        <f t="shared" si="20"/>
        <v>2.0801234497346428</v>
      </c>
      <c r="N108">
        <f t="shared" si="21"/>
        <v>1.9258200997725512</v>
      </c>
    </row>
    <row r="109" spans="1:14" x14ac:dyDescent="0.25">
      <c r="A109" s="4">
        <f>IF('True_Odds_Calculator_2-way'!A110="","",'True_Odds_Calculator_2-way'!A110)</f>
        <v>2.27</v>
      </c>
      <c r="B109" s="4">
        <f>IF('True_Odds_Calculator_2-way'!B110="","",'True_Odds_Calculator_2-way'!B110)</f>
        <v>1.62</v>
      </c>
      <c r="C109" s="4">
        <f t="shared" si="11"/>
        <v>0.44052863436123346</v>
      </c>
      <c r="D109">
        <f t="shared" si="12"/>
        <v>0.61728395061728392</v>
      </c>
      <c r="E109">
        <f t="shared" si="13"/>
        <v>5.7812584978517378E-2</v>
      </c>
      <c r="F109">
        <f t="shared" si="14"/>
        <v>-0.21411867080002178</v>
      </c>
      <c r="G109">
        <v>0</v>
      </c>
      <c r="H109">
        <f t="shared" si="15"/>
        <v>0.27193125577853916</v>
      </c>
      <c r="I109">
        <f t="shared" si="16"/>
        <v>-1.1269438939029219</v>
      </c>
      <c r="J109">
        <f t="shared" si="17"/>
        <v>1.1269438939029219</v>
      </c>
      <c r="K109">
        <f t="shared" si="18"/>
        <v>0.41131634162947789</v>
      </c>
      <c r="L109">
        <f t="shared" si="19"/>
        <v>0.58868365837052206</v>
      </c>
      <c r="M109">
        <f t="shared" si="20"/>
        <v>2.4312187452567113</v>
      </c>
      <c r="N109">
        <f t="shared" si="21"/>
        <v>1.6987052142198116</v>
      </c>
    </row>
    <row r="110" spans="1:14" x14ac:dyDescent="0.25">
      <c r="A110" s="4">
        <f>IF('True_Odds_Calculator_2-way'!A111="","",'True_Odds_Calculator_2-way'!A111)</f>
        <v>1.95</v>
      </c>
      <c r="B110" s="4">
        <f>IF('True_Odds_Calculator_2-way'!B111="","",'True_Odds_Calculator_2-way'!B111)</f>
        <v>1.87</v>
      </c>
      <c r="C110" s="4">
        <f t="shared" si="11"/>
        <v>0.51282051282051289</v>
      </c>
      <c r="D110">
        <f t="shared" si="12"/>
        <v>0.53475935828876997</v>
      </c>
      <c r="E110">
        <f t="shared" si="13"/>
        <v>4.7579871109282745E-2</v>
      </c>
      <c r="F110">
        <f t="shared" si="14"/>
        <v>-0.22665569724393264</v>
      </c>
      <c r="G110">
        <v>0</v>
      </c>
      <c r="H110">
        <f t="shared" si="15"/>
        <v>0.27423556835321539</v>
      </c>
      <c r="I110">
        <f t="shared" si="16"/>
        <v>-1.0999642517427177</v>
      </c>
      <c r="J110">
        <f t="shared" si="17"/>
        <v>1.0999642517427177</v>
      </c>
      <c r="K110">
        <f t="shared" si="18"/>
        <v>0.48900567581695659</v>
      </c>
      <c r="L110">
        <f t="shared" si="19"/>
        <v>0.51099432418304358</v>
      </c>
      <c r="M110">
        <f t="shared" si="20"/>
        <v>2.0449660391555815</v>
      </c>
      <c r="N110">
        <f t="shared" si="21"/>
        <v>1.9569688990161649</v>
      </c>
    </row>
    <row r="111" spans="1:14" x14ac:dyDescent="0.25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1.9</v>
      </c>
      <c r="C111" s="4">
        <f t="shared" si="11"/>
        <v>0.52083333333333337</v>
      </c>
      <c r="D111">
        <f t="shared" si="12"/>
        <v>0.52631578947368418</v>
      </c>
      <c r="E111">
        <f t="shared" si="13"/>
        <v>4.7149122807017552E-2</v>
      </c>
      <c r="F111">
        <f t="shared" si="14"/>
        <v>-0.22697368421052633</v>
      </c>
      <c r="G111">
        <v>0</v>
      </c>
      <c r="H111">
        <f t="shared" si="15"/>
        <v>0.27412280701754388</v>
      </c>
      <c r="I111">
        <f t="shared" si="16"/>
        <v>-1.0989674556596449</v>
      </c>
      <c r="J111">
        <f t="shared" si="17"/>
        <v>1.0989674556596449</v>
      </c>
      <c r="K111">
        <f t="shared" si="18"/>
        <v>0.49725266430930348</v>
      </c>
      <c r="L111">
        <f t="shared" si="19"/>
        <v>0.50274733569069663</v>
      </c>
      <c r="M111">
        <f t="shared" si="20"/>
        <v>2.0110500592068727</v>
      </c>
      <c r="N111">
        <f t="shared" si="21"/>
        <v>1.9890707100936806</v>
      </c>
    </row>
    <row r="112" spans="1:14" x14ac:dyDescent="0.25">
      <c r="A112" s="4">
        <f>IF('True_Odds_Calculator_2-way'!A113="","",'True_Odds_Calculator_2-way'!A113)</f>
        <v>1.98</v>
      </c>
      <c r="B112" s="4">
        <f>IF('True_Odds_Calculator_2-way'!B113="","",'True_Odds_Calculator_2-way'!B113)</f>
        <v>1.85</v>
      </c>
      <c r="C112" s="4">
        <f t="shared" si="11"/>
        <v>0.50505050505050508</v>
      </c>
      <c r="D112">
        <f t="shared" si="12"/>
        <v>0.54054054054054046</v>
      </c>
      <c r="E112">
        <f t="shared" si="13"/>
        <v>4.5591045591045543E-2</v>
      </c>
      <c r="F112">
        <f t="shared" si="14"/>
        <v>-0.22740922740922742</v>
      </c>
      <c r="G112">
        <v>0</v>
      </c>
      <c r="H112">
        <f t="shared" si="15"/>
        <v>0.27300027300027296</v>
      </c>
      <c r="I112">
        <f t="shared" si="16"/>
        <v>-1.0956642697819576</v>
      </c>
      <c r="J112">
        <f t="shared" si="17"/>
        <v>1.0956642697819576</v>
      </c>
      <c r="K112">
        <f t="shared" si="18"/>
        <v>0.48221797483362183</v>
      </c>
      <c r="L112">
        <f t="shared" si="19"/>
        <v>0.51778202516637828</v>
      </c>
      <c r="M112">
        <f t="shared" si="20"/>
        <v>2.0737509843863182</v>
      </c>
      <c r="N112">
        <f t="shared" si="21"/>
        <v>1.9313146293146641</v>
      </c>
    </row>
    <row r="113" spans="1:14" x14ac:dyDescent="0.25">
      <c r="A113" s="4">
        <f>IF('True_Odds_Calculator_2-way'!A114="","",'True_Odds_Calculator_2-way'!A114)</f>
        <v>1.85</v>
      </c>
      <c r="B113" s="4">
        <f>IF('True_Odds_Calculator_2-way'!B114="","",'True_Odds_Calculator_2-way'!B114)</f>
        <v>1.98</v>
      </c>
      <c r="C113" s="4">
        <f t="shared" si="11"/>
        <v>0.54054054054054046</v>
      </c>
      <c r="D113">
        <f t="shared" si="12"/>
        <v>0.50505050505050508</v>
      </c>
      <c r="E113">
        <f t="shared" si="13"/>
        <v>4.5591045591045543E-2</v>
      </c>
      <c r="F113">
        <f t="shared" si="14"/>
        <v>-0.22740922740922742</v>
      </c>
      <c r="G113">
        <v>0</v>
      </c>
      <c r="H113">
        <f t="shared" si="15"/>
        <v>0.27300027300027296</v>
      </c>
      <c r="I113">
        <f t="shared" si="16"/>
        <v>-1.0956642697819576</v>
      </c>
      <c r="J113">
        <f t="shared" si="17"/>
        <v>1.0956642697819576</v>
      </c>
      <c r="K113">
        <f t="shared" si="18"/>
        <v>0.51778202516637828</v>
      </c>
      <c r="L113">
        <f t="shared" si="19"/>
        <v>0.48221797483362183</v>
      </c>
      <c r="M113">
        <f t="shared" si="20"/>
        <v>1.9313146293146641</v>
      </c>
      <c r="N113">
        <f t="shared" si="21"/>
        <v>2.0737509843863182</v>
      </c>
    </row>
    <row r="114" spans="1:14" x14ac:dyDescent="0.25">
      <c r="A114" s="4">
        <f>IF('True_Odds_Calculator_2-way'!A115="","",'True_Odds_Calculator_2-way'!A115)</f>
        <v>2.5</v>
      </c>
      <c r="B114" s="4">
        <f>IF('True_Odds_Calculator_2-way'!B115="","",'True_Odds_Calculator_2-way'!B115)</f>
        <v>1.59</v>
      </c>
      <c r="C114" s="4">
        <f t="shared" si="11"/>
        <v>0.4</v>
      </c>
      <c r="D114">
        <f t="shared" si="12"/>
        <v>0.62893081761006286</v>
      </c>
      <c r="E114">
        <f t="shared" si="13"/>
        <v>2.8930817610062887E-2</v>
      </c>
      <c r="F114">
        <f t="shared" si="14"/>
        <v>-0.22264150943396221</v>
      </c>
      <c r="G114">
        <v>0</v>
      </c>
      <c r="H114">
        <f t="shared" si="15"/>
        <v>0.25157232704402516</v>
      </c>
      <c r="I114">
        <f t="shared" si="16"/>
        <v>-1.0629880069054678</v>
      </c>
      <c r="J114">
        <f t="shared" si="17"/>
        <v>1.0629880069054678</v>
      </c>
      <c r="K114">
        <f t="shared" si="18"/>
        <v>0.38543339133114163</v>
      </c>
      <c r="L114">
        <f t="shared" si="19"/>
        <v>0.61456660866885815</v>
      </c>
      <c r="M114">
        <f t="shared" si="20"/>
        <v>2.594482010358202</v>
      </c>
      <c r="N114">
        <f t="shared" si="21"/>
        <v>1.6271629240742262</v>
      </c>
    </row>
    <row r="115" spans="1:14" x14ac:dyDescent="0.25">
      <c r="A115" s="4">
        <f>IF('True_Odds_Calculator_2-way'!A116="","",'True_Odds_Calculator_2-way'!A116)</f>
        <v>2.37</v>
      </c>
      <c r="B115" s="4">
        <f>IF('True_Odds_Calculator_2-way'!B116="","",'True_Odds_Calculator_2-way'!B116)</f>
        <v>1.65</v>
      </c>
      <c r="C115" s="4">
        <f t="shared" si="11"/>
        <v>0.42194092827004215</v>
      </c>
      <c r="D115">
        <f t="shared" si="12"/>
        <v>0.60606060606060608</v>
      </c>
      <c r="E115">
        <f t="shared" si="13"/>
        <v>2.8001534330648337E-2</v>
      </c>
      <c r="F115">
        <f t="shared" si="14"/>
        <v>-0.22772024037846816</v>
      </c>
      <c r="G115">
        <v>0</v>
      </c>
      <c r="H115">
        <f t="shared" si="15"/>
        <v>0.25572177470911645</v>
      </c>
      <c r="I115">
        <f t="shared" si="16"/>
        <v>-1.0597002531915625</v>
      </c>
      <c r="J115">
        <f t="shared" si="17"/>
        <v>1.0597002531915625</v>
      </c>
      <c r="K115">
        <f t="shared" si="18"/>
        <v>0.40786538259317556</v>
      </c>
      <c r="L115">
        <f t="shared" si="19"/>
        <v>0.59213461740682438</v>
      </c>
      <c r="M115">
        <f t="shared" si="20"/>
        <v>2.4517893468724408</v>
      </c>
      <c r="N115">
        <f t="shared" si="21"/>
        <v>1.6888051645745159</v>
      </c>
    </row>
    <row r="116" spans="1:14" x14ac:dyDescent="0.25">
      <c r="A116" s="4">
        <f>IF('True_Odds_Calculator_2-way'!A117="","",'True_Odds_Calculator_2-way'!A117)</f>
        <v>2.39</v>
      </c>
      <c r="B116" s="4">
        <f>IF('True_Odds_Calculator_2-way'!B117="","",'True_Odds_Calculator_2-way'!B117)</f>
        <v>1.64</v>
      </c>
      <c r="C116" s="4">
        <f t="shared" si="11"/>
        <v>0.41841004184100417</v>
      </c>
      <c r="D116">
        <f t="shared" si="12"/>
        <v>0.6097560975609756</v>
      </c>
      <c r="E116">
        <f t="shared" si="13"/>
        <v>2.8166139401979873E-2</v>
      </c>
      <c r="F116">
        <f t="shared" si="14"/>
        <v>-0.22696193489131533</v>
      </c>
      <c r="G116">
        <v>0</v>
      </c>
      <c r="H116">
        <f t="shared" si="15"/>
        <v>0.2551280742932952</v>
      </c>
      <c r="I116">
        <f t="shared" si="16"/>
        <v>-1.0602361620999639</v>
      </c>
      <c r="J116">
        <f t="shared" si="17"/>
        <v>1.0602361620999639</v>
      </c>
      <c r="K116">
        <f t="shared" si="18"/>
        <v>0.4042481197388369</v>
      </c>
      <c r="L116">
        <f t="shared" si="19"/>
        <v>0.59575188026116299</v>
      </c>
      <c r="M116">
        <f t="shared" si="20"/>
        <v>2.4737282653189494</v>
      </c>
      <c r="N116">
        <f t="shared" si="21"/>
        <v>1.6785511437439771</v>
      </c>
    </row>
    <row r="117" spans="1:14" x14ac:dyDescent="0.25">
      <c r="A117" s="4">
        <f>IF('True_Odds_Calculator_2-way'!A118="","",'True_Odds_Calculator_2-way'!A118)</f>
        <v>2.41</v>
      </c>
      <c r="B117" s="4">
        <f>IF('True_Odds_Calculator_2-way'!B118="","",'True_Odds_Calculator_2-way'!B118)</f>
        <v>1.63</v>
      </c>
      <c r="C117" s="4">
        <f t="shared" si="11"/>
        <v>0.41493775933609955</v>
      </c>
      <c r="D117">
        <f t="shared" si="12"/>
        <v>0.61349693251533743</v>
      </c>
      <c r="E117">
        <f t="shared" si="13"/>
        <v>2.8434691851436877E-2</v>
      </c>
      <c r="F117">
        <f t="shared" si="14"/>
        <v>-0.22612835068604753</v>
      </c>
      <c r="G117">
        <v>0</v>
      </c>
      <c r="H117">
        <f t="shared" si="15"/>
        <v>0.25456304253748441</v>
      </c>
      <c r="I117">
        <f t="shared" si="16"/>
        <v>-1.0610116901320503</v>
      </c>
      <c r="J117">
        <f t="shared" si="17"/>
        <v>1.0610116901320503</v>
      </c>
      <c r="K117">
        <f t="shared" si="18"/>
        <v>0.40063677480038529</v>
      </c>
      <c r="L117">
        <f t="shared" si="19"/>
        <v>0.59936322519961482</v>
      </c>
      <c r="M117">
        <f t="shared" si="20"/>
        <v>2.4960264830861911</v>
      </c>
      <c r="N117">
        <f t="shared" si="21"/>
        <v>1.6684373647831916</v>
      </c>
    </row>
    <row r="118" spans="1:14" x14ac:dyDescent="0.25">
      <c r="A118" s="4">
        <f>IF('True_Odds_Calculator_2-way'!A119="","",'True_Odds_Calculator_2-way'!A119)</f>
        <v>2.56</v>
      </c>
      <c r="B118" s="4">
        <f>IF('True_Odds_Calculator_2-way'!B119="","",'True_Odds_Calculator_2-way'!B119)</f>
        <v>1.53</v>
      </c>
      <c r="C118" s="4">
        <f t="shared" si="11"/>
        <v>0.390625</v>
      </c>
      <c r="D118">
        <f t="shared" si="12"/>
        <v>0.65359477124183007</v>
      </c>
      <c r="E118">
        <f t="shared" si="13"/>
        <v>4.4219771241829964E-2</v>
      </c>
      <c r="F118">
        <f t="shared" si="14"/>
        <v>-0.21109068627450989</v>
      </c>
      <c r="G118">
        <v>0</v>
      </c>
      <c r="H118">
        <f t="shared" si="15"/>
        <v>0.25531045751633985</v>
      </c>
      <c r="I118">
        <f t="shared" si="16"/>
        <v>-1.099764675536459</v>
      </c>
      <c r="J118">
        <f t="shared" si="17"/>
        <v>1.099764675536459</v>
      </c>
      <c r="K118">
        <f t="shared" si="18"/>
        <v>0.36823828517819845</v>
      </c>
      <c r="L118">
        <f t="shared" si="19"/>
        <v>0.63176171482180155</v>
      </c>
      <c r="M118">
        <f t="shared" si="20"/>
        <v>2.7156328938368763</v>
      </c>
      <c r="N118">
        <f t="shared" si="21"/>
        <v>1.5828752780343234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1.99</v>
      </c>
      <c r="C119" s="4">
        <f t="shared" si="11"/>
        <v>0.5376344086021505</v>
      </c>
      <c r="D119">
        <f t="shared" si="12"/>
        <v>0.50251256281407031</v>
      </c>
      <c r="E119">
        <f t="shared" si="13"/>
        <v>4.0146971416220811E-2</v>
      </c>
      <c r="F119">
        <f t="shared" si="14"/>
        <v>-0.23002107310747288</v>
      </c>
      <c r="G119">
        <v>0</v>
      </c>
      <c r="H119">
        <f t="shared" si="15"/>
        <v>0.2701680445236937</v>
      </c>
      <c r="I119">
        <f t="shared" si="16"/>
        <v>-1.0837601479372583</v>
      </c>
      <c r="J119">
        <f t="shared" si="17"/>
        <v>1.0837601479372583</v>
      </c>
      <c r="K119">
        <f t="shared" si="18"/>
        <v>0.51758930804783143</v>
      </c>
      <c r="L119">
        <f t="shared" si="19"/>
        <v>0.48241069195216857</v>
      </c>
      <c r="M119">
        <f t="shared" si="20"/>
        <v>1.9320337272260424</v>
      </c>
      <c r="N119">
        <f t="shared" si="21"/>
        <v>2.0729225464578858</v>
      </c>
    </row>
    <row r="120" spans="1:14" x14ac:dyDescent="0.25">
      <c r="A120" s="4">
        <f>IF('True_Odds_Calculator_2-way'!A121="","",'True_Odds_Calculator_2-way'!A121)</f>
        <v>2.65</v>
      </c>
      <c r="B120" s="4">
        <f>IF('True_Odds_Calculator_2-way'!B121="","",'True_Odds_Calculator_2-way'!B121)</f>
        <v>1.5</v>
      </c>
      <c r="C120" s="4">
        <f t="shared" si="11"/>
        <v>0.37735849056603776</v>
      </c>
      <c r="D120">
        <f t="shared" si="12"/>
        <v>0.66666666666666663</v>
      </c>
      <c r="E120">
        <f t="shared" si="13"/>
        <v>4.4025157232704393E-2</v>
      </c>
      <c r="F120">
        <f t="shared" si="14"/>
        <v>-0.20754716981132071</v>
      </c>
      <c r="G120">
        <v>0</v>
      </c>
      <c r="H120">
        <f t="shared" si="15"/>
        <v>0.25157232704402516</v>
      </c>
      <c r="I120">
        <f t="shared" si="16"/>
        <v>-1.1009637651263608</v>
      </c>
      <c r="J120">
        <f t="shared" si="17"/>
        <v>1.1009637651263608</v>
      </c>
      <c r="K120">
        <f t="shared" si="18"/>
        <v>0.35503922280804129</v>
      </c>
      <c r="L120">
        <f t="shared" si="19"/>
        <v>0.64496077719195855</v>
      </c>
      <c r="M120">
        <f t="shared" si="20"/>
        <v>2.8165902124584949</v>
      </c>
      <c r="N120">
        <f t="shared" si="21"/>
        <v>1.5504818825631808</v>
      </c>
    </row>
    <row r="121" spans="1:14" x14ac:dyDescent="0.25">
      <c r="A121" s="4">
        <f>IF('True_Odds_Calculator_2-way'!A122="","",'True_Odds_Calculator_2-way'!A122)</f>
        <v>1.96</v>
      </c>
      <c r="B121" s="4">
        <f>IF('True_Odds_Calculator_2-way'!B122="","",'True_Odds_Calculator_2-way'!B122)</f>
        <v>1.89</v>
      </c>
      <c r="C121" s="4">
        <f t="shared" si="11"/>
        <v>0.51020408163265307</v>
      </c>
      <c r="D121">
        <f t="shared" si="12"/>
        <v>0.52910052910052918</v>
      </c>
      <c r="E121">
        <f t="shared" si="13"/>
        <v>3.9304610733182255E-2</v>
      </c>
      <c r="F121">
        <f t="shared" si="14"/>
        <v>-0.23064463880790409</v>
      </c>
      <c r="G121">
        <v>0</v>
      </c>
      <c r="H121">
        <f t="shared" si="15"/>
        <v>0.26994924954108634</v>
      </c>
      <c r="I121">
        <f t="shared" si="16"/>
        <v>-1.0818558060197889</v>
      </c>
      <c r="J121">
        <f t="shared" si="17"/>
        <v>1.0818558060197889</v>
      </c>
      <c r="K121">
        <f t="shared" si="18"/>
        <v>0.49053715233296324</v>
      </c>
      <c r="L121">
        <f t="shared" si="19"/>
        <v>0.50946284766703676</v>
      </c>
      <c r="M121">
        <f t="shared" si="20"/>
        <v>2.0385815737789974</v>
      </c>
      <c r="N121">
        <f t="shared" si="21"/>
        <v>1.9628516673576117</v>
      </c>
    </row>
    <row r="122" spans="1:14" x14ac:dyDescent="0.25">
      <c r="A122" s="4">
        <f>IF('True_Odds_Calculator_2-way'!A123="","",'True_Odds_Calculator_2-way'!A123)</f>
        <v>2.0099999999999998</v>
      </c>
      <c r="B122" s="4">
        <f>IF('True_Odds_Calculator_2-way'!B123="","",'True_Odds_Calculator_2-way'!B123)</f>
        <v>1.88</v>
      </c>
      <c r="C122" s="4">
        <f t="shared" si="11"/>
        <v>0.49751243781094534</v>
      </c>
      <c r="D122">
        <f t="shared" si="12"/>
        <v>0.53191489361702127</v>
      </c>
      <c r="E122">
        <f t="shared" si="13"/>
        <v>2.9427331427966497E-2</v>
      </c>
      <c r="F122">
        <f t="shared" si="14"/>
        <v>-0.23520694400338749</v>
      </c>
      <c r="G122">
        <v>0</v>
      </c>
      <c r="H122">
        <f t="shared" si="15"/>
        <v>0.26463427543135393</v>
      </c>
      <c r="I122">
        <f t="shared" si="16"/>
        <v>-1.060713208766217</v>
      </c>
      <c r="J122">
        <f t="shared" si="17"/>
        <v>1.060713208766217</v>
      </c>
      <c r="K122">
        <f t="shared" si="18"/>
        <v>0.48278384578010813</v>
      </c>
      <c r="L122">
        <f t="shared" si="19"/>
        <v>0.5172161542198922</v>
      </c>
      <c r="M122">
        <f t="shared" si="20"/>
        <v>2.0713203408538785</v>
      </c>
      <c r="N122">
        <f t="shared" si="21"/>
        <v>1.9334276237142709</v>
      </c>
    </row>
    <row r="123" spans="1:14" x14ac:dyDescent="0.25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1.9</v>
      </c>
      <c r="C123" s="4">
        <f t="shared" si="11"/>
        <v>0.50251256281407031</v>
      </c>
      <c r="D123">
        <f t="shared" si="12"/>
        <v>0.52631578947368418</v>
      </c>
      <c r="E123">
        <f t="shared" si="13"/>
        <v>2.8828352287754377E-2</v>
      </c>
      <c r="F123">
        <f t="shared" si="14"/>
        <v>-0.23565194393017741</v>
      </c>
      <c r="G123">
        <v>0</v>
      </c>
      <c r="H123">
        <f t="shared" si="15"/>
        <v>0.26448029621793173</v>
      </c>
      <c r="I123">
        <f t="shared" si="16"/>
        <v>-1.0594028769395465</v>
      </c>
      <c r="J123">
        <f t="shared" si="17"/>
        <v>1.0594028769395465</v>
      </c>
      <c r="K123">
        <f t="shared" si="18"/>
        <v>0.48808848170151553</v>
      </c>
      <c r="L123">
        <f t="shared" si="19"/>
        <v>0.51191151829848447</v>
      </c>
      <c r="M123">
        <f t="shared" si="20"/>
        <v>2.0488088481701512</v>
      </c>
      <c r="N123">
        <f t="shared" si="21"/>
        <v>1.9534625892455926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1.81</v>
      </c>
      <c r="C124" s="4">
        <f t="shared" si="11"/>
        <v>0.48076923076923073</v>
      </c>
      <c r="D124">
        <f t="shared" si="12"/>
        <v>0.5524861878453039</v>
      </c>
      <c r="E124">
        <f t="shared" si="13"/>
        <v>3.3255418614534626E-2</v>
      </c>
      <c r="F124">
        <f t="shared" si="14"/>
        <v>-0.23236294092647691</v>
      </c>
      <c r="G124">
        <v>0</v>
      </c>
      <c r="H124">
        <f t="shared" si="15"/>
        <v>0.26561835954101148</v>
      </c>
      <c r="I124">
        <f t="shared" si="16"/>
        <v>-1.0691671651659735</v>
      </c>
      <c r="J124">
        <f t="shared" si="17"/>
        <v>1.0691671651659735</v>
      </c>
      <c r="K124">
        <f t="shared" si="18"/>
        <v>0.4641016151377545</v>
      </c>
      <c r="L124">
        <f t="shared" si="19"/>
        <v>0.5358983848622455</v>
      </c>
      <c r="M124">
        <f t="shared" si="20"/>
        <v>2.1547005383792519</v>
      </c>
      <c r="N124">
        <f t="shared" si="21"/>
        <v>1.8660254037844384</v>
      </c>
    </row>
    <row r="125" spans="1:14" x14ac:dyDescent="0.25">
      <c r="A125" s="4">
        <f>IF('True_Odds_Calculator_2-way'!A126="","",'True_Odds_Calculator_2-way'!A126)</f>
        <v>1.66</v>
      </c>
      <c r="B125" s="4">
        <f>IF('True_Odds_Calculator_2-way'!B126="","",'True_Odds_Calculator_2-way'!B126)</f>
        <v>2.3199999999999998</v>
      </c>
      <c r="C125" s="4">
        <f t="shared" si="11"/>
        <v>0.60240963855421692</v>
      </c>
      <c r="D125">
        <f t="shared" si="12"/>
        <v>0.43103448275862072</v>
      </c>
      <c r="E125">
        <f t="shared" si="13"/>
        <v>3.3444121312837582E-2</v>
      </c>
      <c r="F125">
        <f t="shared" si="14"/>
        <v>-0.22621520565018693</v>
      </c>
      <c r="G125">
        <v>0</v>
      </c>
      <c r="H125">
        <f t="shared" si="15"/>
        <v>0.25965932696302457</v>
      </c>
      <c r="I125">
        <f t="shared" si="16"/>
        <v>-1.0713739108887086</v>
      </c>
      <c r="J125">
        <f t="shared" si="17"/>
        <v>1.0713739108887086</v>
      </c>
      <c r="K125">
        <f t="shared" si="18"/>
        <v>0.58578643762690485</v>
      </c>
      <c r="L125">
        <f t="shared" si="19"/>
        <v>0.41421356237309498</v>
      </c>
      <c r="M125">
        <f t="shared" si="20"/>
        <v>1.7071067811865479</v>
      </c>
      <c r="N125">
        <f t="shared" si="21"/>
        <v>2.4142135623730954</v>
      </c>
    </row>
    <row r="126" spans="1:14" x14ac:dyDescent="0.25">
      <c r="A126" s="4">
        <f>IF('True_Odds_Calculator_2-way'!A127="","",'True_Odds_Calculator_2-way'!A127)</f>
        <v>1.36</v>
      </c>
      <c r="B126" s="4">
        <f>IF('True_Odds_Calculator_2-way'!B127="","",'True_Odds_Calculator_2-way'!B127)</f>
        <v>3.3</v>
      </c>
      <c r="C126" s="4">
        <f t="shared" si="11"/>
        <v>0.73529411764705876</v>
      </c>
      <c r="D126">
        <f t="shared" si="12"/>
        <v>0.30303030303030304</v>
      </c>
      <c r="E126">
        <f t="shared" si="13"/>
        <v>3.8324420677361859E-2</v>
      </c>
      <c r="F126">
        <f t="shared" si="14"/>
        <v>-0.18449197860962563</v>
      </c>
      <c r="G126">
        <v>0</v>
      </c>
      <c r="H126">
        <f t="shared" si="15"/>
        <v>0.22281639928698752</v>
      </c>
      <c r="I126">
        <f t="shared" si="16"/>
        <v>-1.0989674556596452</v>
      </c>
      <c r="J126">
        <f t="shared" si="17"/>
        <v>1.0989674556596452</v>
      </c>
      <c r="K126">
        <f t="shared" si="18"/>
        <v>0.71652316840918229</v>
      </c>
      <c r="L126">
        <f t="shared" si="19"/>
        <v>0.28347683159081755</v>
      </c>
      <c r="M126">
        <f t="shared" si="20"/>
        <v>1.3956282840374725</v>
      </c>
      <c r="N126">
        <f t="shared" si="21"/>
        <v>3.5276251480171839</v>
      </c>
    </row>
    <row r="127" spans="1:14" x14ac:dyDescent="0.25">
      <c r="A127" s="4">
        <f>IF('True_Odds_Calculator_2-way'!A128="","",'True_Odds_Calculator_2-way'!A128)</f>
        <v>1.41</v>
      </c>
      <c r="B127" s="4">
        <f>IF('True_Odds_Calculator_2-way'!B128="","",'True_Odds_Calculator_2-way'!B128)</f>
        <v>3.06</v>
      </c>
      <c r="C127" s="4">
        <f t="shared" si="11"/>
        <v>0.70921985815602839</v>
      </c>
      <c r="D127">
        <f t="shared" si="12"/>
        <v>0.32679738562091504</v>
      </c>
      <c r="E127">
        <f t="shared" si="13"/>
        <v>3.6017243776943486E-2</v>
      </c>
      <c r="F127">
        <f t="shared" si="14"/>
        <v>-0.19575395169888277</v>
      </c>
      <c r="G127">
        <v>0</v>
      </c>
      <c r="H127">
        <f t="shared" si="15"/>
        <v>0.23177119547582628</v>
      </c>
      <c r="I127">
        <f t="shared" si="16"/>
        <v>-1.088114158739099</v>
      </c>
      <c r="J127">
        <f t="shared" si="17"/>
        <v>1.088114158739099</v>
      </c>
      <c r="K127">
        <f t="shared" si="18"/>
        <v>0.69150229183573164</v>
      </c>
      <c r="L127">
        <f t="shared" si="19"/>
        <v>0.30849770816426825</v>
      </c>
      <c r="M127">
        <f t="shared" si="20"/>
        <v>1.4461268050830305</v>
      </c>
      <c r="N127">
        <f t="shared" si="21"/>
        <v>3.2415151670025439</v>
      </c>
    </row>
    <row r="128" spans="1:14" x14ac:dyDescent="0.25">
      <c r="A128" s="4">
        <f>IF('True_Odds_Calculator_2-way'!A129="","",'True_Odds_Calculator_2-way'!A129)</f>
        <v>2.06</v>
      </c>
      <c r="B128" s="4">
        <f>IF('True_Odds_Calculator_2-way'!B129="","",'True_Odds_Calculator_2-way'!B129)</f>
        <v>1.85</v>
      </c>
      <c r="C128" s="4">
        <f t="shared" si="11"/>
        <v>0.4854368932038835</v>
      </c>
      <c r="D128">
        <f t="shared" si="12"/>
        <v>0.54054054054054046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0.47242951431782315</v>
      </c>
      <c r="L128">
        <f t="shared" si="19"/>
        <v>0.52757048568217679</v>
      </c>
      <c r="M128">
        <f t="shared" si="20"/>
        <v>2.1167178800079327</v>
      </c>
      <c r="N128">
        <f t="shared" si="21"/>
        <v>1.8954813188742858</v>
      </c>
    </row>
    <row r="129" spans="1:14" x14ac:dyDescent="0.25">
      <c r="A129" s="4">
        <f>IF('True_Odds_Calculator_2-way'!A130="","",'True_Odds_Calculator_2-way'!A130)</f>
        <v>1.66</v>
      </c>
      <c r="B129" s="4">
        <f>IF('True_Odds_Calculator_2-way'!B130="","",'True_Odds_Calculator_2-way'!B130)</f>
        <v>2.34</v>
      </c>
      <c r="C129" s="4">
        <f t="shared" si="11"/>
        <v>0.60240963855421692</v>
      </c>
      <c r="D129">
        <f t="shared" si="12"/>
        <v>0.42735042735042739</v>
      </c>
      <c r="E129">
        <f t="shared" si="13"/>
        <v>2.9760065904644417E-2</v>
      </c>
      <c r="F129">
        <f t="shared" si="14"/>
        <v>-0.22767995057151669</v>
      </c>
      <c r="G129">
        <v>0</v>
      </c>
      <c r="H129">
        <f t="shared" si="15"/>
        <v>0.2574400164761611</v>
      </c>
      <c r="I129">
        <f t="shared" si="16"/>
        <v>-1.0633485251477839</v>
      </c>
      <c r="J129">
        <f t="shared" si="17"/>
        <v>1.0633485251477839</v>
      </c>
      <c r="K129">
        <f t="shared" si="18"/>
        <v>0.58760965346955907</v>
      </c>
      <c r="L129">
        <f t="shared" si="19"/>
        <v>0.41239034653044082</v>
      </c>
      <c r="M129">
        <f t="shared" si="20"/>
        <v>1.7018100265975373</v>
      </c>
      <c r="N129">
        <f t="shared" si="21"/>
        <v>2.4248870236980302</v>
      </c>
    </row>
    <row r="130" spans="1:14" x14ac:dyDescent="0.25">
      <c r="A130" s="4">
        <f>IF('True_Odds_Calculator_2-way'!A131="","",'True_Odds_Calculator_2-way'!A131)</f>
        <v>1.65</v>
      </c>
      <c r="B130" s="4">
        <f>IF('True_Odds_Calculator_2-way'!B131="","",'True_Odds_Calculator_2-way'!B131)</f>
        <v>2.35</v>
      </c>
      <c r="C130" s="4">
        <f t="shared" si="11"/>
        <v>0.60606060606060608</v>
      </c>
      <c r="D130">
        <f t="shared" si="12"/>
        <v>0.42553191489361702</v>
      </c>
      <c r="E130">
        <f t="shared" si="13"/>
        <v>3.1592520954223158E-2</v>
      </c>
      <c r="F130">
        <f t="shared" si="14"/>
        <v>-0.22630560928433263</v>
      </c>
      <c r="G130">
        <v>0</v>
      </c>
      <c r="H130">
        <f t="shared" si="15"/>
        <v>0.25789813023855579</v>
      </c>
      <c r="I130">
        <f t="shared" si="16"/>
        <v>-1.0675210253672478</v>
      </c>
      <c r="J130">
        <f t="shared" si="17"/>
        <v>1.0675210253672478</v>
      </c>
      <c r="K130">
        <f t="shared" si="18"/>
        <v>0.59035757177177173</v>
      </c>
      <c r="L130">
        <f t="shared" si="19"/>
        <v>0.40964242822822811</v>
      </c>
      <c r="M130">
        <f t="shared" si="20"/>
        <v>1.6938886664887112</v>
      </c>
      <c r="N130">
        <f t="shared" si="21"/>
        <v>2.4411533842457849</v>
      </c>
    </row>
    <row r="131" spans="1:14" x14ac:dyDescent="0.25">
      <c r="A131" s="4">
        <f>IF('True_Odds_Calculator_2-way'!A132="","",'True_Odds_Calculator_2-way'!A132)</f>
        <v>2.0099999999999998</v>
      </c>
      <c r="B131" s="4">
        <f>IF('True_Odds_Calculator_2-way'!B132="","",'True_Odds_Calculator_2-way'!B132)</f>
        <v>1.88</v>
      </c>
      <c r="C131" s="4">
        <f t="shared" ref="C131:C194" si="22">1/A131</f>
        <v>0.49751243781094534</v>
      </c>
      <c r="D131">
        <f t="shared" ref="D131:D194" si="23">1/B131</f>
        <v>0.53191489361702127</v>
      </c>
      <c r="E131">
        <f t="shared" ref="E131:E194" si="24">C131+D131-1</f>
        <v>2.9427331427966497E-2</v>
      </c>
      <c r="F131">
        <f t="shared" ref="F131:F194" si="25">C131+D131-(C131*D131)-1</f>
        <v>-0.23520694400338749</v>
      </c>
      <c r="G131">
        <v>0</v>
      </c>
      <c r="H131">
        <f t="shared" ref="H131:H194" si="26">C131*D131</f>
        <v>0.26463427543135393</v>
      </c>
      <c r="I131">
        <f t="shared" ref="I131:I194" si="27">((-4*F131*H131)^0.5)/(2*F131)</f>
        <v>-1.060713208766217</v>
      </c>
      <c r="J131">
        <f t="shared" ref="J131:J194" si="28">(-((-4*F131*H131)^0.5))/(2*F131)</f>
        <v>1.060713208766217</v>
      </c>
      <c r="K131">
        <f t="shared" ref="K131:K194" si="29">IF(A131="","",(C131/($J131+C131-($J131*C131))))</f>
        <v>0.48278384578010813</v>
      </c>
      <c r="L131">
        <f t="shared" ref="L131:L194" si="30">IF(B131="","",(D131/($J131+D131-($J131*D131))))</f>
        <v>0.5172161542198922</v>
      </c>
      <c r="M131">
        <f t="shared" ref="M131:M194" si="31">IF(A131="","",1/K131)</f>
        <v>2.0713203408538785</v>
      </c>
      <c r="N131">
        <f t="shared" ref="N131:N194" si="32">IF(B131="","",1/L131)</f>
        <v>1.9334276237142709</v>
      </c>
    </row>
    <row r="132" spans="1:14" x14ac:dyDescent="0.25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2.2200000000000002</v>
      </c>
      <c r="C132" s="4">
        <f t="shared" si="22"/>
        <v>0.58479532163742687</v>
      </c>
      <c r="D132">
        <f t="shared" si="23"/>
        <v>0.4504504504504504</v>
      </c>
      <c r="E132">
        <f t="shared" si="24"/>
        <v>3.5245772087877381E-2</v>
      </c>
      <c r="F132">
        <f t="shared" si="25"/>
        <v>-0.2281755439650176</v>
      </c>
      <c r="G132">
        <v>0</v>
      </c>
      <c r="H132">
        <f t="shared" si="26"/>
        <v>0.26342131605289498</v>
      </c>
      <c r="I132">
        <f t="shared" si="27"/>
        <v>-1.0744616281415775</v>
      </c>
      <c r="J132">
        <f t="shared" si="28"/>
        <v>1.0744616281415775</v>
      </c>
      <c r="K132">
        <f t="shared" si="29"/>
        <v>0.56725752490934445</v>
      </c>
      <c r="L132">
        <f t="shared" si="30"/>
        <v>0.43274247509065539</v>
      </c>
      <c r="M132">
        <f t="shared" si="31"/>
        <v>1.7628677559805201</v>
      </c>
      <c r="N132">
        <f t="shared" si="32"/>
        <v>2.310843186332725</v>
      </c>
    </row>
    <row r="133" spans="1:14" x14ac:dyDescent="0.25">
      <c r="A133" s="4">
        <f>IF('True_Odds_Calculator_2-way'!A134="","",'True_Odds_Calculator_2-way'!A134)</f>
        <v>1.75</v>
      </c>
      <c r="B133" s="4">
        <f>IF('True_Odds_Calculator_2-way'!B134="","",'True_Odds_Calculator_2-way'!B134)</f>
        <v>2.16</v>
      </c>
      <c r="C133" s="4">
        <f t="shared" si="22"/>
        <v>0.5714285714285714</v>
      </c>
      <c r="D133">
        <f t="shared" si="23"/>
        <v>0.46296296296296291</v>
      </c>
      <c r="E133">
        <f t="shared" si="24"/>
        <v>3.4391534391534417E-2</v>
      </c>
      <c r="F133">
        <f t="shared" si="25"/>
        <v>-0.23015873015873001</v>
      </c>
      <c r="G133">
        <v>0</v>
      </c>
      <c r="H133">
        <f t="shared" si="26"/>
        <v>0.26455026455026448</v>
      </c>
      <c r="I133">
        <f t="shared" si="27"/>
        <v>-1.0721125348377951</v>
      </c>
      <c r="J133">
        <f t="shared" si="28"/>
        <v>1.0721125348377951</v>
      </c>
      <c r="K133">
        <f t="shared" si="29"/>
        <v>0.55429779192955719</v>
      </c>
      <c r="L133">
        <f t="shared" si="30"/>
        <v>0.44570220807044264</v>
      </c>
      <c r="M133">
        <f t="shared" si="31"/>
        <v>1.8040844011283466</v>
      </c>
      <c r="N133">
        <f t="shared" si="32"/>
        <v>2.2436505404118421</v>
      </c>
    </row>
    <row r="134" spans="1:14" x14ac:dyDescent="0.25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2.46</v>
      </c>
      <c r="C134" s="4">
        <f t="shared" si="22"/>
        <v>0.625</v>
      </c>
      <c r="D134">
        <f t="shared" si="23"/>
        <v>0.4065040650406504</v>
      </c>
      <c r="E134">
        <f t="shared" si="24"/>
        <v>3.1504065040650397E-2</v>
      </c>
      <c r="F134">
        <f t="shared" si="25"/>
        <v>-0.22256097560975607</v>
      </c>
      <c r="G134">
        <v>0</v>
      </c>
      <c r="H134">
        <f t="shared" si="26"/>
        <v>0.25406504065040647</v>
      </c>
      <c r="I134">
        <f t="shared" si="27"/>
        <v>-1.0684346079267206</v>
      </c>
      <c r="J134">
        <f t="shared" si="28"/>
        <v>1.0684346079267206</v>
      </c>
      <c r="K134">
        <f t="shared" si="29"/>
        <v>0.60936195750720079</v>
      </c>
      <c r="L134">
        <f t="shared" si="30"/>
        <v>0.39063804249279904</v>
      </c>
      <c r="M134">
        <f t="shared" si="31"/>
        <v>1.6410607647560327</v>
      </c>
      <c r="N134">
        <f t="shared" si="32"/>
        <v>2.5599145275730124</v>
      </c>
    </row>
    <row r="135" spans="1:14" x14ac:dyDescent="0.25">
      <c r="A135" s="4">
        <f>IF('True_Odds_Calculator_2-way'!A136="","",'True_Odds_Calculator_2-way'!A136)</f>
        <v>1.97</v>
      </c>
      <c r="B135" s="4">
        <f>IF('True_Odds_Calculator_2-way'!B136="","",'True_Odds_Calculator_2-way'!B136)</f>
        <v>1.93</v>
      </c>
      <c r="C135" s="4">
        <f t="shared" si="22"/>
        <v>0.50761421319796951</v>
      </c>
      <c r="D135">
        <f t="shared" si="23"/>
        <v>0.5181347150259068</v>
      </c>
      <c r="E135">
        <f t="shared" si="24"/>
        <v>2.5748928223876311E-2</v>
      </c>
      <c r="F135">
        <f t="shared" si="25"/>
        <v>-0.23726361747455349</v>
      </c>
      <c r="G135">
        <v>0</v>
      </c>
      <c r="H135">
        <f t="shared" si="26"/>
        <v>0.26301254569842986</v>
      </c>
      <c r="I135">
        <f t="shared" si="27"/>
        <v>-1.0528649266733445</v>
      </c>
      <c r="J135">
        <f t="shared" si="28"/>
        <v>1.0528649266733445</v>
      </c>
      <c r="K135">
        <f t="shared" si="29"/>
        <v>0.49473625880060179</v>
      </c>
      <c r="L135">
        <f t="shared" si="30"/>
        <v>0.50526374119939821</v>
      </c>
      <c r="M135">
        <f t="shared" si="31"/>
        <v>2.021278978873144</v>
      </c>
      <c r="N135">
        <f t="shared" si="32"/>
        <v>1.9791643818062103</v>
      </c>
    </row>
    <row r="136" spans="1:14" x14ac:dyDescent="0.25">
      <c r="A136" s="4">
        <f>IF('True_Odds_Calculator_2-way'!A137="","",'True_Odds_Calculator_2-way'!A137)</f>
        <v>1.97</v>
      </c>
      <c r="B136" s="4">
        <f>IF('True_Odds_Calculator_2-way'!B137="","",'True_Odds_Calculator_2-way'!B137)</f>
        <v>1.93</v>
      </c>
      <c r="C136" s="4">
        <f t="shared" si="22"/>
        <v>0.50761421319796951</v>
      </c>
      <c r="D136">
        <f t="shared" si="23"/>
        <v>0.5181347150259068</v>
      </c>
      <c r="E136">
        <f t="shared" si="24"/>
        <v>2.5748928223876311E-2</v>
      </c>
      <c r="F136">
        <f t="shared" si="25"/>
        <v>-0.23726361747455349</v>
      </c>
      <c r="G136">
        <v>0</v>
      </c>
      <c r="H136">
        <f t="shared" si="26"/>
        <v>0.26301254569842986</v>
      </c>
      <c r="I136">
        <f t="shared" si="27"/>
        <v>-1.0528649266733445</v>
      </c>
      <c r="J136">
        <f t="shared" si="28"/>
        <v>1.0528649266733445</v>
      </c>
      <c r="K136">
        <f t="shared" si="29"/>
        <v>0.49473625880060179</v>
      </c>
      <c r="L136">
        <f t="shared" si="30"/>
        <v>0.50526374119939821</v>
      </c>
      <c r="M136">
        <f t="shared" si="31"/>
        <v>2.021278978873144</v>
      </c>
      <c r="N136">
        <f t="shared" si="32"/>
        <v>1.9791643818062103</v>
      </c>
    </row>
    <row r="137" spans="1:14" x14ac:dyDescent="0.25">
      <c r="A137" s="4">
        <f>IF('True_Odds_Calculator_2-way'!A138="","",'True_Odds_Calculator_2-way'!A138)</f>
        <v>2.1</v>
      </c>
      <c r="B137" s="4">
        <f>IF('True_Odds_Calculator_2-way'!B138="","",'True_Odds_Calculator_2-way'!B138)</f>
        <v>1.81</v>
      </c>
      <c r="C137" s="4">
        <f t="shared" si="22"/>
        <v>0.47619047619047616</v>
      </c>
      <c r="D137">
        <f t="shared" si="23"/>
        <v>0.5524861878453039</v>
      </c>
      <c r="E137">
        <f t="shared" si="24"/>
        <v>2.8676664035780064E-2</v>
      </c>
      <c r="F137">
        <f t="shared" si="25"/>
        <v>-0.23441199684293612</v>
      </c>
      <c r="G137">
        <v>0</v>
      </c>
      <c r="H137">
        <f t="shared" si="26"/>
        <v>0.26308866087871613</v>
      </c>
      <c r="I137">
        <f t="shared" si="27"/>
        <v>-1.0594028769395469</v>
      </c>
      <c r="J137">
        <f t="shared" si="28"/>
        <v>1.0594028769395469</v>
      </c>
      <c r="K137">
        <f t="shared" si="29"/>
        <v>0.46182056328667725</v>
      </c>
      <c r="L137">
        <f t="shared" si="30"/>
        <v>0.5381794367133228</v>
      </c>
      <c r="M137">
        <f t="shared" si="31"/>
        <v>2.1653431646335015</v>
      </c>
      <c r="N137">
        <f t="shared" si="32"/>
        <v>1.8581163303210331</v>
      </c>
    </row>
    <row r="138" spans="1:14" x14ac:dyDescent="0.25">
      <c r="A138" s="4">
        <f>IF('True_Odds_Calculator_2-way'!A139="","",'True_Odds_Calculator_2-way'!A139)</f>
        <v>2.33</v>
      </c>
      <c r="B138" s="4">
        <f>IF('True_Odds_Calculator_2-way'!B139="","",'True_Odds_Calculator_2-way'!B139)</f>
        <v>1.67</v>
      </c>
      <c r="C138" s="4">
        <f t="shared" si="22"/>
        <v>0.42918454935622319</v>
      </c>
      <c r="D138">
        <f t="shared" si="23"/>
        <v>0.5988023952095809</v>
      </c>
      <c r="E138">
        <f t="shared" si="24"/>
        <v>2.7986944565804084E-2</v>
      </c>
      <c r="F138">
        <f t="shared" si="25"/>
        <v>-0.22900979157564694</v>
      </c>
      <c r="G138">
        <v>0</v>
      </c>
      <c r="H138">
        <f t="shared" si="26"/>
        <v>0.25699673614145102</v>
      </c>
      <c r="I138">
        <f t="shared" si="27"/>
        <v>-1.0593434317257451</v>
      </c>
      <c r="J138">
        <f t="shared" si="28"/>
        <v>1.0593434317257451</v>
      </c>
      <c r="K138">
        <f t="shared" si="29"/>
        <v>0.41512262425880503</v>
      </c>
      <c r="L138">
        <f t="shared" si="30"/>
        <v>0.58487737574119503</v>
      </c>
      <c r="M138">
        <f t="shared" si="31"/>
        <v>2.408926764195241</v>
      </c>
      <c r="N138">
        <f t="shared" si="32"/>
        <v>1.7097600992562489</v>
      </c>
    </row>
    <row r="139" spans="1:14" x14ac:dyDescent="0.25">
      <c r="A139" s="4">
        <f>IF('True_Odds_Calculator_2-way'!A140="","",'True_Odds_Calculator_2-way'!A140)</f>
        <v>2.2200000000000002</v>
      </c>
      <c r="B139" s="4">
        <f>IF('True_Odds_Calculator_2-way'!B140="","",'True_Odds_Calculator_2-way'!B140)</f>
        <v>1.73</v>
      </c>
      <c r="C139" s="4">
        <f t="shared" si="22"/>
        <v>0.4504504504504504</v>
      </c>
      <c r="D139">
        <f t="shared" si="23"/>
        <v>0.5780346820809249</v>
      </c>
      <c r="E139">
        <f t="shared" si="24"/>
        <v>2.8485132531375301E-2</v>
      </c>
      <c r="F139">
        <f t="shared" si="25"/>
        <v>-0.2318908503879602</v>
      </c>
      <c r="G139">
        <v>0</v>
      </c>
      <c r="H139">
        <f t="shared" si="26"/>
        <v>0.2603759829193355</v>
      </c>
      <c r="I139">
        <f t="shared" si="27"/>
        <v>-1.0596407579073905</v>
      </c>
      <c r="J139">
        <f t="shared" si="28"/>
        <v>1.0596407579073905</v>
      </c>
      <c r="K139">
        <f t="shared" si="29"/>
        <v>0.43615522243331045</v>
      </c>
      <c r="L139">
        <f t="shared" si="30"/>
        <v>0.56384477756668971</v>
      </c>
      <c r="M139">
        <f t="shared" si="31"/>
        <v>2.2927617246470167</v>
      </c>
      <c r="N139">
        <f t="shared" si="32"/>
        <v>1.7735377532723946</v>
      </c>
    </row>
    <row r="140" spans="1:14" x14ac:dyDescent="0.25">
      <c r="A140" s="4">
        <f>IF('True_Odds_Calculator_2-way'!A141="","",'True_Odds_Calculator_2-way'!A141)</f>
        <v>2.27</v>
      </c>
      <c r="B140" s="4">
        <f>IF('True_Odds_Calculator_2-way'!B141="","",'True_Odds_Calculator_2-way'!B141)</f>
        <v>1.7</v>
      </c>
      <c r="C140" s="4">
        <f t="shared" si="22"/>
        <v>0.44052863436123346</v>
      </c>
      <c r="D140">
        <f t="shared" si="23"/>
        <v>0.58823529411764708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0.42608414965939195</v>
      </c>
      <c r="L140">
        <f t="shared" si="30"/>
        <v>0.5739158503406081</v>
      </c>
      <c r="M140">
        <f t="shared" si="31"/>
        <v>2.3469542361512192</v>
      </c>
      <c r="N140">
        <f t="shared" si="32"/>
        <v>1.7424157207132702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1.7</v>
      </c>
      <c r="C141" s="4">
        <f t="shared" si="22"/>
        <v>0.44247787610619471</v>
      </c>
      <c r="D141">
        <f t="shared" si="23"/>
        <v>0.58823529411764708</v>
      </c>
      <c r="E141">
        <f t="shared" si="24"/>
        <v>3.0713170223841679E-2</v>
      </c>
      <c r="F141">
        <f t="shared" si="25"/>
        <v>-0.2295679333680376</v>
      </c>
      <c r="G141">
        <v>0</v>
      </c>
      <c r="H141">
        <f t="shared" si="26"/>
        <v>0.26028110359187923</v>
      </c>
      <c r="I141">
        <f t="shared" si="27"/>
        <v>-1.0647942749998995</v>
      </c>
      <c r="J141">
        <f t="shared" si="28"/>
        <v>1.0647942749998995</v>
      </c>
      <c r="K141">
        <f t="shared" si="29"/>
        <v>0.42705098312484241</v>
      </c>
      <c r="L141">
        <f t="shared" si="30"/>
        <v>0.57294901687515787</v>
      </c>
      <c r="M141">
        <f t="shared" si="31"/>
        <v>2.3416407864998732</v>
      </c>
      <c r="N141">
        <f t="shared" si="32"/>
        <v>1.7453559924999296</v>
      </c>
    </row>
    <row r="142" spans="1:14" x14ac:dyDescent="0.25">
      <c r="A142" s="4">
        <f>IF('True_Odds_Calculator_2-way'!A143="","",'True_Odds_Calculator_2-way'!A143)</f>
        <v>1.5</v>
      </c>
      <c r="B142" s="4">
        <f>IF('True_Odds_Calculator_2-way'!B143="","",'True_Odds_Calculator_2-way'!B143)</f>
        <v>2.72</v>
      </c>
      <c r="C142" s="4">
        <f t="shared" si="22"/>
        <v>0.66666666666666663</v>
      </c>
      <c r="D142">
        <f t="shared" si="23"/>
        <v>0.36764705882352938</v>
      </c>
      <c r="E142">
        <f t="shared" si="24"/>
        <v>3.4313725490195957E-2</v>
      </c>
      <c r="F142">
        <f t="shared" si="25"/>
        <v>-0.21078431372549034</v>
      </c>
      <c r="G142">
        <v>0</v>
      </c>
      <c r="H142">
        <f t="shared" si="26"/>
        <v>0.24509803921568624</v>
      </c>
      <c r="I142">
        <f t="shared" si="27"/>
        <v>-1.0783277320343838</v>
      </c>
      <c r="J142">
        <f t="shared" si="28"/>
        <v>1.0783277320343838</v>
      </c>
      <c r="K142">
        <f t="shared" si="29"/>
        <v>0.64970340200854881</v>
      </c>
      <c r="L142">
        <f t="shared" si="30"/>
        <v>0.35029659799145113</v>
      </c>
      <c r="M142">
        <f t="shared" si="31"/>
        <v>1.5391638660171922</v>
      </c>
      <c r="N142">
        <f t="shared" si="32"/>
        <v>2.8547236990991407</v>
      </c>
    </row>
    <row r="143" spans="1:14" x14ac:dyDescent="0.25">
      <c r="A143" s="4">
        <f>IF('True_Odds_Calculator_2-way'!A144="","",'True_Odds_Calculator_2-way'!A144)</f>
        <v>1.44</v>
      </c>
      <c r="B143" s="4">
        <f>IF('True_Odds_Calculator_2-way'!B144="","",'True_Odds_Calculator_2-way'!B144)</f>
        <v>2.93</v>
      </c>
      <c r="C143" s="4">
        <f t="shared" si="22"/>
        <v>0.69444444444444442</v>
      </c>
      <c r="D143">
        <f t="shared" si="23"/>
        <v>0.34129692832764502</v>
      </c>
      <c r="E143">
        <f t="shared" si="24"/>
        <v>3.5741372772089441E-2</v>
      </c>
      <c r="F143">
        <f t="shared" si="25"/>
        <v>-0.20127038301099742</v>
      </c>
      <c r="G143">
        <v>0</v>
      </c>
      <c r="H143">
        <f t="shared" si="26"/>
        <v>0.23701175578308681</v>
      </c>
      <c r="I143">
        <f t="shared" si="27"/>
        <v>-1.0851630742824558</v>
      </c>
      <c r="J143">
        <f t="shared" si="28"/>
        <v>1.0851630742824558</v>
      </c>
      <c r="K143">
        <f t="shared" si="29"/>
        <v>0.67683189081834771</v>
      </c>
      <c r="L143">
        <f t="shared" si="30"/>
        <v>0.32316810918165234</v>
      </c>
      <c r="M143">
        <f t="shared" si="31"/>
        <v>1.4774717526842809</v>
      </c>
      <c r="N143">
        <f t="shared" si="32"/>
        <v>3.0943647333651398</v>
      </c>
    </row>
    <row r="144" spans="1:14" x14ac:dyDescent="0.25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1.72</v>
      </c>
      <c r="C144" s="4">
        <f t="shared" si="22"/>
        <v>0.47619047619047616</v>
      </c>
      <c r="D144">
        <f t="shared" si="23"/>
        <v>0.58139534883720934</v>
      </c>
      <c r="E144">
        <f t="shared" si="24"/>
        <v>5.75858250276855E-2</v>
      </c>
      <c r="F144">
        <f t="shared" si="25"/>
        <v>-0.21926910299003322</v>
      </c>
      <c r="G144">
        <v>0</v>
      </c>
      <c r="H144">
        <f t="shared" si="26"/>
        <v>0.27685492801771872</v>
      </c>
      <c r="I144">
        <f t="shared" si="27"/>
        <v>-1.1236664374387368</v>
      </c>
      <c r="J144">
        <f t="shared" si="28"/>
        <v>1.1236664374387368</v>
      </c>
      <c r="K144">
        <f t="shared" si="29"/>
        <v>0.44722057487231454</v>
      </c>
      <c r="L144">
        <f t="shared" si="30"/>
        <v>0.55277942512768541</v>
      </c>
      <c r="M144">
        <f t="shared" si="31"/>
        <v>2.2360330811826108</v>
      </c>
      <c r="N144">
        <f t="shared" si="32"/>
        <v>1.8090398349558905</v>
      </c>
    </row>
    <row r="145" spans="1:14" x14ac:dyDescent="0.25">
      <c r="A145" s="4">
        <f>IF('True_Odds_Calculator_2-way'!A146="","",'True_Odds_Calculator_2-way'!A146)</f>
        <v>2.38</v>
      </c>
      <c r="B145" s="4">
        <f>IF('True_Odds_Calculator_2-way'!B146="","",'True_Odds_Calculator_2-way'!B146)</f>
        <v>1.57</v>
      </c>
      <c r="C145" s="4">
        <f t="shared" si="22"/>
        <v>0.42016806722689076</v>
      </c>
      <c r="D145">
        <f t="shared" si="23"/>
        <v>0.63694267515923564</v>
      </c>
      <c r="E145">
        <f t="shared" si="24"/>
        <v>5.7110742386126345E-2</v>
      </c>
      <c r="F145">
        <f t="shared" si="25"/>
        <v>-0.210512230369855</v>
      </c>
      <c r="G145">
        <v>0</v>
      </c>
      <c r="H145">
        <f t="shared" si="26"/>
        <v>0.26762297275598135</v>
      </c>
      <c r="I145">
        <f t="shared" si="27"/>
        <v>-1.127516819152897</v>
      </c>
      <c r="J145">
        <f t="shared" si="28"/>
        <v>1.127516819152897</v>
      </c>
      <c r="K145">
        <f t="shared" si="29"/>
        <v>0.39124040734033211</v>
      </c>
      <c r="L145">
        <f t="shared" si="30"/>
        <v>0.60875959265966806</v>
      </c>
      <c r="M145">
        <f t="shared" si="31"/>
        <v>2.5559732104309978</v>
      </c>
      <c r="N145">
        <f t="shared" si="32"/>
        <v>1.6426845869171511</v>
      </c>
    </row>
    <row r="146" spans="1:14" x14ac:dyDescent="0.25">
      <c r="A146" s="4">
        <f>IF('True_Odds_Calculator_2-way'!A147="","",'True_Odds_Calculator_2-way'!A147)</f>
        <v>2.86</v>
      </c>
      <c r="B146" s="4">
        <f>IF('True_Odds_Calculator_2-way'!B147="","",'True_Odds_Calculator_2-way'!B147)</f>
        <v>1.4</v>
      </c>
      <c r="C146" s="4">
        <f t="shared" si="22"/>
        <v>0.34965034965034969</v>
      </c>
      <c r="D146">
        <f t="shared" si="23"/>
        <v>0.7142857142857143</v>
      </c>
      <c r="E146">
        <f t="shared" si="24"/>
        <v>6.3936063936063992E-2</v>
      </c>
      <c r="F146">
        <f t="shared" si="25"/>
        <v>-0.18581418581418574</v>
      </c>
      <c r="G146">
        <v>0</v>
      </c>
      <c r="H146">
        <f t="shared" si="26"/>
        <v>0.24975024975024979</v>
      </c>
      <c r="I146">
        <f t="shared" si="27"/>
        <v>-1.1593472394004209</v>
      </c>
      <c r="J146">
        <f t="shared" si="28"/>
        <v>1.1593472394004209</v>
      </c>
      <c r="K146">
        <f t="shared" si="29"/>
        <v>0.31681804528350199</v>
      </c>
      <c r="L146">
        <f t="shared" si="30"/>
        <v>0.68318195471649801</v>
      </c>
      <c r="M146">
        <f t="shared" si="31"/>
        <v>3.1563858652847832</v>
      </c>
      <c r="N146">
        <f t="shared" si="32"/>
        <v>1.4637388957601682</v>
      </c>
    </row>
    <row r="147" spans="1:14" x14ac:dyDescent="0.25">
      <c r="A147" s="4">
        <f>IF('True_Odds_Calculator_2-way'!A148="","",'True_Odds_Calculator_2-way'!A148)</f>
        <v>2.4700000000000002</v>
      </c>
      <c r="B147" s="4">
        <f>IF('True_Odds_Calculator_2-way'!B148="","",'True_Odds_Calculator_2-way'!B148)</f>
        <v>1.53</v>
      </c>
      <c r="C147" s="4">
        <f t="shared" si="22"/>
        <v>0.40485829959514169</v>
      </c>
      <c r="D147">
        <f t="shared" si="23"/>
        <v>0.65359477124183007</v>
      </c>
      <c r="E147">
        <f t="shared" si="24"/>
        <v>5.845307083697171E-2</v>
      </c>
      <c r="F147">
        <f t="shared" si="25"/>
        <v>-0.20616019687227127</v>
      </c>
      <c r="G147">
        <v>0</v>
      </c>
      <c r="H147">
        <f t="shared" si="26"/>
        <v>0.26461326770924293</v>
      </c>
      <c r="I147">
        <f t="shared" si="27"/>
        <v>-1.1329308367402056</v>
      </c>
      <c r="J147">
        <f t="shared" si="28"/>
        <v>1.1329308367402056</v>
      </c>
      <c r="K147">
        <f t="shared" si="29"/>
        <v>0.37517703713222816</v>
      </c>
      <c r="L147">
        <f t="shared" si="30"/>
        <v>0.62482296286777206</v>
      </c>
      <c r="M147">
        <f t="shared" si="31"/>
        <v>2.665408330008102</v>
      </c>
      <c r="N147">
        <f t="shared" si="32"/>
        <v>1.6004533434723087</v>
      </c>
    </row>
    <row r="148" spans="1:14" x14ac:dyDescent="0.25">
      <c r="A148" s="4">
        <f>IF('True_Odds_Calculator_2-way'!A149="","",'True_Odds_Calculator_2-way'!A149)</f>
        <v>1.9</v>
      </c>
      <c r="B148" s="4">
        <f>IF('True_Odds_Calculator_2-way'!B149="","",'True_Odds_Calculator_2-way'!B149)</f>
        <v>1.97</v>
      </c>
      <c r="C148" s="4">
        <f t="shared" si="22"/>
        <v>0.52631578947368418</v>
      </c>
      <c r="D148">
        <f t="shared" si="23"/>
        <v>0.50761421319796951</v>
      </c>
      <c r="E148">
        <f t="shared" si="24"/>
        <v>3.3930002671653803E-2</v>
      </c>
      <c r="F148">
        <f t="shared" si="25"/>
        <v>-0.23323537269569861</v>
      </c>
      <c r="G148">
        <v>0</v>
      </c>
      <c r="H148">
        <f t="shared" si="26"/>
        <v>0.26716537536735235</v>
      </c>
      <c r="I148">
        <f t="shared" si="27"/>
        <v>-1.0702688317798925</v>
      </c>
      <c r="J148">
        <f t="shared" si="28"/>
        <v>1.0702688317798925</v>
      </c>
      <c r="K148">
        <f t="shared" si="29"/>
        <v>0.50936156937362553</v>
      </c>
      <c r="L148">
        <f t="shared" si="30"/>
        <v>0.49063843062637452</v>
      </c>
      <c r="M148">
        <f t="shared" si="31"/>
        <v>1.963241948601903</v>
      </c>
      <c r="N148">
        <f t="shared" si="32"/>
        <v>2.0381607668264961</v>
      </c>
    </row>
    <row r="149" spans="1:14" x14ac:dyDescent="0.25">
      <c r="A149" s="4">
        <f>IF('True_Odds_Calculator_2-way'!A150="","",'True_Odds_Calculator_2-way'!A150)</f>
        <v>1.88</v>
      </c>
      <c r="B149" s="4">
        <f>IF('True_Odds_Calculator_2-way'!B150="","",'True_Odds_Calculator_2-way'!B150)</f>
        <v>2.0299999999999998</v>
      </c>
      <c r="C149" s="4">
        <f t="shared" si="22"/>
        <v>0.53191489361702127</v>
      </c>
      <c r="D149">
        <f t="shared" si="23"/>
        <v>0.49261083743842371</v>
      </c>
      <c r="E149">
        <f t="shared" si="24"/>
        <v>2.4525731055444977E-2</v>
      </c>
      <c r="F149">
        <f t="shared" si="25"/>
        <v>-0.23750131013520592</v>
      </c>
      <c r="G149">
        <v>0</v>
      </c>
      <c r="H149">
        <f t="shared" si="26"/>
        <v>0.2620270411906509</v>
      </c>
      <c r="I149">
        <f t="shared" si="27"/>
        <v>-1.0503645397539194</v>
      </c>
      <c r="J149">
        <f t="shared" si="28"/>
        <v>1.0503645397539194</v>
      </c>
      <c r="K149">
        <f t="shared" si="29"/>
        <v>0.51966387444698414</v>
      </c>
      <c r="L149">
        <f t="shared" si="30"/>
        <v>0.48033612555301569</v>
      </c>
      <c r="M149">
        <f t="shared" si="31"/>
        <v>1.9243207949834495</v>
      </c>
      <c r="N149">
        <f t="shared" si="32"/>
        <v>2.081875475946537</v>
      </c>
    </row>
    <row r="150" spans="1:14" x14ac:dyDescent="0.25">
      <c r="A150" s="4">
        <f>IF('True_Odds_Calculator_2-way'!A151="","",'True_Odds_Calculator_2-way'!A151)</f>
        <v>1.94</v>
      </c>
      <c r="B150" s="4">
        <f>IF('True_Odds_Calculator_2-way'!B151="","",'True_Odds_Calculator_2-way'!B151)</f>
        <v>1.96</v>
      </c>
      <c r="C150" s="4">
        <f t="shared" si="22"/>
        <v>0.51546391752577325</v>
      </c>
      <c r="D150">
        <f t="shared" si="23"/>
        <v>0.51020408163265307</v>
      </c>
      <c r="E150">
        <f t="shared" si="24"/>
        <v>2.5667999158426325E-2</v>
      </c>
      <c r="F150">
        <f t="shared" si="25"/>
        <v>-0.23732379549758043</v>
      </c>
      <c r="G150">
        <v>0</v>
      </c>
      <c r="H150">
        <f t="shared" si="26"/>
        <v>0.26299179465600675</v>
      </c>
      <c r="I150">
        <f t="shared" si="27"/>
        <v>-1.052689901333149</v>
      </c>
      <c r="J150">
        <f t="shared" si="28"/>
        <v>1.052689901333149</v>
      </c>
      <c r="K150">
        <f t="shared" si="29"/>
        <v>0.50263165184833114</v>
      </c>
      <c r="L150">
        <f t="shared" si="30"/>
        <v>0.49736834815166897</v>
      </c>
      <c r="M150">
        <f t="shared" si="31"/>
        <v>1.9895285072531594</v>
      </c>
      <c r="N150">
        <f t="shared" si="32"/>
        <v>2.0105823052798226</v>
      </c>
    </row>
    <row r="151" spans="1:14" x14ac:dyDescent="0.25">
      <c r="A151" s="4">
        <f>IF('True_Odds_Calculator_2-way'!A152="","",'True_Odds_Calculator_2-way'!A152)</f>
        <v>2.2000000000000002</v>
      </c>
      <c r="B151" s="4">
        <f>IF('True_Odds_Calculator_2-way'!B152="","",'True_Odds_Calculator_2-way'!B152)</f>
        <v>1.74</v>
      </c>
      <c r="C151" s="4">
        <f t="shared" si="22"/>
        <v>0.45454545454545453</v>
      </c>
      <c r="D151">
        <f t="shared" si="23"/>
        <v>0.57471264367816088</v>
      </c>
      <c r="E151">
        <f t="shared" si="24"/>
        <v>2.925809822361547E-2</v>
      </c>
      <c r="F151">
        <f t="shared" si="25"/>
        <v>-0.23197492163009403</v>
      </c>
      <c r="G151">
        <v>0</v>
      </c>
      <c r="H151">
        <f t="shared" si="26"/>
        <v>0.2612330198537095</v>
      </c>
      <c r="I151">
        <f t="shared" si="27"/>
        <v>-1.0611908999450221</v>
      </c>
      <c r="J151">
        <f t="shared" si="28"/>
        <v>1.0611908999450221</v>
      </c>
      <c r="K151">
        <f t="shared" si="29"/>
        <v>0.43986417206778194</v>
      </c>
      <c r="L151">
        <f t="shared" si="30"/>
        <v>0.56013582793221794</v>
      </c>
      <c r="M151">
        <f t="shared" si="31"/>
        <v>2.2734290799340271</v>
      </c>
      <c r="N151">
        <f t="shared" si="32"/>
        <v>1.7852812659593167</v>
      </c>
    </row>
    <row r="152" spans="1:14" x14ac:dyDescent="0.25">
      <c r="A152" s="4">
        <f>IF('True_Odds_Calculator_2-way'!A153="","",'True_Odds_Calculator_2-way'!A153)</f>
        <v>2.09</v>
      </c>
      <c r="B152" s="4">
        <f>IF('True_Odds_Calculator_2-way'!B153="","",'True_Odds_Calculator_2-way'!B153)</f>
        <v>1.83</v>
      </c>
      <c r="C152" s="4">
        <f t="shared" si="22"/>
        <v>0.47846889952153115</v>
      </c>
      <c r="D152">
        <f t="shared" si="23"/>
        <v>0.54644808743169393</v>
      </c>
      <c r="E152">
        <f t="shared" si="24"/>
        <v>2.4916986953225084E-2</v>
      </c>
      <c r="F152">
        <f t="shared" si="25"/>
        <v>-0.23654142808586287</v>
      </c>
      <c r="G152">
        <v>0</v>
      </c>
      <c r="H152">
        <f t="shared" si="26"/>
        <v>0.26145841503908801</v>
      </c>
      <c r="I152">
        <f t="shared" si="27"/>
        <v>-1.0513509339597378</v>
      </c>
      <c r="J152">
        <f t="shared" si="28"/>
        <v>1.0513509339597378</v>
      </c>
      <c r="K152">
        <f t="shared" si="29"/>
        <v>0.46598919212836404</v>
      </c>
      <c r="L152">
        <f t="shared" si="30"/>
        <v>0.53401080787163591</v>
      </c>
      <c r="M152">
        <f t="shared" si="31"/>
        <v>2.145972518016114</v>
      </c>
      <c r="N152">
        <f t="shared" si="32"/>
        <v>1.8726212751865827</v>
      </c>
    </row>
    <row r="153" spans="1:14" x14ac:dyDescent="0.25">
      <c r="A153" s="4">
        <f>IF('True_Odds_Calculator_2-way'!A154="","",'True_Odds_Calculator_2-way'!A154)</f>
        <v>2.2799999999999998</v>
      </c>
      <c r="B153" s="4">
        <f>IF('True_Odds_Calculator_2-way'!B154="","",'True_Odds_Calculator_2-way'!B154)</f>
        <v>1.65</v>
      </c>
      <c r="C153" s="4">
        <f t="shared" si="22"/>
        <v>0.43859649122807021</v>
      </c>
      <c r="D153">
        <f t="shared" si="23"/>
        <v>0.60606060606060608</v>
      </c>
      <c r="E153">
        <f t="shared" si="24"/>
        <v>4.4657097288676173E-2</v>
      </c>
      <c r="F153">
        <f t="shared" si="25"/>
        <v>-0.22115895800106333</v>
      </c>
      <c r="G153">
        <v>0</v>
      </c>
      <c r="H153">
        <f t="shared" si="26"/>
        <v>0.26581605528973951</v>
      </c>
      <c r="I153">
        <f t="shared" si="27"/>
        <v>-1.0963225241337864</v>
      </c>
      <c r="J153">
        <f t="shared" si="28"/>
        <v>1.0963225241337864</v>
      </c>
      <c r="K153">
        <f t="shared" si="29"/>
        <v>0.41609577790366731</v>
      </c>
      <c r="L153">
        <f t="shared" si="30"/>
        <v>0.58390422209633297</v>
      </c>
      <c r="M153">
        <f t="shared" si="31"/>
        <v>2.4032928308912465</v>
      </c>
      <c r="N153">
        <f t="shared" si="32"/>
        <v>1.7126096406869604</v>
      </c>
    </row>
    <row r="154" spans="1:14" x14ac:dyDescent="0.25">
      <c r="A154" s="4">
        <f>IF('True_Odds_Calculator_2-way'!A155="","",'True_Odds_Calculator_2-way'!A155)</f>
        <v>2.44</v>
      </c>
      <c r="B154" s="4">
        <f>IF('True_Odds_Calculator_2-way'!B155="","",'True_Odds_Calculator_2-way'!B155)</f>
        <v>1.58</v>
      </c>
      <c r="C154" s="4">
        <f t="shared" si="22"/>
        <v>0.4098360655737705</v>
      </c>
      <c r="D154">
        <f t="shared" si="23"/>
        <v>0.63291139240506322</v>
      </c>
      <c r="E154">
        <f t="shared" si="24"/>
        <v>4.2747457978833836E-2</v>
      </c>
      <c r="F154">
        <f t="shared" si="25"/>
        <v>-0.21664245694127404</v>
      </c>
      <c r="G154">
        <v>0</v>
      </c>
      <c r="H154">
        <f t="shared" si="26"/>
        <v>0.25938991492010788</v>
      </c>
      <c r="I154">
        <f t="shared" si="27"/>
        <v>-1.0942202738310214</v>
      </c>
      <c r="J154">
        <f t="shared" si="28"/>
        <v>1.0942202738310214</v>
      </c>
      <c r="K154">
        <f t="shared" si="29"/>
        <v>0.38824741012054537</v>
      </c>
      <c r="L154">
        <f t="shared" si="30"/>
        <v>0.61175258987945458</v>
      </c>
      <c r="M154">
        <f t="shared" si="31"/>
        <v>2.5756771943166705</v>
      </c>
      <c r="N154">
        <f t="shared" si="32"/>
        <v>1.6346477588219925</v>
      </c>
    </row>
    <row r="155" spans="1:14" x14ac:dyDescent="0.25">
      <c r="A155" s="4">
        <f>IF('True_Odds_Calculator_2-way'!A156="","",'True_Odds_Calculator_2-way'!A156)</f>
        <v>2.38</v>
      </c>
      <c r="B155" s="4">
        <f>IF('True_Odds_Calculator_2-way'!B156="","",'True_Odds_Calculator_2-way'!B156)</f>
        <v>1.61</v>
      </c>
      <c r="C155" s="4">
        <f t="shared" si="22"/>
        <v>0.42016806722689076</v>
      </c>
      <c r="D155">
        <f t="shared" si="23"/>
        <v>0.6211180124223602</v>
      </c>
      <c r="E155">
        <f t="shared" si="24"/>
        <v>4.1286079649250906E-2</v>
      </c>
      <c r="F155">
        <f t="shared" si="25"/>
        <v>-0.21968787515006016</v>
      </c>
      <c r="G155">
        <v>0</v>
      </c>
      <c r="H155">
        <f t="shared" si="26"/>
        <v>0.26097395479931101</v>
      </c>
      <c r="I155">
        <f t="shared" si="27"/>
        <v>-1.0899223022085143</v>
      </c>
      <c r="J155">
        <f t="shared" si="28"/>
        <v>1.0899223022085143</v>
      </c>
      <c r="K155">
        <f t="shared" si="29"/>
        <v>0.39934622597289299</v>
      </c>
      <c r="L155">
        <f t="shared" si="30"/>
        <v>0.60065377402710718</v>
      </c>
      <c r="M155">
        <f t="shared" si="31"/>
        <v>2.5040927770477501</v>
      </c>
      <c r="N155">
        <f t="shared" si="32"/>
        <v>1.6648526043471934</v>
      </c>
    </row>
    <row r="156" spans="1:14" x14ac:dyDescent="0.25">
      <c r="A156" s="4">
        <f>IF('True_Odds_Calculator_2-way'!A157="","",'True_Odds_Calculator_2-way'!A157)</f>
        <v>2.35</v>
      </c>
      <c r="B156" s="4">
        <f>IF('True_Odds_Calculator_2-way'!B157="","",'True_Odds_Calculator_2-way'!B157)</f>
        <v>1.62</v>
      </c>
      <c r="C156" s="4">
        <f t="shared" si="22"/>
        <v>0.42553191489361702</v>
      </c>
      <c r="D156">
        <f t="shared" si="23"/>
        <v>0.61728395061728392</v>
      </c>
      <c r="E156">
        <f t="shared" si="24"/>
        <v>4.2815865510900997E-2</v>
      </c>
      <c r="F156">
        <f t="shared" si="25"/>
        <v>-0.21985815602836878</v>
      </c>
      <c r="G156">
        <v>0</v>
      </c>
      <c r="H156">
        <f t="shared" si="26"/>
        <v>0.26267402153926978</v>
      </c>
      <c r="I156">
        <f t="shared" si="27"/>
        <v>-1.0930430596399217</v>
      </c>
      <c r="J156">
        <f t="shared" si="28"/>
        <v>1.0930430596399217</v>
      </c>
      <c r="K156">
        <f t="shared" si="29"/>
        <v>0.40394115194330737</v>
      </c>
      <c r="L156">
        <f t="shared" si="30"/>
        <v>0.59605884805669263</v>
      </c>
      <c r="M156">
        <f t="shared" si="31"/>
        <v>2.4756081305138942</v>
      </c>
      <c r="N156">
        <f t="shared" si="32"/>
        <v>1.6776866969767514</v>
      </c>
    </row>
    <row r="157" spans="1:14" x14ac:dyDescent="0.25">
      <c r="A157" s="4">
        <f>IF('True_Odds_Calculator_2-way'!A158="","",'True_Odds_Calculator_2-way'!A158)</f>
        <v>1.86</v>
      </c>
      <c r="B157" s="4">
        <f>IF('True_Odds_Calculator_2-way'!B158="","",'True_Odds_Calculator_2-way'!B158)</f>
        <v>2.0299999999999998</v>
      </c>
      <c r="C157" s="4">
        <f t="shared" si="22"/>
        <v>0.5376344086021505</v>
      </c>
      <c r="D157">
        <f t="shared" si="23"/>
        <v>0.49261083743842371</v>
      </c>
      <c r="E157">
        <f t="shared" si="24"/>
        <v>3.0245246040574214E-2</v>
      </c>
      <c r="F157">
        <f t="shared" si="25"/>
        <v>-0.23459929021664283</v>
      </c>
      <c r="G157">
        <v>0</v>
      </c>
      <c r="H157">
        <f t="shared" si="26"/>
        <v>0.26484453625721704</v>
      </c>
      <c r="I157">
        <f t="shared" si="27"/>
        <v>-1.0625078858299792</v>
      </c>
      <c r="J157">
        <f t="shared" si="28"/>
        <v>1.0625078858299792</v>
      </c>
      <c r="K157">
        <f t="shared" si="29"/>
        <v>0.5225324395988501</v>
      </c>
      <c r="L157">
        <f t="shared" si="30"/>
        <v>0.47746756040114985</v>
      </c>
      <c r="M157">
        <f t="shared" si="31"/>
        <v>1.9137567818137824</v>
      </c>
      <c r="N157">
        <f t="shared" si="32"/>
        <v>2.0943831224048783</v>
      </c>
    </row>
    <row r="158" spans="1:14" x14ac:dyDescent="0.25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2.2200000000000002</v>
      </c>
      <c r="C158" s="4">
        <f t="shared" si="22"/>
        <v>0.58823529411764708</v>
      </c>
      <c r="D158">
        <f t="shared" si="23"/>
        <v>0.4504504504504504</v>
      </c>
      <c r="E158">
        <f t="shared" si="24"/>
        <v>3.868574456809748E-2</v>
      </c>
      <c r="F158">
        <f t="shared" si="25"/>
        <v>-0.22628510863804985</v>
      </c>
      <c r="G158">
        <v>0</v>
      </c>
      <c r="H158">
        <f t="shared" si="26"/>
        <v>0.26497085320614733</v>
      </c>
      <c r="I158">
        <f t="shared" si="27"/>
        <v>-1.0821091383745125</v>
      </c>
      <c r="J158">
        <f t="shared" si="28"/>
        <v>1.0821091383745125</v>
      </c>
      <c r="K158">
        <f t="shared" si="29"/>
        <v>0.56899768428493536</v>
      </c>
      <c r="L158">
        <f t="shared" si="30"/>
        <v>0.43100231571506481</v>
      </c>
      <c r="M158">
        <f t="shared" si="31"/>
        <v>1.7574763968621581</v>
      </c>
      <c r="N158">
        <f t="shared" si="32"/>
        <v>2.3201731488169055</v>
      </c>
    </row>
    <row r="159" spans="1:14" x14ac:dyDescent="0.25">
      <c r="A159" s="4">
        <f>IF('True_Odds_Calculator_2-way'!A160="","",'True_Odds_Calculator_2-way'!A160)</f>
        <v>1.88</v>
      </c>
      <c r="B159" s="4">
        <f>IF('True_Odds_Calculator_2-way'!B160="","",'True_Odds_Calculator_2-way'!B160)</f>
        <v>1.99</v>
      </c>
      <c r="C159" s="4">
        <f t="shared" si="22"/>
        <v>0.53191489361702127</v>
      </c>
      <c r="D159">
        <f t="shared" si="23"/>
        <v>0.50251256281407031</v>
      </c>
      <c r="E159">
        <f t="shared" si="24"/>
        <v>3.4427456431091574E-2</v>
      </c>
      <c r="F159">
        <f t="shared" si="25"/>
        <v>-0.23286645995937127</v>
      </c>
      <c r="G159">
        <v>0</v>
      </c>
      <c r="H159">
        <f t="shared" si="26"/>
        <v>0.2672939163904629</v>
      </c>
      <c r="I159">
        <f t="shared" si="27"/>
        <v>-1.0713739108887084</v>
      </c>
      <c r="J159">
        <f t="shared" si="28"/>
        <v>1.0713739108887084</v>
      </c>
      <c r="K159">
        <f t="shared" si="29"/>
        <v>0.51471862576142968</v>
      </c>
      <c r="L159">
        <f t="shared" si="30"/>
        <v>0.48528137423857021</v>
      </c>
      <c r="M159">
        <f t="shared" si="31"/>
        <v>1.9428090415820634</v>
      </c>
      <c r="N159">
        <f t="shared" si="32"/>
        <v>2.0606601717798219</v>
      </c>
    </row>
    <row r="160" spans="1:14" x14ac:dyDescent="0.25">
      <c r="A160" s="4">
        <f>IF('True_Odds_Calculator_2-way'!A161="","",'True_Odds_Calculator_2-way'!A161)</f>
        <v>2.29</v>
      </c>
      <c r="B160" s="4">
        <f>IF('True_Odds_Calculator_2-way'!B161="","",'True_Odds_Calculator_2-way'!B161)</f>
        <v>1.61</v>
      </c>
      <c r="C160" s="4">
        <f t="shared" si="22"/>
        <v>0.4366812227074236</v>
      </c>
      <c r="D160">
        <f t="shared" si="23"/>
        <v>0.6211180124223602</v>
      </c>
      <c r="E160">
        <f t="shared" si="24"/>
        <v>5.7799235129783799E-2</v>
      </c>
      <c r="F160">
        <f t="shared" si="25"/>
        <v>-0.21343133798041714</v>
      </c>
      <c r="G160">
        <v>0</v>
      </c>
      <c r="H160">
        <f t="shared" si="26"/>
        <v>0.27123057311020099</v>
      </c>
      <c r="I160">
        <f t="shared" si="27"/>
        <v>-1.1273018698002335</v>
      </c>
      <c r="J160">
        <f t="shared" si="28"/>
        <v>1.1273018698002335</v>
      </c>
      <c r="K160">
        <f t="shared" si="29"/>
        <v>0.40746153139088775</v>
      </c>
      <c r="L160">
        <f t="shared" si="30"/>
        <v>0.59253846860911208</v>
      </c>
      <c r="M160">
        <f t="shared" si="31"/>
        <v>2.4542194120423009</v>
      </c>
      <c r="N160">
        <f t="shared" si="32"/>
        <v>1.6876541405781429</v>
      </c>
    </row>
    <row r="161" spans="1:14" x14ac:dyDescent="0.25">
      <c r="A161" s="4">
        <f>IF('True_Odds_Calculator_2-way'!A162="","",'True_Odds_Calculator_2-way'!A162)</f>
        <v>1.92</v>
      </c>
      <c r="B161" s="4">
        <f>IF('True_Odds_Calculator_2-way'!B162="","",'True_Odds_Calculator_2-way'!B162)</f>
        <v>1.99</v>
      </c>
      <c r="C161" s="4">
        <f t="shared" si="22"/>
        <v>0.52083333333333337</v>
      </c>
      <c r="D161">
        <f t="shared" si="23"/>
        <v>0.50251256281407031</v>
      </c>
      <c r="E161">
        <f t="shared" si="24"/>
        <v>2.3345896147403788E-2</v>
      </c>
      <c r="F161">
        <f t="shared" si="25"/>
        <v>-0.2383793969849245</v>
      </c>
      <c r="G161">
        <v>0</v>
      </c>
      <c r="H161">
        <f t="shared" si="26"/>
        <v>0.26172529313232828</v>
      </c>
      <c r="I161">
        <f t="shared" si="27"/>
        <v>-1.0478243557698861</v>
      </c>
      <c r="J161">
        <f t="shared" si="28"/>
        <v>1.0478243557698861</v>
      </c>
      <c r="K161">
        <f t="shared" si="29"/>
        <v>0.50916538235411457</v>
      </c>
      <c r="L161">
        <f t="shared" si="30"/>
        <v>0.49083461764588526</v>
      </c>
      <c r="M161">
        <f t="shared" si="31"/>
        <v>1.9639984073082948</v>
      </c>
      <c r="N161">
        <f t="shared" si="32"/>
        <v>2.0373461122121879</v>
      </c>
    </row>
    <row r="162" spans="1:14" x14ac:dyDescent="0.25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2.31</v>
      </c>
      <c r="C162" s="4">
        <f t="shared" si="22"/>
        <v>0.59523809523809523</v>
      </c>
      <c r="D162">
        <f t="shared" si="23"/>
        <v>0.4329004329004329</v>
      </c>
      <c r="E162">
        <f t="shared" si="24"/>
        <v>2.813852813852824E-2</v>
      </c>
      <c r="F162">
        <f t="shared" si="25"/>
        <v>-0.22954030096887235</v>
      </c>
      <c r="G162">
        <v>0</v>
      </c>
      <c r="H162">
        <f t="shared" si="26"/>
        <v>0.25767882910740053</v>
      </c>
      <c r="I162">
        <f t="shared" si="27"/>
        <v>-1.0595217973953226</v>
      </c>
      <c r="J162">
        <f t="shared" si="28"/>
        <v>1.0595217973953226</v>
      </c>
      <c r="K162">
        <f t="shared" si="29"/>
        <v>0.581234893460709</v>
      </c>
      <c r="L162">
        <f t="shared" si="30"/>
        <v>0.41876510653929105</v>
      </c>
      <c r="M162">
        <f t="shared" si="31"/>
        <v>1.7204748222288193</v>
      </c>
      <c r="N162">
        <f t="shared" si="32"/>
        <v>2.3879735545878726</v>
      </c>
    </row>
    <row r="163" spans="1:14" x14ac:dyDescent="0.25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</v>
      </c>
      <c r="C163" s="4">
        <f t="shared" si="22"/>
        <v>0.48309178743961356</v>
      </c>
      <c r="D163">
        <f t="shared" si="23"/>
        <v>0.55555555555555558</v>
      </c>
      <c r="E163">
        <f t="shared" si="24"/>
        <v>3.8647342995169254E-2</v>
      </c>
      <c r="F163">
        <f t="shared" si="25"/>
        <v>-0.22973698336017168</v>
      </c>
      <c r="G163">
        <v>0</v>
      </c>
      <c r="H163">
        <f t="shared" si="26"/>
        <v>0.26838432635534087</v>
      </c>
      <c r="I163">
        <f t="shared" si="27"/>
        <v>-1.0808442529177926</v>
      </c>
      <c r="J163">
        <f t="shared" si="28"/>
        <v>1.0808442529177926</v>
      </c>
      <c r="K163">
        <f t="shared" si="29"/>
        <v>0.46371363147270434</v>
      </c>
      <c r="L163">
        <f t="shared" si="30"/>
        <v>0.53628636852729539</v>
      </c>
      <c r="M163">
        <f t="shared" si="31"/>
        <v>2.1565033506220384</v>
      </c>
      <c r="N163">
        <f t="shared" si="32"/>
        <v>1.8646754023342345</v>
      </c>
    </row>
    <row r="164" spans="1:14" x14ac:dyDescent="0.25">
      <c r="A164" s="4">
        <f>IF('True_Odds_Calculator_2-way'!A165="","",'True_Odds_Calculator_2-way'!A165)</f>
        <v>1.94</v>
      </c>
      <c r="B164" s="4">
        <f>IF('True_Odds_Calculator_2-way'!B165="","",'True_Odds_Calculator_2-way'!B165)</f>
        <v>1.93</v>
      </c>
      <c r="C164" s="4">
        <f t="shared" si="22"/>
        <v>0.51546391752577325</v>
      </c>
      <c r="D164">
        <f t="shared" si="23"/>
        <v>0.5181347150259068</v>
      </c>
      <c r="E164">
        <f t="shared" si="24"/>
        <v>3.3598632551679941E-2</v>
      </c>
      <c r="F164">
        <f t="shared" si="25"/>
        <v>-0.2334811174616741</v>
      </c>
      <c r="G164">
        <v>0</v>
      </c>
      <c r="H164">
        <f t="shared" si="26"/>
        <v>0.26707975001335404</v>
      </c>
      <c r="I164">
        <f t="shared" si="27"/>
        <v>-1.0695340092890231</v>
      </c>
      <c r="J164">
        <f t="shared" si="28"/>
        <v>1.0695340092890231</v>
      </c>
      <c r="K164">
        <f t="shared" si="29"/>
        <v>0.49866309204640175</v>
      </c>
      <c r="L164">
        <f t="shared" si="30"/>
        <v>0.50133690795359842</v>
      </c>
      <c r="M164">
        <f t="shared" si="31"/>
        <v>2.0053619687316817</v>
      </c>
      <c r="N164">
        <f t="shared" si="32"/>
        <v>1.9946666286387909</v>
      </c>
    </row>
    <row r="165" spans="1:14" x14ac:dyDescent="0.25">
      <c r="A165" s="4">
        <f>IF('True_Odds_Calculator_2-way'!A166="","",'True_Odds_Calculator_2-way'!A166)</f>
        <v>1.98</v>
      </c>
      <c r="B165" s="4">
        <f>IF('True_Odds_Calculator_2-way'!B166="","",'True_Odds_Calculator_2-way'!B166)</f>
        <v>1.89</v>
      </c>
      <c r="C165" s="4">
        <f t="shared" si="22"/>
        <v>0.50505050505050508</v>
      </c>
      <c r="D165">
        <f t="shared" si="23"/>
        <v>0.52910052910052918</v>
      </c>
      <c r="E165">
        <f t="shared" si="24"/>
        <v>3.4151034151034265E-2</v>
      </c>
      <c r="F165">
        <f t="shared" si="25"/>
        <v>-0.23307145529367745</v>
      </c>
      <c r="G165">
        <v>0</v>
      </c>
      <c r="H165">
        <f t="shared" si="26"/>
        <v>0.26722248944471172</v>
      </c>
      <c r="I165">
        <f t="shared" si="27"/>
        <v>-1.0707595557083738</v>
      </c>
      <c r="J165">
        <f t="shared" si="28"/>
        <v>1.0707595557083738</v>
      </c>
      <c r="K165">
        <f t="shared" si="29"/>
        <v>0.48796093876492608</v>
      </c>
      <c r="L165">
        <f t="shared" si="30"/>
        <v>0.5120390612350737</v>
      </c>
      <c r="M165">
        <f t="shared" si="31"/>
        <v>2.0493443645942064</v>
      </c>
      <c r="N165">
        <f t="shared" si="32"/>
        <v>1.9529760045804527</v>
      </c>
    </row>
    <row r="166" spans="1:14" x14ac:dyDescent="0.25">
      <c r="A166" s="4">
        <f>IF('True_Odds_Calculator_2-way'!A167="","",'True_Odds_Calculator_2-way'!A167)</f>
        <v>2.2400000000000002</v>
      </c>
      <c r="B166" s="4">
        <f>IF('True_Odds_Calculator_2-way'!B167="","",'True_Odds_Calculator_2-way'!B167)</f>
        <v>1.69</v>
      </c>
      <c r="C166" s="4">
        <f t="shared" si="22"/>
        <v>0.4464285714285714</v>
      </c>
      <c r="D166">
        <f t="shared" si="23"/>
        <v>0.59171597633136097</v>
      </c>
      <c r="E166">
        <f t="shared" si="24"/>
        <v>3.8144547759932479E-2</v>
      </c>
      <c r="F166">
        <f t="shared" si="25"/>
        <v>-0.22601437024513937</v>
      </c>
      <c r="G166">
        <v>0</v>
      </c>
      <c r="H166">
        <f t="shared" si="26"/>
        <v>0.26415891800507185</v>
      </c>
      <c r="I166">
        <f t="shared" si="27"/>
        <v>-1.0810968751610266</v>
      </c>
      <c r="J166">
        <f t="shared" si="28"/>
        <v>1.0810968751610266</v>
      </c>
      <c r="K166">
        <f t="shared" si="29"/>
        <v>0.42724815706868025</v>
      </c>
      <c r="L166">
        <f t="shared" si="30"/>
        <v>0.57275184293131953</v>
      </c>
      <c r="M166">
        <f t="shared" si="31"/>
        <v>2.3405601251996737</v>
      </c>
      <c r="N166">
        <f t="shared" si="32"/>
        <v>1.7459568438611086</v>
      </c>
    </row>
    <row r="167" spans="1:14" x14ac:dyDescent="0.25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1.62</v>
      </c>
      <c r="C167" s="4">
        <f t="shared" si="22"/>
        <v>0.42016806722689076</v>
      </c>
      <c r="D167">
        <f t="shared" si="23"/>
        <v>0.61728395061728392</v>
      </c>
      <c r="E167">
        <f t="shared" si="24"/>
        <v>3.7452017844174623E-2</v>
      </c>
      <c r="F167">
        <f t="shared" si="25"/>
        <v>-0.22191098661686903</v>
      </c>
      <c r="G167">
        <v>0</v>
      </c>
      <c r="H167">
        <f t="shared" si="26"/>
        <v>0.25936300446104366</v>
      </c>
      <c r="I167">
        <f t="shared" si="27"/>
        <v>-1.0810968751610261</v>
      </c>
      <c r="J167">
        <f t="shared" si="28"/>
        <v>1.0810968751610261</v>
      </c>
      <c r="K167">
        <f t="shared" si="29"/>
        <v>0.4012980084049661</v>
      </c>
      <c r="L167">
        <f t="shared" si="30"/>
        <v>0.59870199159503401</v>
      </c>
      <c r="M167">
        <f t="shared" si="31"/>
        <v>2.4919136877222163</v>
      </c>
      <c r="N167">
        <f t="shared" si="32"/>
        <v>1.6702800625998362</v>
      </c>
    </row>
    <row r="168" spans="1:14" x14ac:dyDescent="0.25">
      <c r="A168" s="4">
        <f>IF('True_Odds_Calculator_2-way'!A169="","",'True_Odds_Calculator_2-way'!A169)</f>
        <v>2.29</v>
      </c>
      <c r="B168" s="4">
        <f>IF('True_Odds_Calculator_2-way'!B169="","",'True_Odds_Calculator_2-way'!B169)</f>
        <v>1.66</v>
      </c>
      <c r="C168" s="4">
        <f t="shared" si="22"/>
        <v>0.4366812227074236</v>
      </c>
      <c r="D168">
        <f t="shared" si="23"/>
        <v>0.60240963855421692</v>
      </c>
      <c r="E168">
        <f t="shared" si="24"/>
        <v>3.9090861261640519E-2</v>
      </c>
      <c r="F168">
        <f t="shared" si="25"/>
        <v>-0.22397011627295205</v>
      </c>
      <c r="G168">
        <v>0</v>
      </c>
      <c r="H168">
        <f t="shared" si="26"/>
        <v>0.26306097753459257</v>
      </c>
      <c r="I168">
        <f t="shared" si="27"/>
        <v>-1.0837601479372587</v>
      </c>
      <c r="J168">
        <f t="shared" si="28"/>
        <v>1.0837601479372587</v>
      </c>
      <c r="K168">
        <f t="shared" si="29"/>
        <v>0.41700538087901889</v>
      </c>
      <c r="L168">
        <f t="shared" si="30"/>
        <v>0.58299461912098116</v>
      </c>
      <c r="M168">
        <f t="shared" si="31"/>
        <v>2.3980505908390635</v>
      </c>
      <c r="N168">
        <f t="shared" si="32"/>
        <v>1.7152816976385905</v>
      </c>
    </row>
    <row r="169" spans="1:14" x14ac:dyDescent="0.25">
      <c r="A169" s="4">
        <f>IF('True_Odds_Calculator_2-way'!A170="","",'True_Odds_Calculator_2-way'!A170)</f>
        <v>2.11</v>
      </c>
      <c r="B169" s="4">
        <f>IF('True_Odds_Calculator_2-way'!B170="","",'True_Odds_Calculator_2-way'!B170)</f>
        <v>1.77</v>
      </c>
      <c r="C169" s="4">
        <f t="shared" si="22"/>
        <v>0.47393364928909953</v>
      </c>
      <c r="D169">
        <f t="shared" si="23"/>
        <v>0.56497175141242939</v>
      </c>
      <c r="E169">
        <f t="shared" si="24"/>
        <v>3.8905400701529036E-2</v>
      </c>
      <c r="F169">
        <f t="shared" si="25"/>
        <v>-0.22885372319061759</v>
      </c>
      <c r="G169">
        <v>0</v>
      </c>
      <c r="H169">
        <f t="shared" si="26"/>
        <v>0.26775912389214662</v>
      </c>
      <c r="I169">
        <f t="shared" si="27"/>
        <v>-1.0816659234722941</v>
      </c>
      <c r="J169">
        <f t="shared" si="28"/>
        <v>1.0816659234722941</v>
      </c>
      <c r="K169">
        <f t="shared" si="29"/>
        <v>0.45441136703461599</v>
      </c>
      <c r="L169">
        <f t="shared" si="30"/>
        <v>0.54558863296538396</v>
      </c>
      <c r="M169">
        <f t="shared" si="31"/>
        <v>2.2006491750542465</v>
      </c>
      <c r="N169">
        <f t="shared" si="32"/>
        <v>1.8328827610736662</v>
      </c>
    </row>
    <row r="170" spans="1:14" x14ac:dyDescent="0.25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1.85</v>
      </c>
      <c r="C170" s="4">
        <f t="shared" si="22"/>
        <v>0.49261083743842371</v>
      </c>
      <c r="D170">
        <f t="shared" si="23"/>
        <v>0.54054054054054046</v>
      </c>
      <c r="E170">
        <f t="shared" si="24"/>
        <v>3.315137797896428E-2</v>
      </c>
      <c r="F170">
        <f t="shared" si="25"/>
        <v>-0.23312475036612956</v>
      </c>
      <c r="G170">
        <v>0</v>
      </c>
      <c r="H170">
        <f t="shared" si="26"/>
        <v>0.26627612834509384</v>
      </c>
      <c r="I170">
        <f t="shared" si="27"/>
        <v>-1.0687396570715308</v>
      </c>
      <c r="J170">
        <f t="shared" si="28"/>
        <v>1.0687396570715308</v>
      </c>
      <c r="K170">
        <f t="shared" si="29"/>
        <v>0.47600872092291718</v>
      </c>
      <c r="L170">
        <f t="shared" si="30"/>
        <v>0.52399127907708287</v>
      </c>
      <c r="M170">
        <f t="shared" si="31"/>
        <v>2.1008018467836762</v>
      </c>
      <c r="N170">
        <f t="shared" si="32"/>
        <v>1.9084287085108012</v>
      </c>
    </row>
    <row r="171" spans="1:14" x14ac:dyDescent="0.25">
      <c r="A171" s="4">
        <f>IF('True_Odds_Calculator_2-way'!A172="","",'True_Odds_Calculator_2-way'!A172)</f>
        <v>2.04</v>
      </c>
      <c r="B171" s="4">
        <f>IF('True_Odds_Calculator_2-way'!B172="","",'True_Odds_Calculator_2-way'!B172)</f>
        <v>1.84</v>
      </c>
      <c r="C171" s="4">
        <f t="shared" si="22"/>
        <v>0.49019607843137253</v>
      </c>
      <c r="D171">
        <f t="shared" si="23"/>
        <v>0.54347826086956519</v>
      </c>
      <c r="E171">
        <f t="shared" si="24"/>
        <v>3.3674339300937772E-2</v>
      </c>
      <c r="F171">
        <f t="shared" si="25"/>
        <v>-0.23273657289002547</v>
      </c>
      <c r="G171">
        <v>0</v>
      </c>
      <c r="H171">
        <f t="shared" si="26"/>
        <v>0.2664109121909633</v>
      </c>
      <c r="I171">
        <f t="shared" si="27"/>
        <v>-1.0699012312772824</v>
      </c>
      <c r="J171">
        <f t="shared" si="28"/>
        <v>1.0699012312772824</v>
      </c>
      <c r="K171">
        <f t="shared" si="29"/>
        <v>0.47332857821916891</v>
      </c>
      <c r="L171">
        <f t="shared" si="30"/>
        <v>0.52667142178083093</v>
      </c>
      <c r="M171">
        <f t="shared" si="31"/>
        <v>2.1126972805283741</v>
      </c>
      <c r="N171">
        <f t="shared" si="32"/>
        <v>1.8987170342729172</v>
      </c>
    </row>
    <row r="172" spans="1:14" x14ac:dyDescent="0.25">
      <c r="A172" s="4">
        <f>IF('True_Odds_Calculator_2-way'!A173="","",'True_Odds_Calculator_2-way'!A173)</f>
        <v>2.12</v>
      </c>
      <c r="B172" s="4">
        <f>IF('True_Odds_Calculator_2-way'!B173="","",'True_Odds_Calculator_2-way'!B173)</f>
        <v>1.77</v>
      </c>
      <c r="C172" s="4">
        <f t="shared" si="22"/>
        <v>0.47169811320754712</v>
      </c>
      <c r="D172">
        <f t="shared" si="23"/>
        <v>0.56497175141242939</v>
      </c>
      <c r="E172">
        <f t="shared" si="24"/>
        <v>3.6669864619976567E-2</v>
      </c>
      <c r="F172">
        <f t="shared" si="25"/>
        <v>-0.22982624453682976</v>
      </c>
      <c r="G172">
        <v>0</v>
      </c>
      <c r="H172">
        <f t="shared" si="26"/>
        <v>0.26649610915680627</v>
      </c>
      <c r="I172">
        <f t="shared" si="27"/>
        <v>-1.0768262306348702</v>
      </c>
      <c r="J172">
        <f t="shared" si="28"/>
        <v>1.0768262306348702</v>
      </c>
      <c r="K172">
        <f t="shared" si="29"/>
        <v>0.45329983228431991</v>
      </c>
      <c r="L172">
        <f t="shared" si="30"/>
        <v>0.5467001677156802</v>
      </c>
      <c r="M172">
        <f t="shared" si="31"/>
        <v>2.2060453783110545</v>
      </c>
      <c r="N172">
        <f t="shared" si="32"/>
        <v>1.8291561975888497</v>
      </c>
    </row>
    <row r="173" spans="1:14" x14ac:dyDescent="0.25">
      <c r="A173" s="4">
        <f>IF('True_Odds_Calculator_2-way'!A174="","",'True_Odds_Calculator_2-way'!A174)</f>
        <v>2.12</v>
      </c>
      <c r="B173" s="4">
        <f>IF('True_Odds_Calculator_2-way'!B174="","",'True_Odds_Calculator_2-way'!B174)</f>
        <v>1.76</v>
      </c>
      <c r="C173" s="4">
        <f t="shared" si="22"/>
        <v>0.47169811320754712</v>
      </c>
      <c r="D173">
        <f t="shared" si="23"/>
        <v>0.56818181818181823</v>
      </c>
      <c r="E173">
        <f t="shared" si="24"/>
        <v>3.9879931389365408E-2</v>
      </c>
      <c r="F173">
        <f t="shared" si="25"/>
        <v>-0.22813036020583177</v>
      </c>
      <c r="G173">
        <v>0</v>
      </c>
      <c r="H173">
        <f t="shared" si="26"/>
        <v>0.26801029159519724</v>
      </c>
      <c r="I173">
        <f t="shared" si="27"/>
        <v>-1.0838874619051502</v>
      </c>
      <c r="J173">
        <f t="shared" si="28"/>
        <v>1.0838874619051502</v>
      </c>
      <c r="K173">
        <f t="shared" si="29"/>
        <v>0.45168057659351019</v>
      </c>
      <c r="L173">
        <f t="shared" si="30"/>
        <v>0.54831942340648987</v>
      </c>
      <c r="M173">
        <f t="shared" si="31"/>
        <v>2.2139539573337679</v>
      </c>
      <c r="N173">
        <f t="shared" si="32"/>
        <v>1.8237544710479137</v>
      </c>
    </row>
    <row r="174" spans="1:14" x14ac:dyDescent="0.25">
      <c r="A174" s="4">
        <f>IF('True_Odds_Calculator_2-way'!A175="","",'True_Odds_Calculator_2-way'!A175)</f>
        <v>1.58</v>
      </c>
      <c r="B174" s="4">
        <f>IF('True_Odds_Calculator_2-way'!B175="","",'True_Odds_Calculator_2-way'!B175)</f>
        <v>2.5</v>
      </c>
      <c r="C174" s="4">
        <f t="shared" si="22"/>
        <v>0.63291139240506322</v>
      </c>
      <c r="D174">
        <f t="shared" si="23"/>
        <v>0.4</v>
      </c>
      <c r="E174">
        <f t="shared" si="24"/>
        <v>3.2911392405063244E-2</v>
      </c>
      <c r="F174">
        <f t="shared" si="25"/>
        <v>-0.22025316455696209</v>
      </c>
      <c r="G174">
        <v>0</v>
      </c>
      <c r="H174">
        <f t="shared" si="26"/>
        <v>0.25316455696202528</v>
      </c>
      <c r="I174">
        <f t="shared" si="27"/>
        <v>-1.0721125348377945</v>
      </c>
      <c r="J174">
        <f t="shared" si="28"/>
        <v>1.0721125348377945</v>
      </c>
      <c r="K174">
        <f t="shared" si="29"/>
        <v>0.61658923335991145</v>
      </c>
      <c r="L174">
        <f t="shared" si="30"/>
        <v>0.38341076664008866</v>
      </c>
      <c r="M174">
        <f t="shared" si="31"/>
        <v>1.6218252702059208</v>
      </c>
      <c r="N174">
        <f t="shared" si="32"/>
        <v>2.6081688022566918</v>
      </c>
    </row>
    <row r="175" spans="1:14" x14ac:dyDescent="0.25">
      <c r="A175" s="4">
        <f>IF('True_Odds_Calculator_2-way'!A176="","",'True_Odds_Calculator_2-way'!A176)</f>
        <v>1.96</v>
      </c>
      <c r="B175" s="4">
        <f>IF('True_Odds_Calculator_2-way'!B176="","",'True_Odds_Calculator_2-way'!B176)</f>
        <v>1.89</v>
      </c>
      <c r="C175" s="4">
        <f t="shared" si="22"/>
        <v>0.51020408163265307</v>
      </c>
      <c r="D175">
        <f t="shared" si="23"/>
        <v>0.52910052910052918</v>
      </c>
      <c r="E175">
        <f t="shared" si="24"/>
        <v>3.9304610733182255E-2</v>
      </c>
      <c r="F175">
        <f t="shared" si="25"/>
        <v>-0.23064463880790409</v>
      </c>
      <c r="G175">
        <v>0</v>
      </c>
      <c r="H175">
        <f t="shared" si="26"/>
        <v>0.26994924954108634</v>
      </c>
      <c r="I175">
        <f t="shared" si="27"/>
        <v>-1.0818558060197889</v>
      </c>
      <c r="J175">
        <f t="shared" si="28"/>
        <v>1.0818558060197889</v>
      </c>
      <c r="K175">
        <f t="shared" si="29"/>
        <v>0.49053715233296324</v>
      </c>
      <c r="L175">
        <f t="shared" si="30"/>
        <v>0.50946284766703676</v>
      </c>
      <c r="M175">
        <f t="shared" si="31"/>
        <v>2.0385815737789974</v>
      </c>
      <c r="N175">
        <f t="shared" si="32"/>
        <v>1.9628516673576117</v>
      </c>
    </row>
    <row r="176" spans="1:14" x14ac:dyDescent="0.25">
      <c r="A176" s="4">
        <f>IF('True_Odds_Calculator_2-way'!A177="","",'True_Odds_Calculator_2-way'!A177)</f>
        <v>1.66</v>
      </c>
      <c r="B176" s="4">
        <f>IF('True_Odds_Calculator_2-way'!B177="","",'True_Odds_Calculator_2-way'!B177)</f>
        <v>2.2999999999999998</v>
      </c>
      <c r="C176" s="4">
        <f t="shared" si="22"/>
        <v>0.60240963855421692</v>
      </c>
      <c r="D176">
        <f t="shared" si="23"/>
        <v>0.43478260869565222</v>
      </c>
      <c r="E176">
        <f t="shared" si="24"/>
        <v>3.7192247249869137E-2</v>
      </c>
      <c r="F176">
        <f t="shared" si="25"/>
        <v>-0.22472498690413822</v>
      </c>
      <c r="G176">
        <v>0</v>
      </c>
      <c r="H176">
        <f t="shared" si="26"/>
        <v>0.26191723415400736</v>
      </c>
      <c r="I176">
        <f t="shared" si="27"/>
        <v>-1.0795837927188263</v>
      </c>
      <c r="J176">
        <f t="shared" si="28"/>
        <v>1.0795837927188263</v>
      </c>
      <c r="K176">
        <f t="shared" si="29"/>
        <v>0.58393297788632348</v>
      </c>
      <c r="L176">
        <f t="shared" si="30"/>
        <v>0.41606702211367647</v>
      </c>
      <c r="M176">
        <f t="shared" si="31"/>
        <v>1.7125253031944256</v>
      </c>
      <c r="N176">
        <f t="shared" si="32"/>
        <v>2.4034589305344736</v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3" sqref="AA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2.04</v>
      </c>
      <c r="B3">
        <v>1.85</v>
      </c>
      <c r="C3" s="29">
        <f t="shared" ref="C3:C66" si="0">IF(OR($A3="",$B3=""),"",(1/A3)+(1/B3)-1)</f>
        <v>3.0736618971912932E-2</v>
      </c>
      <c r="D3" s="30">
        <f>IF(OR($A3="",$B3=""),"",A3*'MPTO_working_2-way'!$G2)</f>
        <v>2.1027027027027025</v>
      </c>
      <c r="E3" s="32">
        <f>IF(OR($A3="",$B3=""),"",B3*'MPTO_working_2-way'!$G2)</f>
        <v>1.9068627450980391</v>
      </c>
      <c r="F3" s="30">
        <f>IF(OR($A3="",$B3=""),"",'MPTO_working_2-way'!D2)</f>
        <v>2.1060267857142851</v>
      </c>
      <c r="G3" s="32">
        <f>IF(OR($A3="",$B3=""),"",'MPTO_working_2-way'!E2)</f>
        <v>1.9041372351160444</v>
      </c>
      <c r="H3" s="30">
        <f>IF(OR($A3="",$B3=""),"",'OddsRatio_working_2-way'!M2)</f>
        <v>2.1061326375099441</v>
      </c>
      <c r="I3" s="30">
        <f>IF(OR($A3="",$B3=""),"",'OddsRatio_working_2-way'!N2)</f>
        <v>1.904050713349474</v>
      </c>
      <c r="J3" s="30">
        <f>IF('Log_working_2-way'!$D2="","",A3^('Log_working_2-way'!$D2))</f>
        <v>2.1076465292124213</v>
      </c>
      <c r="K3" s="32">
        <f>IF('Log_working_2-way'!$D2="","",B3^('Log_working_2-way'!$D2))</f>
        <v>1.9028150891340896</v>
      </c>
      <c r="L3" s="37">
        <f>(1/D3)</f>
        <v>0.47557840616966585</v>
      </c>
      <c r="M3" s="37">
        <f>(1/E3)</f>
        <v>0.52442159383033427</v>
      </c>
      <c r="N3" s="38">
        <v>100</v>
      </c>
      <c r="O3" s="38">
        <f>(1/A3)*((N3*A3)-N3)</f>
        <v>50.980392156862742</v>
      </c>
      <c r="P3" s="38">
        <f>(1/B3)*((N3*B3)-N3)</f>
        <v>45.945945945945937</v>
      </c>
      <c r="Q3" s="38">
        <f>(1/B3)*N3</f>
        <v>54.054054054054049</v>
      </c>
      <c r="R3" s="38">
        <f>(1/A3)*N3</f>
        <v>49.019607843137251</v>
      </c>
      <c r="S3" s="39">
        <f>O3-Q3</f>
        <v>-3.0736618971913074</v>
      </c>
      <c r="T3" s="39">
        <f>P3-R3</f>
        <v>-3.0736618971913146</v>
      </c>
      <c r="U3" t="s">
        <v>284</v>
      </c>
      <c r="V3" t="s">
        <v>290</v>
      </c>
      <c r="W3" t="s">
        <v>415</v>
      </c>
      <c r="X3" t="s">
        <v>436</v>
      </c>
      <c r="Y3" s="41"/>
    </row>
    <row r="4" spans="1:25" s="12" customFormat="1" ht="15" x14ac:dyDescent="0.25">
      <c r="A4">
        <v>2.17</v>
      </c>
      <c r="B4">
        <v>1.75</v>
      </c>
      <c r="C4" s="29">
        <f t="shared" si="0"/>
        <v>3.2258064516129004E-2</v>
      </c>
      <c r="D4" s="30">
        <f>IF(OR($A4="",$B4=""),"",A4*'MPTO_working_2-way'!$G3)</f>
        <v>2.2399999999999998</v>
      </c>
      <c r="E4" s="32">
        <f>IF(OR($A4="",$B4=""),"",B4*'MPTO_working_2-way'!$G3)</f>
        <v>1.8064516129032258</v>
      </c>
      <c r="F4" s="30">
        <f>IF(OR($A4="",$B4=""),"",'MPTO_working_2-way'!D3)</f>
        <v>2.2487046632124348</v>
      </c>
      <c r="G4" s="32">
        <f>IF(OR($A4="",$B4=""),"",'MPTO_working_2-way'!E3)</f>
        <v>1.8008298755186722</v>
      </c>
      <c r="H4" s="30">
        <f>IF(OR($A4="",$B4=""),"",'OddsRatio_working_2-way'!M3)</f>
        <v>2.2489995996796797</v>
      </c>
      <c r="I4" s="30">
        <f>IF(OR($A4="",$B4=""),"",'OddsRatio_working_2-way'!N3)</f>
        <v>1.8006407690254356</v>
      </c>
      <c r="J4" s="30">
        <f>IF('Log_working_2-way'!$D3="","",A4^('Log_working_2-way'!$D3))</f>
        <v>2.2529893897006406</v>
      </c>
      <c r="K4" s="32">
        <f>IF('Log_working_2-way'!$D3="","",B4^('Log_working_2-way'!$D3))</f>
        <v>1.798091355138193</v>
      </c>
      <c r="L4" s="37">
        <f t="shared" ref="L4" si="1">(1/D4)</f>
        <v>0.44642857142857145</v>
      </c>
      <c r="M4" s="37">
        <f t="shared" ref="M4" si="2">(1/E4)</f>
        <v>0.5535714285714286</v>
      </c>
      <c r="N4" s="38">
        <v>100</v>
      </c>
      <c r="O4" s="38">
        <f t="shared" ref="O4" si="3">(1/A4)*((N4*A4)-N4)</f>
        <v>53.917050691244242</v>
      </c>
      <c r="P4" s="38">
        <f t="shared" ref="P4" si="4">(1/B4)*((N4*B4)-N4)</f>
        <v>42.857142857142854</v>
      </c>
      <c r="Q4" s="38">
        <f t="shared" ref="Q4" si="5">(1/B4)*N4</f>
        <v>57.142857142857139</v>
      </c>
      <c r="R4" s="38">
        <f t="shared" ref="R4" si="6">(1/A4)*N4</f>
        <v>46.082949308755758</v>
      </c>
      <c r="S4" s="39">
        <f t="shared" ref="S4" si="7">O4-Q4</f>
        <v>-3.2258064516128968</v>
      </c>
      <c r="T4" s="39">
        <f t="shared" ref="T4" si="8">P4-R4</f>
        <v>-3.2258064516129039</v>
      </c>
      <c r="U4" t="s">
        <v>219</v>
      </c>
      <c r="V4" t="s">
        <v>208</v>
      </c>
      <c r="W4" t="s">
        <v>408</v>
      </c>
      <c r="X4" t="s">
        <v>437</v>
      </c>
      <c r="Y4" s="41"/>
    </row>
    <row r="5" spans="1:25" s="12" customFormat="1" ht="15" x14ac:dyDescent="0.25">
      <c r="A5">
        <v>2.0299999999999998</v>
      </c>
      <c r="B5">
        <v>1.87</v>
      </c>
      <c r="C5" s="29">
        <f t="shared" si="0"/>
        <v>2.737019572719368E-2</v>
      </c>
      <c r="D5" s="30">
        <f>IF(OR($A5="",$B5=""),"",A5*'MPTO_working_2-way'!$G4)</f>
        <v>2.0855614973262031</v>
      </c>
      <c r="E5" s="32">
        <f>IF(OR($A5="",$B5=""),"",B5*'MPTO_working_2-way'!$G4)</f>
        <v>1.9211822660098523</v>
      </c>
      <c r="F5" s="30">
        <f>IF(OR($A5="",$B5=""),"",'MPTO_working_2-way'!D4)</f>
        <v>2.0880063804625832</v>
      </c>
      <c r="G5" s="32">
        <f>IF(OR($A5="",$B5=""),"",'MPTO_working_2-way'!E4)</f>
        <v>1.9191122570208035</v>
      </c>
      <c r="H5" s="30">
        <f>IF(OR($A5="",$B5=""),"",'OddsRatio_working_2-way'!M4)</f>
        <v>2.0880753861644932</v>
      </c>
      <c r="I5" s="30">
        <f>IF(OR($A5="",$B5=""),"",'OddsRatio_working_2-way'!N4)</f>
        <v>1.9190539669544755</v>
      </c>
      <c r="J5" s="30">
        <f>IF('Log_working_2-way'!$D4="","",A5^('Log_working_2-way'!$D4))</f>
        <v>2.0891848566626599</v>
      </c>
      <c r="K5" s="32">
        <f>IF('Log_working_2-way'!$D4="","",B5^('Log_working_2-way'!$D4))</f>
        <v>1.9181177959672178</v>
      </c>
      <c r="L5" s="37">
        <f t="shared" ref="L5:L68" si="9">(1/D5)</f>
        <v>0.4794871794871795</v>
      </c>
      <c r="M5" s="37">
        <f t="shared" ref="M5:M68" si="10">(1/E5)</f>
        <v>0.52051282051282044</v>
      </c>
      <c r="N5" s="38">
        <v>101</v>
      </c>
      <c r="O5" s="38">
        <f t="shared" ref="O5:O68" si="11">(1/A5)*((N5*A5)-N5)</f>
        <v>51.246305418719203</v>
      </c>
      <c r="P5" s="38">
        <f t="shared" ref="P5:P68" si="12">(1/B5)*((N5*B5)-N5)</f>
        <v>46.98930481283422</v>
      </c>
      <c r="Q5" s="38">
        <f t="shared" ref="Q5:Q68" si="13">(1/B5)*N5</f>
        <v>54.010695187165766</v>
      </c>
      <c r="R5" s="38">
        <f t="shared" ref="R5:R68" si="14">(1/A5)*N5</f>
        <v>49.753694581280797</v>
      </c>
      <c r="S5" s="39">
        <f t="shared" ref="S5:S68" si="15">O5-Q5</f>
        <v>-2.7643897684465628</v>
      </c>
      <c r="T5" s="39">
        <f t="shared" ref="T5:T68" si="16">P5-R5</f>
        <v>-2.764389768446577</v>
      </c>
      <c r="U5" t="s">
        <v>329</v>
      </c>
      <c r="V5" t="s">
        <v>215</v>
      </c>
      <c r="W5" t="s">
        <v>408</v>
      </c>
      <c r="X5" t="s">
        <v>437</v>
      </c>
      <c r="Y5" s="41"/>
    </row>
    <row r="6" spans="1:25" s="12" customFormat="1" ht="15" x14ac:dyDescent="0.25">
      <c r="A6">
        <v>2.06</v>
      </c>
      <c r="B6">
        <v>1.84</v>
      </c>
      <c r="C6" s="29">
        <f t="shared" si="0"/>
        <v>2.891515407344869E-2</v>
      </c>
      <c r="D6" s="30">
        <f>IF(OR($A6="",$B6=""),"",A6*'MPTO_working_2-way'!$G5)</f>
        <v>2.1195652173913042</v>
      </c>
      <c r="E6" s="32">
        <f>IF(OR($A6="",$B6=""),"",B6*'MPTO_working_2-way'!$G5)</f>
        <v>1.8932038834951457</v>
      </c>
      <c r="F6" s="30">
        <f>IF(OR($A6="",$B6=""),"",'MPTO_working_2-way'!D5)</f>
        <v>2.1232354918216445</v>
      </c>
      <c r="G6" s="32">
        <f>IF(OR($A6="",$B6=""),"",'MPTO_working_2-way'!E5)</f>
        <v>1.8902852583283463</v>
      </c>
      <c r="H6" s="30">
        <f>IF(OR($A6="",$B6=""),"",'OddsRatio_working_2-way'!M5)</f>
        <v>2.123345344008138</v>
      </c>
      <c r="I6" s="30">
        <f>IF(OR($A6="",$B6=""),"",'OddsRatio_working_2-way'!N5)</f>
        <v>1.8901981971385247</v>
      </c>
      <c r="J6" s="30">
        <f>IF('Log_working_2-way'!$D5="","",A6^('Log_working_2-way'!$D5))</f>
        <v>2.1250149218724146</v>
      </c>
      <c r="K6" s="32">
        <f>IF('Log_working_2-way'!$D5="","",B6^('Log_working_2-way'!$D5))</f>
        <v>1.8888770989238437</v>
      </c>
      <c r="L6" s="37">
        <f t="shared" si="9"/>
        <v>0.47179487179487184</v>
      </c>
      <c r="M6" s="37">
        <f t="shared" si="10"/>
        <v>0.52820512820512822</v>
      </c>
      <c r="N6" s="38">
        <v>102</v>
      </c>
      <c r="O6" s="38">
        <f t="shared" si="11"/>
        <v>52.485436893203889</v>
      </c>
      <c r="P6" s="38">
        <f t="shared" si="12"/>
        <v>46.565217391304351</v>
      </c>
      <c r="Q6" s="38">
        <f t="shared" si="13"/>
        <v>55.434782608695649</v>
      </c>
      <c r="R6" s="38">
        <f t="shared" si="14"/>
        <v>49.514563106796118</v>
      </c>
      <c r="S6" s="39">
        <f t="shared" si="15"/>
        <v>-2.9493457154917593</v>
      </c>
      <c r="T6" s="39">
        <f t="shared" si="16"/>
        <v>-2.9493457154917664</v>
      </c>
      <c r="U6" t="s">
        <v>211</v>
      </c>
      <c r="V6" t="s">
        <v>222</v>
      </c>
      <c r="W6" t="s">
        <v>408</v>
      </c>
      <c r="X6" t="s">
        <v>437</v>
      </c>
      <c r="Y6" s="41"/>
    </row>
    <row r="7" spans="1:25" s="12" customFormat="1" ht="15" x14ac:dyDescent="0.25">
      <c r="A7">
        <v>2.38</v>
      </c>
      <c r="B7">
        <v>1.63</v>
      </c>
      <c r="C7" s="29">
        <f t="shared" si="0"/>
        <v>3.3664999742228252E-2</v>
      </c>
      <c r="D7" s="30">
        <f>IF(OR($A7="",$B7=""),"",A7*'MPTO_working_2-way'!$G6)</f>
        <v>2.4601226993865031</v>
      </c>
      <c r="E7" s="32">
        <f>IF(OR($A7="",$B7=""),"",B7*'MPTO_working_2-way'!$G6)</f>
        <v>1.6848739495798319</v>
      </c>
      <c r="F7" s="30">
        <f>IF(OR($A7="",$B7=""),"",'MPTO_working_2-way'!D6)</f>
        <v>2.4793251102447753</v>
      </c>
      <c r="G7" s="32">
        <f>IF(OR($A7="",$B7=""),"",'MPTO_working_2-way'!E6)</f>
        <v>1.6759839288028686</v>
      </c>
      <c r="H7" s="30">
        <f>IF(OR($A7="",$B7=""),"",'OddsRatio_working_2-way'!M6)</f>
        <v>2.4800257398019103</v>
      </c>
      <c r="I7" s="30">
        <f>IF(OR($A7="",$B7=""),"",'OddsRatio_working_2-way'!N6)</f>
        <v>1.6756639246921761</v>
      </c>
      <c r="J7" s="30">
        <f>IF('Log_working_2-way'!$D6="","",A7^('Log_working_2-way'!$D6))</f>
        <v>2.4889275111820632</v>
      </c>
      <c r="K7" s="32">
        <f>IF('Log_working_2-way'!$D6="","",B7^('Log_working_2-way'!$D6))</f>
        <v>1.6716243688761041</v>
      </c>
      <c r="L7" s="37">
        <f t="shared" si="9"/>
        <v>0.40648379052369077</v>
      </c>
      <c r="M7" s="37">
        <f t="shared" si="10"/>
        <v>0.59351620947630923</v>
      </c>
      <c r="N7" s="38">
        <v>103</v>
      </c>
      <c r="O7" s="38">
        <f t="shared" si="11"/>
        <v>59.72268907563025</v>
      </c>
      <c r="P7" s="38">
        <f t="shared" si="12"/>
        <v>39.809815950920239</v>
      </c>
      <c r="Q7" s="38">
        <f t="shared" si="13"/>
        <v>63.190184049079754</v>
      </c>
      <c r="R7" s="38">
        <f t="shared" si="14"/>
        <v>43.27731092436975</v>
      </c>
      <c r="S7" s="39">
        <f t="shared" si="15"/>
        <v>-3.4674949734495044</v>
      </c>
      <c r="T7" s="39">
        <f t="shared" si="16"/>
        <v>-3.4674949734495115</v>
      </c>
      <c r="U7" t="s">
        <v>175</v>
      </c>
      <c r="V7" t="s">
        <v>213</v>
      </c>
      <c r="W7" t="s">
        <v>408</v>
      </c>
      <c r="X7" t="s">
        <v>437</v>
      </c>
      <c r="Y7" s="41"/>
    </row>
    <row r="8" spans="1:25" ht="15" x14ac:dyDescent="0.25">
      <c r="A8">
        <v>2.02</v>
      </c>
      <c r="B8">
        <v>1.87</v>
      </c>
      <c r="C8" s="29">
        <f t="shared" si="0"/>
        <v>2.9808863239265015E-2</v>
      </c>
      <c r="D8" s="30">
        <f>IF(OR($A8="",$B8=""),"",A8*'MPTO_working_2-way'!$G7)</f>
        <v>2.0802139037433154</v>
      </c>
      <c r="E8" s="32">
        <f>IF(OR($A8="",$B8=""),"",B8*'MPTO_working_2-way'!$G7)</f>
        <v>1.9257425742574257</v>
      </c>
      <c r="F8" s="30">
        <f>IF(OR($A8="",$B8=""),"",'MPTO_working_2-way'!D7)</f>
        <v>2.082703865027292</v>
      </c>
      <c r="G8" s="32">
        <f>IF(OR($A8="",$B8=""),"",'MPTO_working_2-way'!E7)</f>
        <v>1.9236135865967305</v>
      </c>
      <c r="H8" s="30">
        <f>IF(OR($A8="",$B8=""),"",'OddsRatio_working_2-way'!M7)</f>
        <v>2.0827805840074194</v>
      </c>
      <c r="I8" s="30">
        <f>IF(OR($A8="",$B8=""),"",'OddsRatio_working_2-way'!N7)</f>
        <v>1.9235481451827992</v>
      </c>
      <c r="J8" s="30">
        <f>IF('Log_working_2-way'!$D7="","",A8^('Log_working_2-way'!$D7))</f>
        <v>2.0839128581602959</v>
      </c>
      <c r="K8" s="32">
        <f>IF('Log_working_2-way'!$D7="","",B8^('Log_working_2-way'!$D7))</f>
        <v>1.9225833907877643</v>
      </c>
      <c r="L8" s="37">
        <f t="shared" si="9"/>
        <v>0.48071979434447304</v>
      </c>
      <c r="M8" s="37">
        <f t="shared" si="10"/>
        <v>0.51928020565552702</v>
      </c>
      <c r="N8" s="38">
        <v>104</v>
      </c>
      <c r="O8" s="38">
        <f t="shared" si="11"/>
        <v>52.514851485148519</v>
      </c>
      <c r="P8" s="38">
        <f t="shared" si="12"/>
        <v>48.38502673796792</v>
      </c>
      <c r="Q8" s="38">
        <f t="shared" si="13"/>
        <v>55.61497326203208</v>
      </c>
      <c r="R8" s="38">
        <f t="shared" si="14"/>
        <v>51.485148514851488</v>
      </c>
      <c r="S8" s="39">
        <f t="shared" si="15"/>
        <v>-3.1001217768835616</v>
      </c>
      <c r="T8" s="39">
        <f t="shared" si="16"/>
        <v>-3.1001217768835687</v>
      </c>
      <c r="U8" t="s">
        <v>221</v>
      </c>
      <c r="V8" t="s">
        <v>216</v>
      </c>
      <c r="W8" t="s">
        <v>408</v>
      </c>
      <c r="X8" t="s">
        <v>437</v>
      </c>
      <c r="Y8" s="41"/>
    </row>
    <row r="9" spans="1:25" ht="15" x14ac:dyDescent="0.25">
      <c r="A9">
        <v>2.52</v>
      </c>
      <c r="B9">
        <v>1.57</v>
      </c>
      <c r="C9" s="29">
        <f t="shared" si="0"/>
        <v>3.3768071984632497E-2</v>
      </c>
      <c r="D9" s="30">
        <f>IF(OR($A9="",$B9=""),"",A9*'MPTO_working_2-way'!$G8)</f>
        <v>2.605095541401274</v>
      </c>
      <c r="E9" s="32">
        <f>IF(OR($A9="",$B9=""),"",B9*'MPTO_working_2-way'!$G8)</f>
        <v>1.623015873015873</v>
      </c>
      <c r="F9" s="30">
        <f>IF(OR($A9="",$B9=""),"",'MPTO_working_2-way'!D8)</f>
        <v>2.6319850984566258</v>
      </c>
      <c r="G9" s="32">
        <f>IF(OR($A9="",$B9=""),"",'MPTO_working_2-way'!E8)</f>
        <v>1.6127506929724442</v>
      </c>
      <c r="H9" s="30">
        <f>IF(OR($A9="",$B9=""),"",'OddsRatio_working_2-way'!M8)</f>
        <v>2.6329931618554516</v>
      </c>
      <c r="I9" s="30">
        <f>IF(OR($A9="",$B9=""),"",'OddsRatio_working_2-way'!N8)</f>
        <v>1.6123724356957947</v>
      </c>
      <c r="J9" s="30">
        <f>IF('Log_working_2-way'!$D8="","",A9^('Log_working_2-way'!$D8))</f>
        <v>2.6455503097461972</v>
      </c>
      <c r="K9" s="32">
        <f>IF('Log_working_2-way'!$D8="","",B9^('Log_working_2-way'!$D8))</f>
        <v>1.6076994389518999</v>
      </c>
      <c r="L9" s="37">
        <f t="shared" si="9"/>
        <v>0.38386308068459657</v>
      </c>
      <c r="M9" s="37">
        <f t="shared" si="10"/>
        <v>0.61613691931540338</v>
      </c>
      <c r="N9" s="38">
        <v>105</v>
      </c>
      <c r="O9" s="38">
        <f t="shared" si="11"/>
        <v>63.333333333333336</v>
      </c>
      <c r="P9" s="38">
        <f t="shared" si="12"/>
        <v>38.121019108280251</v>
      </c>
      <c r="Q9" s="38">
        <f t="shared" si="13"/>
        <v>66.878980891719749</v>
      </c>
      <c r="R9" s="38">
        <f t="shared" si="14"/>
        <v>41.666666666666664</v>
      </c>
      <c r="S9" s="39">
        <f t="shared" si="15"/>
        <v>-3.5456475583864133</v>
      </c>
      <c r="T9" s="39">
        <f t="shared" si="16"/>
        <v>-3.5456475583864133</v>
      </c>
      <c r="U9" t="s">
        <v>218</v>
      </c>
      <c r="V9" t="s">
        <v>220</v>
      </c>
      <c r="W9" t="s">
        <v>408</v>
      </c>
      <c r="X9" t="s">
        <v>437</v>
      </c>
      <c r="Y9" s="41"/>
    </row>
    <row r="10" spans="1:25" ht="14.25" customHeight="1" x14ac:dyDescent="0.25">
      <c r="A10">
        <v>1.96</v>
      </c>
      <c r="B10">
        <v>1.93</v>
      </c>
      <c r="C10" s="29">
        <f t="shared" si="0"/>
        <v>2.8338796658559762E-2</v>
      </c>
      <c r="D10" s="30">
        <f>IF(OR($A10="",$B10=""),"",A10*'MPTO_working_2-way'!$G9)</f>
        <v>2.0155440414507773</v>
      </c>
      <c r="E10" s="32">
        <f>IF(OR($A10="",$B10=""),"",B10*'MPTO_working_2-way'!$G9)</f>
        <v>1.9846938775510203</v>
      </c>
      <c r="F10" s="30">
        <f>IF(OR($A10="",$B10=""),"",'MPTO_working_2-way'!D9)</f>
        <v>2.0159880622468553</v>
      </c>
      <c r="G10" s="32">
        <f>IF(OR($A10="",$B10=""),"",'MPTO_working_2-way'!E9)</f>
        <v>1.9842635333613092</v>
      </c>
      <c r="H10" s="30">
        <f>IF(OR($A10="",$B10=""),"",'OddsRatio_working_2-way'!M9)</f>
        <v>2.0160010160015238</v>
      </c>
      <c r="I10" s="30">
        <f>IF(OR($A10="",$B10=""),"",'OddsRatio_working_2-way'!N9)</f>
        <v>1.9842509842514759</v>
      </c>
      <c r="J10" s="30">
        <f>IF('Log_working_2-way'!$D9="","",A10^('Log_working_2-way'!$D9))</f>
        <v>2.0162023284286739</v>
      </c>
      <c r="K10" s="32">
        <f>IF('Log_working_2-way'!$D9="","",B10^('Log_working_2-way'!$D9))</f>
        <v>1.9840560014719333</v>
      </c>
      <c r="L10" s="37">
        <f t="shared" si="9"/>
        <v>0.49614395886889456</v>
      </c>
      <c r="M10" s="37">
        <f t="shared" si="10"/>
        <v>0.50385604113110538</v>
      </c>
      <c r="N10" s="38">
        <v>106</v>
      </c>
      <c r="O10" s="38">
        <f t="shared" si="11"/>
        <v>51.918367346938773</v>
      </c>
      <c r="P10" s="38">
        <f t="shared" si="12"/>
        <v>51.077720207253883</v>
      </c>
      <c r="Q10" s="38">
        <f t="shared" si="13"/>
        <v>54.922279792746124</v>
      </c>
      <c r="R10" s="38">
        <f t="shared" si="14"/>
        <v>54.081632653061227</v>
      </c>
      <c r="S10" s="39">
        <f t="shared" si="15"/>
        <v>-3.0039124458073516</v>
      </c>
      <c r="T10" s="39">
        <f t="shared" si="16"/>
        <v>-3.0039124458073445</v>
      </c>
      <c r="U10" t="s">
        <v>226</v>
      </c>
      <c r="V10" t="s">
        <v>210</v>
      </c>
      <c r="W10" t="s">
        <v>408</v>
      </c>
      <c r="X10" t="s">
        <v>437</v>
      </c>
      <c r="Y10" s="41"/>
    </row>
    <row r="11" spans="1:25" ht="15" x14ac:dyDescent="0.25">
      <c r="A11">
        <v>1.96</v>
      </c>
      <c r="B11">
        <v>1.93</v>
      </c>
      <c r="C11" s="29">
        <f t="shared" si="0"/>
        <v>2.8338796658559762E-2</v>
      </c>
      <c r="D11" s="30">
        <f>IF(OR($A11="",$B11=""),"",A11*'MPTO_working_2-way'!$G10)</f>
        <v>2.0155440414507773</v>
      </c>
      <c r="E11" s="32">
        <f>IF(OR($A11="",$B11=""),"",B11*'MPTO_working_2-way'!$G10)</f>
        <v>1.9846938775510203</v>
      </c>
      <c r="F11" s="30">
        <f>IF(OR($A11="",$B11=""),"",'MPTO_working_2-way'!D10)</f>
        <v>2.0159880622468553</v>
      </c>
      <c r="G11" s="32">
        <f>IF(OR($A11="",$B11=""),"",'MPTO_working_2-way'!E10)</f>
        <v>1.9842635333613092</v>
      </c>
      <c r="H11" s="30">
        <f>IF(OR($A11="",$B11=""),"",'OddsRatio_working_2-way'!M10)</f>
        <v>2.0160010160015238</v>
      </c>
      <c r="I11" s="30">
        <f>IF(OR($A11="",$B11=""),"",'OddsRatio_working_2-way'!N10)</f>
        <v>1.9842509842514759</v>
      </c>
      <c r="J11" s="30">
        <f>IF('Log_working_2-way'!$D10="","",A11^('Log_working_2-way'!$D10))</f>
        <v>2.0162023284286739</v>
      </c>
      <c r="K11" s="32">
        <f>IF('Log_working_2-way'!$D10="","",B11^('Log_working_2-way'!$D10))</f>
        <v>1.9840560014719333</v>
      </c>
      <c r="L11" s="37">
        <f t="shared" si="9"/>
        <v>0.49614395886889456</v>
      </c>
      <c r="M11" s="37">
        <f t="shared" si="10"/>
        <v>0.50385604113110538</v>
      </c>
      <c r="N11" s="38">
        <v>107</v>
      </c>
      <c r="O11" s="38">
        <f t="shared" si="11"/>
        <v>52.408163265306122</v>
      </c>
      <c r="P11" s="38">
        <f t="shared" si="12"/>
        <v>51.559585492227981</v>
      </c>
      <c r="Q11" s="38">
        <f t="shared" si="13"/>
        <v>55.440414507772026</v>
      </c>
      <c r="R11" s="38">
        <f t="shared" si="14"/>
        <v>54.591836734693878</v>
      </c>
      <c r="S11" s="39">
        <f t="shared" si="15"/>
        <v>-3.0322512424659038</v>
      </c>
      <c r="T11" s="39">
        <f t="shared" si="16"/>
        <v>-3.0322512424658967</v>
      </c>
      <c r="U11" t="s">
        <v>225</v>
      </c>
      <c r="V11" t="s">
        <v>212</v>
      </c>
      <c r="W11" t="s">
        <v>408</v>
      </c>
      <c r="X11" t="s">
        <v>437</v>
      </c>
      <c r="Y11" s="41"/>
    </row>
    <row r="12" spans="1:25" ht="15" x14ac:dyDescent="0.25">
      <c r="A12">
        <v>2.0299999999999998</v>
      </c>
      <c r="B12">
        <v>1.86</v>
      </c>
      <c r="C12" s="29">
        <f t="shared" si="0"/>
        <v>3.0245246040574214E-2</v>
      </c>
      <c r="D12" s="30">
        <f>IF(OR($A12="",$B12=""),"",A12*'MPTO_working_2-way'!$G11)</f>
        <v>2.0913978494623655</v>
      </c>
      <c r="E12" s="32">
        <f>IF(OR($A12="",$B12=""),"",B12*'MPTO_working_2-way'!$G11)</f>
        <v>1.9162561576354682</v>
      </c>
      <c r="F12" s="30">
        <f>IF(OR($A12="",$B12=""),"",'MPTO_working_2-way'!D11)</f>
        <v>2.0942925287037548</v>
      </c>
      <c r="G12" s="32">
        <f>IF(OR($A12="",$B12=""),"",'MPTO_working_2-way'!E11)</f>
        <v>1.9138324294186226</v>
      </c>
      <c r="H12" s="30">
        <f>IF(OR($A12="",$B12=""),"",'OddsRatio_working_2-way'!M11)</f>
        <v>2.0943831224048783</v>
      </c>
      <c r="I12" s="30">
        <f>IF(OR($A12="",$B12=""),"",'OddsRatio_working_2-way'!N11)</f>
        <v>1.9137567818137824</v>
      </c>
      <c r="J12" s="30">
        <f>IF('Log_working_2-way'!$D11="","",A12^('Log_working_2-way'!$D11))</f>
        <v>2.0957003958101184</v>
      </c>
      <c r="K12" s="32">
        <f>IF('Log_working_2-way'!$D11="","",B12^('Log_working_2-way'!$D11))</f>
        <v>1.9126582447390832</v>
      </c>
      <c r="L12" s="37">
        <f t="shared" si="9"/>
        <v>0.47814910025706941</v>
      </c>
      <c r="M12" s="37">
        <f t="shared" si="10"/>
        <v>0.52185089974293053</v>
      </c>
      <c r="N12" s="38">
        <v>108</v>
      </c>
      <c r="O12" s="38">
        <f t="shared" si="11"/>
        <v>54.798029556650242</v>
      </c>
      <c r="P12" s="38">
        <f t="shared" si="12"/>
        <v>49.935483870967751</v>
      </c>
      <c r="Q12" s="38">
        <f t="shared" si="13"/>
        <v>58.064516129032256</v>
      </c>
      <c r="R12" s="38">
        <f t="shared" si="14"/>
        <v>53.201970443349758</v>
      </c>
      <c r="S12" s="39">
        <f t="shared" si="15"/>
        <v>-3.2664865723820142</v>
      </c>
      <c r="T12" s="39">
        <f t="shared" si="16"/>
        <v>-3.2664865723820071</v>
      </c>
      <c r="U12" t="s">
        <v>214</v>
      </c>
      <c r="V12" t="s">
        <v>209</v>
      </c>
      <c r="W12" t="s">
        <v>408</v>
      </c>
      <c r="X12" t="s">
        <v>437</v>
      </c>
      <c r="Y12" s="41"/>
    </row>
    <row r="13" spans="1:25" ht="15" x14ac:dyDescent="0.25">
      <c r="A13">
        <v>2.19</v>
      </c>
      <c r="B13">
        <v>1.74</v>
      </c>
      <c r="C13" s="29">
        <f t="shared" si="0"/>
        <v>3.1333648244370904E-2</v>
      </c>
      <c r="D13" s="30">
        <f>IF(OR($A13="",$B13=""),"",A13*'MPTO_working_2-way'!$G12)</f>
        <v>2.2586206896551722</v>
      </c>
      <c r="E13" s="32">
        <f>IF(OR($A13="",$B13=""),"",B13*'MPTO_working_2-way'!$G12)</f>
        <v>1.7945205479452053</v>
      </c>
      <c r="F13" s="30">
        <f>IF(OR($A13="",$B13=""),"",'MPTO_working_2-way'!D12)</f>
        <v>2.2678093197643276</v>
      </c>
      <c r="G13" s="32">
        <f>IF(OR($A13="",$B13=""),"",'MPTO_working_2-way'!E12)</f>
        <v>1.7887621461765948</v>
      </c>
      <c r="H13" s="30">
        <f>IF(OR($A13="",$B13=""),"",'OddsRatio_working_2-way'!M12)</f>
        <v>2.2681120250624973</v>
      </c>
      <c r="I13" s="30">
        <f>IF(OR($A13="",$B13=""),"",'OddsRatio_working_2-way'!N12)</f>
        <v>1.7885738643245783</v>
      </c>
      <c r="J13" s="30">
        <f>IF('Log_working_2-way'!$D12="","",A13^('Log_working_2-way'!$D12))</f>
        <v>2.2723226675973618</v>
      </c>
      <c r="K13" s="32">
        <f>IF('Log_working_2-way'!$D12="","",B13^('Log_working_2-way'!$D12))</f>
        <v>1.7859641468844982</v>
      </c>
      <c r="L13" s="37">
        <f t="shared" si="9"/>
        <v>0.44274809160305351</v>
      </c>
      <c r="M13" s="37">
        <f t="shared" si="10"/>
        <v>0.5572519083969466</v>
      </c>
      <c r="N13" s="38">
        <v>109</v>
      </c>
      <c r="O13" s="38">
        <f t="shared" si="11"/>
        <v>59.228310502283115</v>
      </c>
      <c r="P13" s="38">
        <f t="shared" si="12"/>
        <v>46.356321839080458</v>
      </c>
      <c r="Q13" s="38">
        <f t="shared" si="13"/>
        <v>62.643678160919535</v>
      </c>
      <c r="R13" s="38">
        <f t="shared" si="14"/>
        <v>49.771689497716899</v>
      </c>
      <c r="S13" s="39">
        <f t="shared" si="15"/>
        <v>-3.4153676586364199</v>
      </c>
      <c r="T13" s="39">
        <f t="shared" si="16"/>
        <v>-3.4153676586364412</v>
      </c>
      <c r="U13" t="s">
        <v>330</v>
      </c>
      <c r="V13" t="s">
        <v>207</v>
      </c>
      <c r="W13" t="s">
        <v>408</v>
      </c>
      <c r="X13" t="s">
        <v>437</v>
      </c>
      <c r="Y13" s="41"/>
    </row>
    <row r="14" spans="1:25" s="35" customFormat="1" ht="15" x14ac:dyDescent="0.25">
      <c r="A14">
        <v>2.08</v>
      </c>
      <c r="B14">
        <v>1.81</v>
      </c>
      <c r="C14" s="29">
        <f t="shared" si="0"/>
        <v>3.3255418614534626E-2</v>
      </c>
      <c r="D14" s="30">
        <f>IF(OR($A14="",$B14=""),"",A14*'MPTO_working_2-way'!$G13)</f>
        <v>2.1491712707182322</v>
      </c>
      <c r="E14" s="32">
        <f>IF(OR($A14="",$B14=""),"",B14*'MPTO_working_2-way'!$G13)</f>
        <v>1.8701923076923077</v>
      </c>
      <c r="F14" s="30">
        <f>IF(OR($A14="",$B14=""),"",'MPTO_working_2-way'!D13)</f>
        <v>2.1545152798443401</v>
      </c>
      <c r="G14" s="32">
        <f>IF(OR($A14="",$B14=""),"",'MPTO_working_2-way'!E13)</f>
        <v>1.8661643699811639</v>
      </c>
      <c r="H14" s="30">
        <f>IF(OR($A14="",$B14=""),"",'OddsRatio_working_2-way'!M13)</f>
        <v>2.1547005383792519</v>
      </c>
      <c r="I14" s="30">
        <f>IF(OR($A14="",$B14=""),"",'OddsRatio_working_2-way'!N13)</f>
        <v>1.8660254037844384</v>
      </c>
      <c r="J14" s="30">
        <f>IF('Log_working_2-way'!$D13="","",A14^('Log_working_2-way'!$D13))</f>
        <v>2.1571440120474694</v>
      </c>
      <c r="K14" s="32">
        <f>IF('Log_working_2-way'!$D13="","",B14^('Log_working_2-way'!$D13))</f>
        <v>1.8641966683390954</v>
      </c>
      <c r="L14" s="37">
        <f t="shared" si="9"/>
        <v>0.46529562982005135</v>
      </c>
      <c r="M14" s="37">
        <f t="shared" si="10"/>
        <v>0.53470437017994854</v>
      </c>
      <c r="N14" s="38">
        <v>110</v>
      </c>
      <c r="O14" s="38">
        <f t="shared" si="11"/>
        <v>57.115384615384613</v>
      </c>
      <c r="P14" s="38">
        <f t="shared" si="12"/>
        <v>49.226519337016576</v>
      </c>
      <c r="Q14" s="38">
        <f t="shared" si="13"/>
        <v>60.773480662983431</v>
      </c>
      <c r="R14" s="38">
        <f t="shared" si="14"/>
        <v>52.88461538461538</v>
      </c>
      <c r="S14" s="39">
        <f t="shared" si="15"/>
        <v>-3.6580960475988178</v>
      </c>
      <c r="T14" s="39">
        <f t="shared" si="16"/>
        <v>-3.6580960475988036</v>
      </c>
      <c r="U14" t="s">
        <v>176</v>
      </c>
      <c r="V14" t="s">
        <v>223</v>
      </c>
      <c r="W14" t="s">
        <v>408</v>
      </c>
      <c r="X14" t="s">
        <v>437</v>
      </c>
      <c r="Y14" s="41"/>
    </row>
    <row r="15" spans="1:25" ht="15" x14ac:dyDescent="0.25">
      <c r="A15">
        <v>2</v>
      </c>
      <c r="B15">
        <v>1.89</v>
      </c>
      <c r="C15" s="29">
        <f t="shared" si="0"/>
        <v>2.9100529100529293E-2</v>
      </c>
      <c r="D15" s="30">
        <f>IF(OR($A15="",$B15=""),"",A15*'MPTO_working_2-way'!$G14)</f>
        <v>2.0582010582010586</v>
      </c>
      <c r="E15" s="32">
        <f>IF(OR($A15="",$B15=""),"",B15*'MPTO_working_2-way'!$G14)</f>
        <v>1.9450000000000003</v>
      </c>
      <c r="F15" s="30">
        <f>IF(OR($A15="",$B15=""),"",'MPTO_working_2-way'!D14)</f>
        <v>2.0599455040871937</v>
      </c>
      <c r="G15" s="32">
        <f>IF(OR($A15="",$B15=""),"",'MPTO_working_2-way'!E14)</f>
        <v>1.9434447300771212</v>
      </c>
      <c r="H15" s="30">
        <f>IF(OR($A15="",$B15=""),"",'OddsRatio_working_2-way'!M14)</f>
        <v>2.0599978800063603</v>
      </c>
      <c r="I15" s="30">
        <f>IF(OR($A15="",$B15=""),"",'OddsRatio_working_2-way'!N14)</f>
        <v>1.9433981132056606</v>
      </c>
      <c r="J15" s="30">
        <f>IF('Log_working_2-way'!$D14="","",A15^('Log_working_2-way'!$D14))</f>
        <v>2.0607901501181232</v>
      </c>
      <c r="K15" s="32">
        <f>IF('Log_working_2-way'!$D14="","",B15^('Log_working_2-way'!$D14))</f>
        <v>1.9426935194379702</v>
      </c>
      <c r="L15" s="37">
        <f t="shared" si="9"/>
        <v>0.48586118251928012</v>
      </c>
      <c r="M15" s="37">
        <f t="shared" si="10"/>
        <v>0.51413881748071977</v>
      </c>
      <c r="N15" s="38">
        <v>111</v>
      </c>
      <c r="O15" s="38">
        <f t="shared" si="11"/>
        <v>55.5</v>
      </c>
      <c r="P15" s="38">
        <f t="shared" si="12"/>
        <v>52.269841269841272</v>
      </c>
      <c r="Q15" s="38">
        <f t="shared" si="13"/>
        <v>58.730158730158742</v>
      </c>
      <c r="R15" s="38">
        <f t="shared" si="14"/>
        <v>55.5</v>
      </c>
      <c r="S15" s="39">
        <f t="shared" si="15"/>
        <v>-3.2301587301587418</v>
      </c>
      <c r="T15" s="39">
        <f t="shared" si="16"/>
        <v>-3.2301587301587276</v>
      </c>
      <c r="U15" t="s">
        <v>217</v>
      </c>
      <c r="V15" t="s">
        <v>224</v>
      </c>
      <c r="W15" t="s">
        <v>408</v>
      </c>
      <c r="X15" t="s">
        <v>437</v>
      </c>
      <c r="Y15" s="41"/>
    </row>
    <row r="16" spans="1:25" ht="15" x14ac:dyDescent="0.25">
      <c r="A16">
        <v>1.79</v>
      </c>
      <c r="B16">
        <v>2.08</v>
      </c>
      <c r="C16" s="29">
        <f t="shared" si="0"/>
        <v>3.9428448646325664E-2</v>
      </c>
      <c r="D16" s="30">
        <f>IF(OR($A16="",$B16=""),"",A16*'MPTO_working_2-way'!$G15)</f>
        <v>1.8605769230769229</v>
      </c>
      <c r="E16" s="32">
        <f>IF(OR($A16="",$B16=""),"",B16*'MPTO_working_2-way'!$G15)</f>
        <v>2.1620111731843576</v>
      </c>
      <c r="F16" s="30">
        <f>IF(OR($A16="",$B16=""),"",'MPTO_working_2-way'!D15)</f>
        <v>1.8554769261437256</v>
      </c>
      <c r="G16" s="32">
        <f>IF(OR($A16="",$B16=""),"",'MPTO_working_2-way'!E15)</f>
        <v>2.1689385995572641</v>
      </c>
      <c r="H16" s="30">
        <f>IF(OR($A16="",$B16=""),"",'OddsRatio_working_2-way'!M15)</f>
        <v>1.8552669065744805</v>
      </c>
      <c r="I16" s="30">
        <f>IF(OR($A16="",$B16=""),"",'OddsRatio_working_2-way'!N15)</f>
        <v>2.1692256444309357</v>
      </c>
      <c r="J16" s="30">
        <f>IF('Log_working_2-way'!$D15="","",A16^('Log_working_2-way'!$D15))</f>
        <v>1.8529410467292624</v>
      </c>
      <c r="K16" s="32">
        <f>IF('Log_working_2-way'!$D15="","",B16^('Log_working_2-way'!$D15))</f>
        <v>2.1724139714397546</v>
      </c>
      <c r="L16" s="37">
        <f t="shared" si="9"/>
        <v>0.53746770025839796</v>
      </c>
      <c r="M16" s="37">
        <f t="shared" si="10"/>
        <v>0.46253229974160204</v>
      </c>
      <c r="N16" s="38">
        <v>112</v>
      </c>
      <c r="O16" s="38">
        <f t="shared" si="11"/>
        <v>49.430167597765369</v>
      </c>
      <c r="P16" s="38">
        <f t="shared" si="12"/>
        <v>58.153846153846153</v>
      </c>
      <c r="Q16" s="38">
        <f t="shared" si="13"/>
        <v>53.84615384615384</v>
      </c>
      <c r="R16" s="38">
        <f t="shared" si="14"/>
        <v>62.569832402234631</v>
      </c>
      <c r="S16" s="39">
        <f t="shared" si="15"/>
        <v>-4.4159862483884709</v>
      </c>
      <c r="T16" s="39">
        <f t="shared" si="16"/>
        <v>-4.415986248388478</v>
      </c>
      <c r="U16" t="s">
        <v>88</v>
      </c>
      <c r="V16" t="s">
        <v>233</v>
      </c>
      <c r="W16" t="s">
        <v>70</v>
      </c>
      <c r="X16" t="s">
        <v>437</v>
      </c>
      <c r="Y16" s="41"/>
    </row>
    <row r="17" spans="1:25" ht="15" x14ac:dyDescent="0.25">
      <c r="A17">
        <v>1.9</v>
      </c>
      <c r="B17">
        <v>1.97</v>
      </c>
      <c r="C17" s="29">
        <f t="shared" si="0"/>
        <v>3.3930002671653803E-2</v>
      </c>
      <c r="D17" s="30">
        <f>IF(OR($A17="",$B17=""),"",A17*'MPTO_working_2-way'!$G16)</f>
        <v>1.9644670050761421</v>
      </c>
      <c r="E17" s="32">
        <f>IF(OR($A17="",$B17=""),"",B17*'MPTO_working_2-way'!$G16)</f>
        <v>2.0368421052631578</v>
      </c>
      <c r="F17" s="30">
        <f>IF(OR($A17="",$B17=""),"",'MPTO_working_2-way'!D16)</f>
        <v>1.9632835038027801</v>
      </c>
      <c r="G17" s="32">
        <f>IF(OR($A17="",$B17=""),"",'MPTO_working_2-way'!E16)</f>
        <v>2.0381159814865235</v>
      </c>
      <c r="H17" s="30">
        <f>IF(OR($A17="",$B17=""),"",'OddsRatio_working_2-way'!M16)</f>
        <v>1.963241948601903</v>
      </c>
      <c r="I17" s="30">
        <f>IF(OR($A17="",$B17=""),"",'OddsRatio_working_2-way'!N16)</f>
        <v>2.0381607668264961</v>
      </c>
      <c r="J17" s="30">
        <f>IF('Log_working_2-way'!$D16="","",A17^('Log_working_2-way'!$D16))</f>
        <v>1.9627034600020314</v>
      </c>
      <c r="K17" s="32">
        <f>IF('Log_working_2-way'!$D16="","",B17^('Log_working_2-way'!$D16))</f>
        <v>2.0387414625037734</v>
      </c>
      <c r="L17" s="37">
        <f t="shared" si="9"/>
        <v>0.50904392764857886</v>
      </c>
      <c r="M17" s="37">
        <f t="shared" si="10"/>
        <v>0.49095607235142119</v>
      </c>
      <c r="N17" s="38">
        <v>113</v>
      </c>
      <c r="O17" s="38">
        <f t="shared" si="11"/>
        <v>53.526315789473678</v>
      </c>
      <c r="P17" s="38">
        <f t="shared" si="12"/>
        <v>55.639593908629429</v>
      </c>
      <c r="Q17" s="38">
        <f t="shared" si="13"/>
        <v>57.360406091370557</v>
      </c>
      <c r="R17" s="38">
        <f t="shared" si="14"/>
        <v>59.473684210526315</v>
      </c>
      <c r="S17" s="39">
        <f t="shared" si="15"/>
        <v>-3.8340903018968788</v>
      </c>
      <c r="T17" s="39">
        <f t="shared" si="16"/>
        <v>-3.8340903018968859</v>
      </c>
      <c r="U17" t="s">
        <v>86</v>
      </c>
      <c r="V17" t="s">
        <v>232</v>
      </c>
      <c r="W17" t="s">
        <v>70</v>
      </c>
      <c r="X17" t="s">
        <v>437</v>
      </c>
      <c r="Y17" s="41"/>
    </row>
    <row r="18" spans="1:25" ht="15" x14ac:dyDescent="0.25">
      <c r="A18">
        <v>2.0699999999999998</v>
      </c>
      <c r="B18">
        <v>1.78</v>
      </c>
      <c r="C18" s="29">
        <f t="shared" si="0"/>
        <v>4.4889540248602255E-2</v>
      </c>
      <c r="D18" s="30">
        <f>IF(OR($A18="",$B18=""),"",A18*'MPTO_working_2-way'!$G17)</f>
        <v>2.1629213483146064</v>
      </c>
      <c r="E18" s="32">
        <f>IF(OR($A18="",$B18=""),"",B18*'MPTO_working_2-way'!$G17)</f>
        <v>1.8599033816425121</v>
      </c>
      <c r="F18" s="30">
        <f>IF(OR($A18="",$B18=""),"",'MPTO_working_2-way'!D17)</f>
        <v>2.1708596005420371</v>
      </c>
      <c r="G18" s="32">
        <f>IF(OR($A18="",$B18=""),"",'MPTO_working_2-way'!E17)</f>
        <v>1.8540733658732955</v>
      </c>
      <c r="H18" s="30">
        <f>IF(OR($A18="",$B18=""),"",'OddsRatio_working_2-way'!M17)</f>
        <v>2.1712364713391024</v>
      </c>
      <c r="I18" s="30">
        <f>IF(OR($A18="",$B18=""),"",'OddsRatio_working_2-way'!N17)</f>
        <v>1.8537985492004672</v>
      </c>
      <c r="J18" s="30">
        <f>IF('Log_working_2-way'!$D17="","",A18^('Log_working_2-way'!$D17))</f>
        <v>2.1749101411939322</v>
      </c>
      <c r="K18" s="32">
        <f>IF('Log_working_2-way'!$D17="","",B18^('Log_working_2-way'!$D17))</f>
        <v>1.8511289203643779</v>
      </c>
      <c r="L18" s="37">
        <f t="shared" si="9"/>
        <v>0.46233766233766244</v>
      </c>
      <c r="M18" s="37">
        <f t="shared" si="10"/>
        <v>0.53766233766233762</v>
      </c>
      <c r="N18" s="38">
        <v>114</v>
      </c>
      <c r="O18" s="38">
        <f t="shared" si="11"/>
        <v>58.927536231884055</v>
      </c>
      <c r="P18" s="38">
        <f t="shared" si="12"/>
        <v>49.955056179775291</v>
      </c>
      <c r="Q18" s="38">
        <f t="shared" si="13"/>
        <v>64.044943820224717</v>
      </c>
      <c r="R18" s="38">
        <f t="shared" si="14"/>
        <v>55.072463768115945</v>
      </c>
      <c r="S18" s="39">
        <f t="shared" si="15"/>
        <v>-5.1174075883406616</v>
      </c>
      <c r="T18" s="39">
        <f t="shared" si="16"/>
        <v>-5.1174075883406545</v>
      </c>
      <c r="U18" t="s">
        <v>113</v>
      </c>
      <c r="V18" t="s">
        <v>75</v>
      </c>
      <c r="W18" t="s">
        <v>70</v>
      </c>
      <c r="X18" t="s">
        <v>437</v>
      </c>
      <c r="Y18" s="41"/>
    </row>
    <row r="19" spans="1:25" ht="15" x14ac:dyDescent="0.25">
      <c r="A19">
        <v>2.25</v>
      </c>
      <c r="B19">
        <v>1.68</v>
      </c>
      <c r="C19" s="29">
        <f t="shared" si="0"/>
        <v>3.9682539682539542E-2</v>
      </c>
      <c r="D19" s="30">
        <f>IF(OR($A19="",$B19=""),"",A19*'MPTO_working_2-way'!$G18)</f>
        <v>2.339285714285714</v>
      </c>
      <c r="E19" s="32">
        <f>IF(OR($A19="",$B19=""),"",B19*'MPTO_working_2-way'!$G18)</f>
        <v>1.7466666666666664</v>
      </c>
      <c r="F19" s="30">
        <f>IF(OR($A19="",$B19=""),"",'MPTO_working_2-way'!D18)</f>
        <v>2.3551401869158877</v>
      </c>
      <c r="G19" s="32">
        <f>IF(OR($A19="",$B19=""),"",'MPTO_working_2-way'!E18)</f>
        <v>1.7379310344827583</v>
      </c>
      <c r="H19" s="30">
        <f>IF(OR($A19="",$B19=""),"",'OddsRatio_working_2-way'!M18)</f>
        <v>2.3558153613666013</v>
      </c>
      <c r="I19" s="30">
        <f>IF(OR($A19="",$B19=""),"",'OddsRatio_working_2-way'!N18)</f>
        <v>1.7375635565834309</v>
      </c>
      <c r="J19" s="30">
        <f>IF('Log_working_2-way'!$D18="","",A19^('Log_working_2-way'!$D18))</f>
        <v>2.3631739395308338</v>
      </c>
      <c r="K19" s="32">
        <f>IF('Log_working_2-way'!$D18="","",B19^('Log_working_2-way'!$D18))</f>
        <v>1.733582099100242</v>
      </c>
      <c r="L19" s="37">
        <f t="shared" si="9"/>
        <v>0.4274809160305344</v>
      </c>
      <c r="M19" s="37">
        <f t="shared" si="10"/>
        <v>0.57251908396946571</v>
      </c>
      <c r="N19" s="38">
        <v>115</v>
      </c>
      <c r="O19" s="38">
        <f t="shared" si="11"/>
        <v>63.888888888888886</v>
      </c>
      <c r="P19" s="38">
        <f t="shared" si="12"/>
        <v>46.547619047619044</v>
      </c>
      <c r="Q19" s="38">
        <f t="shared" si="13"/>
        <v>68.452380952380949</v>
      </c>
      <c r="R19" s="38">
        <f t="shared" si="14"/>
        <v>51.111111111111107</v>
      </c>
      <c r="S19" s="39">
        <f t="shared" si="15"/>
        <v>-4.5634920634920633</v>
      </c>
      <c r="T19" s="39">
        <f t="shared" si="16"/>
        <v>-4.5634920634920633</v>
      </c>
      <c r="U19" t="s">
        <v>229</v>
      </c>
      <c r="V19" t="s">
        <v>114</v>
      </c>
      <c r="W19" t="s">
        <v>70</v>
      </c>
      <c r="X19" t="s">
        <v>437</v>
      </c>
      <c r="Y19" s="41"/>
    </row>
    <row r="20" spans="1:25" ht="15" x14ac:dyDescent="0.25">
      <c r="A20">
        <v>1.98</v>
      </c>
      <c r="B20">
        <v>1.89</v>
      </c>
      <c r="C20" s="29">
        <f t="shared" si="0"/>
        <v>3.4151034151034265E-2</v>
      </c>
      <c r="D20" s="30">
        <f>IF(OR($A20="",$B20=""),"",A20*'MPTO_working_2-way'!$G19)</f>
        <v>2.0476190476190479</v>
      </c>
      <c r="E20" s="32">
        <f>IF(OR($A20="",$B20=""),"",B20*'MPTO_working_2-way'!$G19)</f>
        <v>1.9545454545454546</v>
      </c>
      <c r="F20" s="30">
        <f>IF(OR($A20="",$B20=""),"",'MPTO_working_2-way'!D19)</f>
        <v>2.0492853622474128</v>
      </c>
      <c r="G20" s="32">
        <f>IF(OR($A20="",$B20=""),"",'MPTO_working_2-way'!E19)</f>
        <v>1.9530295913574449</v>
      </c>
      <c r="H20" s="30">
        <f>IF(OR($A20="",$B20=""),"",'OddsRatio_working_2-way'!M19)</f>
        <v>2.0493443645942064</v>
      </c>
      <c r="I20" s="30">
        <f>IF(OR($A20="",$B20=""),"",'OddsRatio_working_2-way'!N19)</f>
        <v>1.9529760045804527</v>
      </c>
      <c r="J20" s="30">
        <f>IF('Log_working_2-way'!$D19="","",A20^('Log_working_2-way'!$D19))</f>
        <v>2.0501043431252364</v>
      </c>
      <c r="K20" s="32">
        <f>IF('Log_working_2-way'!$D19="","",B20^('Log_working_2-way'!$D19))</f>
        <v>1.9522863194945297</v>
      </c>
      <c r="L20" s="37">
        <f t="shared" si="9"/>
        <v>0.48837209302325574</v>
      </c>
      <c r="M20" s="37">
        <f t="shared" si="10"/>
        <v>0.51162790697674421</v>
      </c>
      <c r="N20" s="38">
        <v>116</v>
      </c>
      <c r="O20" s="38">
        <f t="shared" si="11"/>
        <v>57.414141414141419</v>
      </c>
      <c r="P20" s="38">
        <f t="shared" si="12"/>
        <v>54.62433862433862</v>
      </c>
      <c r="Q20" s="38">
        <f t="shared" si="13"/>
        <v>61.375661375661387</v>
      </c>
      <c r="R20" s="38">
        <f t="shared" si="14"/>
        <v>58.585858585858588</v>
      </c>
      <c r="S20" s="39">
        <f t="shared" si="15"/>
        <v>-3.9615199615199685</v>
      </c>
      <c r="T20" s="39">
        <f t="shared" si="16"/>
        <v>-3.9615199615199685</v>
      </c>
      <c r="U20" t="s">
        <v>115</v>
      </c>
      <c r="V20" t="s">
        <v>228</v>
      </c>
      <c r="W20" t="s">
        <v>70</v>
      </c>
      <c r="X20" t="s">
        <v>437</v>
      </c>
      <c r="Y20" s="41"/>
    </row>
    <row r="21" spans="1:25" ht="15" x14ac:dyDescent="0.25">
      <c r="A21">
        <v>1.89</v>
      </c>
      <c r="B21">
        <v>1.98</v>
      </c>
      <c r="C21" s="29">
        <f t="shared" si="0"/>
        <v>3.4151034151034265E-2</v>
      </c>
      <c r="D21" s="30">
        <f>IF(OR($A21="",$B21=""),"",A21*'MPTO_working_2-way'!$G20)</f>
        <v>1.9545454545454546</v>
      </c>
      <c r="E21" s="32">
        <f>IF(OR($A21="",$B21=""),"",B21*'MPTO_working_2-way'!$G20)</f>
        <v>2.0476190476190479</v>
      </c>
      <c r="F21" s="30">
        <f>IF(OR($A21="",$B21=""),"",'MPTO_working_2-way'!D20)</f>
        <v>1.9530295913574449</v>
      </c>
      <c r="G21" s="32">
        <f>IF(OR($A21="",$B21=""),"",'MPTO_working_2-way'!E20)</f>
        <v>2.0492853622474128</v>
      </c>
      <c r="H21" s="30">
        <f>IF(OR($A21="",$B21=""),"",'OddsRatio_working_2-way'!M20)</f>
        <v>1.9529760045804527</v>
      </c>
      <c r="I21" s="30">
        <f>IF(OR($A21="",$B21=""),"",'OddsRatio_working_2-way'!N20)</f>
        <v>2.0493443645942064</v>
      </c>
      <c r="J21" s="30">
        <f>IF('Log_working_2-way'!$D20="","",A21^('Log_working_2-way'!$D20))</f>
        <v>1.9522863194945297</v>
      </c>
      <c r="K21" s="32">
        <f>IF('Log_working_2-way'!$D20="","",B21^('Log_working_2-way'!$D20))</f>
        <v>2.0501043431252364</v>
      </c>
      <c r="L21" s="37">
        <f t="shared" si="9"/>
        <v>0.51162790697674421</v>
      </c>
      <c r="M21" s="37">
        <f t="shared" si="10"/>
        <v>0.48837209302325574</v>
      </c>
      <c r="N21" s="38">
        <v>117</v>
      </c>
      <c r="O21" s="38">
        <f t="shared" si="11"/>
        <v>55.095238095238102</v>
      </c>
      <c r="P21" s="38">
        <f t="shared" si="12"/>
        <v>57.909090909090914</v>
      </c>
      <c r="Q21" s="38">
        <f t="shared" si="13"/>
        <v>59.090909090909093</v>
      </c>
      <c r="R21" s="38">
        <f t="shared" si="14"/>
        <v>61.904761904761912</v>
      </c>
      <c r="S21" s="39">
        <f t="shared" si="15"/>
        <v>-3.9956709956709915</v>
      </c>
      <c r="T21" s="39">
        <f t="shared" si="16"/>
        <v>-3.9956709956709986</v>
      </c>
      <c r="U21" t="s">
        <v>230</v>
      </c>
      <c r="V21" t="s">
        <v>234</v>
      </c>
      <c r="W21" t="s">
        <v>70</v>
      </c>
      <c r="X21" t="s">
        <v>437</v>
      </c>
      <c r="Y21" s="41"/>
    </row>
    <row r="22" spans="1:25" ht="15" x14ac:dyDescent="0.25">
      <c r="A22">
        <v>2.04</v>
      </c>
      <c r="B22">
        <v>1.84</v>
      </c>
      <c r="C22" s="29">
        <f t="shared" si="0"/>
        <v>3.3674339300937772E-2</v>
      </c>
      <c r="D22" s="30">
        <f>IF(OR($A22="",$B22=""),"",A22*'MPTO_working_2-way'!$G21)</f>
        <v>2.1086956521739131</v>
      </c>
      <c r="E22" s="32">
        <f>IF(OR($A22="",$B22=""),"",B22*'MPTO_working_2-way'!$G21)</f>
        <v>1.9019607843137256</v>
      </c>
      <c r="F22" s="30">
        <f>IF(OR($A22="",$B22=""),"",'MPTO_working_2-way'!D21)</f>
        <v>2.1125619090499774</v>
      </c>
      <c r="G22" s="32">
        <f>IF(OR($A22="",$B22=""),"",'MPTO_working_2-way'!E21)</f>
        <v>1.8988263860785108</v>
      </c>
      <c r="H22" s="30">
        <f>IF(OR($A22="",$B22=""),"",'OddsRatio_working_2-way'!M21)</f>
        <v>2.1126972805283741</v>
      </c>
      <c r="I22" s="30">
        <f>IF(OR($A22="",$B22=""),"",'OddsRatio_working_2-way'!N21)</f>
        <v>1.8987170342729172</v>
      </c>
      <c r="J22" s="30">
        <f>IF('Log_working_2-way'!$D21="","",A22^('Log_working_2-way'!$D21))</f>
        <v>2.1144632865880677</v>
      </c>
      <c r="K22" s="32">
        <f>IF('Log_working_2-way'!$D21="","",B22^('Log_working_2-way'!$D21))</f>
        <v>1.8972929050551837</v>
      </c>
      <c r="L22" s="37">
        <f t="shared" si="9"/>
        <v>0.47422680412371132</v>
      </c>
      <c r="M22" s="37">
        <f t="shared" si="10"/>
        <v>0.52577319587628868</v>
      </c>
      <c r="N22" s="38">
        <v>118</v>
      </c>
      <c r="O22" s="38">
        <f t="shared" si="11"/>
        <v>60.156862745098039</v>
      </c>
      <c r="P22" s="38">
        <f t="shared" si="12"/>
        <v>53.869565217391305</v>
      </c>
      <c r="Q22" s="38">
        <f t="shared" si="13"/>
        <v>64.130434782608688</v>
      </c>
      <c r="R22" s="38">
        <f t="shared" si="14"/>
        <v>57.843137254901961</v>
      </c>
      <c r="S22" s="39">
        <f t="shared" si="15"/>
        <v>-3.9735720375106496</v>
      </c>
      <c r="T22" s="39">
        <f t="shared" si="16"/>
        <v>-3.9735720375106567</v>
      </c>
      <c r="U22" t="s">
        <v>419</v>
      </c>
      <c r="V22" t="s">
        <v>87</v>
      </c>
      <c r="W22" t="s">
        <v>70</v>
      </c>
      <c r="X22" t="s">
        <v>437</v>
      </c>
      <c r="Y22" s="41"/>
    </row>
    <row r="23" spans="1:25" ht="15" x14ac:dyDescent="0.25">
      <c r="A23">
        <v>2.25</v>
      </c>
      <c r="B23">
        <v>1.68</v>
      </c>
      <c r="C23" s="29">
        <f t="shared" si="0"/>
        <v>3.9682539682539542E-2</v>
      </c>
      <c r="D23" s="30">
        <f>IF(OR($A23="",$B23=""),"",A23*'MPTO_working_2-way'!$G22)</f>
        <v>2.339285714285714</v>
      </c>
      <c r="E23" s="32">
        <f>IF(OR($A23="",$B23=""),"",B23*'MPTO_working_2-way'!$G22)</f>
        <v>1.7466666666666664</v>
      </c>
      <c r="F23" s="30">
        <f>IF(OR($A23="",$B23=""),"",'MPTO_working_2-way'!D22)</f>
        <v>2.3551401869158877</v>
      </c>
      <c r="G23" s="32">
        <f>IF(OR($A23="",$B23=""),"",'MPTO_working_2-way'!E22)</f>
        <v>1.7379310344827583</v>
      </c>
      <c r="H23" s="30">
        <f>IF(OR($A23="",$B23=""),"",'OddsRatio_working_2-way'!M22)</f>
        <v>2.3558153613666013</v>
      </c>
      <c r="I23" s="30">
        <f>IF(OR($A23="",$B23=""),"",'OddsRatio_working_2-way'!N22)</f>
        <v>1.7375635565834309</v>
      </c>
      <c r="J23" s="30">
        <f>IF('Log_working_2-way'!$D22="","",A23^('Log_working_2-way'!$D22))</f>
        <v>2.3631739395308338</v>
      </c>
      <c r="K23" s="32">
        <f>IF('Log_working_2-way'!$D22="","",B23^('Log_working_2-way'!$D22))</f>
        <v>1.733582099100242</v>
      </c>
      <c r="L23" s="37">
        <f t="shared" si="9"/>
        <v>0.4274809160305344</v>
      </c>
      <c r="M23" s="37">
        <f t="shared" si="10"/>
        <v>0.57251908396946571</v>
      </c>
      <c r="N23" s="38">
        <v>119</v>
      </c>
      <c r="O23" s="38">
        <f t="shared" si="11"/>
        <v>66.111111111111114</v>
      </c>
      <c r="P23" s="38">
        <f t="shared" si="12"/>
        <v>48.166666666666657</v>
      </c>
      <c r="Q23" s="38">
        <f t="shared" si="13"/>
        <v>70.833333333333329</v>
      </c>
      <c r="R23" s="38">
        <f t="shared" si="14"/>
        <v>52.888888888888886</v>
      </c>
      <c r="S23" s="39">
        <f t="shared" si="15"/>
        <v>-4.7222222222222143</v>
      </c>
      <c r="T23" s="39">
        <f t="shared" si="16"/>
        <v>-4.7222222222222285</v>
      </c>
      <c r="U23" t="s">
        <v>235</v>
      </c>
      <c r="V23" t="s">
        <v>89</v>
      </c>
      <c r="W23" t="s">
        <v>70</v>
      </c>
      <c r="X23" t="s">
        <v>437</v>
      </c>
      <c r="Y23" s="41"/>
    </row>
    <row r="24" spans="1:25" ht="15" x14ac:dyDescent="0.25">
      <c r="A24">
        <v>1.88</v>
      </c>
      <c r="B24">
        <v>1.99</v>
      </c>
      <c r="C24" s="29">
        <f t="shared" si="0"/>
        <v>3.4427456431091574E-2</v>
      </c>
      <c r="D24" s="30">
        <f>IF(OR($A24="",$B24=""),"",A24*'MPTO_working_2-way'!$G23)</f>
        <v>1.9447236180904521</v>
      </c>
      <c r="E24" s="32">
        <f>IF(OR($A24="",$B24=""),"",B24*'MPTO_working_2-way'!$G23)</f>
        <v>2.0585106382978724</v>
      </c>
      <c r="F24" s="30">
        <f>IF(OR($A24="",$B24=""),"",'MPTO_working_2-way'!D23)</f>
        <v>1.9428749480681344</v>
      </c>
      <c r="G24" s="32">
        <f>IF(OR($A24="",$B24=""),"",'MPTO_working_2-way'!E23)</f>
        <v>2.0605860321656753</v>
      </c>
      <c r="H24" s="30">
        <f>IF(OR($A24="",$B24=""),"",'OddsRatio_working_2-way'!M23)</f>
        <v>1.9428090415820634</v>
      </c>
      <c r="I24" s="30">
        <f>IF(OR($A24="",$B24=""),"",'OddsRatio_working_2-way'!N23)</f>
        <v>2.0606601717798219</v>
      </c>
      <c r="J24" s="30">
        <f>IF('Log_working_2-way'!$D23="","",A24^('Log_working_2-way'!$D23))</f>
        <v>1.9419679246135251</v>
      </c>
      <c r="K24" s="32">
        <f>IF('Log_working_2-way'!$D23="","",B24^('Log_working_2-way'!$D23))</f>
        <v>2.0616072733158419</v>
      </c>
      <c r="L24" s="37">
        <f t="shared" si="9"/>
        <v>0.51421188630490955</v>
      </c>
      <c r="M24" s="37">
        <f t="shared" si="10"/>
        <v>0.48578811369509045</v>
      </c>
      <c r="N24" s="38">
        <v>120</v>
      </c>
      <c r="O24" s="38">
        <f t="shared" si="11"/>
        <v>56.170212765957444</v>
      </c>
      <c r="P24" s="38">
        <f t="shared" si="12"/>
        <v>59.698492462311556</v>
      </c>
      <c r="Q24" s="38">
        <f t="shared" si="13"/>
        <v>60.301507537688437</v>
      </c>
      <c r="R24" s="38">
        <f t="shared" si="14"/>
        <v>63.829787234042556</v>
      </c>
      <c r="S24" s="39">
        <f t="shared" si="15"/>
        <v>-4.1312947717309925</v>
      </c>
      <c r="T24" s="39">
        <f t="shared" si="16"/>
        <v>-4.1312947717309996</v>
      </c>
      <c r="U24" t="s">
        <v>236</v>
      </c>
      <c r="V24" t="s">
        <v>96</v>
      </c>
      <c r="W24" t="s">
        <v>70</v>
      </c>
      <c r="X24" t="s">
        <v>437</v>
      </c>
      <c r="Y24" s="41"/>
    </row>
    <row r="25" spans="1:25" ht="15" x14ac:dyDescent="0.25">
      <c r="A25">
        <v>1.97</v>
      </c>
      <c r="B25">
        <v>1.9</v>
      </c>
      <c r="C25" s="29">
        <f t="shared" si="0"/>
        <v>3.3930002671653803E-2</v>
      </c>
      <c r="D25" s="30">
        <f>IF(OR($A25="",$B25=""),"",A25*'MPTO_working_2-way'!$G24)</f>
        <v>2.0368421052631578</v>
      </c>
      <c r="E25" s="32">
        <f>IF(OR($A25="",$B25=""),"",B25*'MPTO_working_2-way'!$G24)</f>
        <v>1.9644670050761421</v>
      </c>
      <c r="F25" s="30">
        <f>IF(OR($A25="",$B25=""),"",'MPTO_working_2-way'!D24)</f>
        <v>2.0381159814865235</v>
      </c>
      <c r="G25" s="32">
        <f>IF(OR($A25="",$B25=""),"",'MPTO_working_2-way'!E24)</f>
        <v>1.9632835038027801</v>
      </c>
      <c r="H25" s="30">
        <f>IF(OR($A25="",$B25=""),"",'OddsRatio_working_2-way'!M24)</f>
        <v>2.0381607668264961</v>
      </c>
      <c r="I25" s="30">
        <f>IF(OR($A25="",$B25=""),"",'OddsRatio_working_2-way'!N24)</f>
        <v>1.963241948601903</v>
      </c>
      <c r="J25" s="30">
        <f>IF('Log_working_2-way'!$D24="","",A25^('Log_working_2-way'!$D24))</f>
        <v>2.0387414625037734</v>
      </c>
      <c r="K25" s="32">
        <f>IF('Log_working_2-way'!$D24="","",B25^('Log_working_2-way'!$D24))</f>
        <v>1.9627034600020314</v>
      </c>
      <c r="L25" s="37">
        <f t="shared" si="9"/>
        <v>0.49095607235142119</v>
      </c>
      <c r="M25" s="37">
        <f t="shared" si="10"/>
        <v>0.50904392764857886</v>
      </c>
      <c r="N25" s="38">
        <v>121</v>
      </c>
      <c r="O25" s="38">
        <f t="shared" si="11"/>
        <v>59.578680203045685</v>
      </c>
      <c r="P25" s="38">
        <f t="shared" si="12"/>
        <v>57.315789473684198</v>
      </c>
      <c r="Q25" s="38">
        <f t="shared" si="13"/>
        <v>63.684210526315788</v>
      </c>
      <c r="R25" s="38">
        <f t="shared" si="14"/>
        <v>61.421319796954307</v>
      </c>
      <c r="S25" s="39">
        <f t="shared" si="15"/>
        <v>-4.1055303232701021</v>
      </c>
      <c r="T25" s="39">
        <f t="shared" si="16"/>
        <v>-4.1055303232701092</v>
      </c>
      <c r="U25" t="s">
        <v>94</v>
      </c>
      <c r="V25" t="s">
        <v>73</v>
      </c>
      <c r="W25" t="s">
        <v>71</v>
      </c>
      <c r="X25" t="s">
        <v>437</v>
      </c>
      <c r="Y25" s="41"/>
    </row>
    <row r="26" spans="1:25" ht="15" x14ac:dyDescent="0.25">
      <c r="A26">
        <v>2.2400000000000002</v>
      </c>
      <c r="B26">
        <v>1.69</v>
      </c>
      <c r="C26" s="29">
        <f t="shared" si="0"/>
        <v>3.8144547759932479E-2</v>
      </c>
      <c r="D26" s="30">
        <f>IF(OR($A26="",$B26=""),"",A26*'MPTO_working_2-way'!$G25)</f>
        <v>2.3254437869822491</v>
      </c>
      <c r="E26" s="32">
        <f>IF(OR($A26="",$B26=""),"",B26*'MPTO_working_2-way'!$G25)</f>
        <v>1.7544642857142858</v>
      </c>
      <c r="F26" s="30">
        <f>IF(OR($A26="",$B26=""),"",'MPTO_working_2-way'!D25)</f>
        <v>2.3399678575843743</v>
      </c>
      <c r="G26" s="32">
        <f>IF(OR($A26="",$B26=""),"",'MPTO_working_2-way'!E25)</f>
        <v>1.7462865578005351</v>
      </c>
      <c r="H26" s="30">
        <f>IF(OR($A26="",$B26=""),"",'OddsRatio_working_2-way'!M25)</f>
        <v>2.3405601251996737</v>
      </c>
      <c r="I26" s="30">
        <f>IF(OR($A26="",$B26=""),"",'OddsRatio_working_2-way'!N25)</f>
        <v>1.7459568438611086</v>
      </c>
      <c r="J26" s="30">
        <f>IF('Log_working_2-way'!$D25="","",A26^('Log_working_2-way'!$D25))</f>
        <v>2.347284961783934</v>
      </c>
      <c r="K26" s="32">
        <f>IF('Log_working_2-way'!$D25="","",B26^('Log_working_2-way'!$D25))</f>
        <v>1.7422334757420166</v>
      </c>
      <c r="L26" s="37">
        <f t="shared" si="9"/>
        <v>0.43002544529262077</v>
      </c>
      <c r="M26" s="37">
        <f t="shared" si="10"/>
        <v>0.56997455470737912</v>
      </c>
      <c r="N26" s="38">
        <v>122</v>
      </c>
      <c r="O26" s="38">
        <f t="shared" si="11"/>
        <v>67.535714285714292</v>
      </c>
      <c r="P26" s="38">
        <f t="shared" si="12"/>
        <v>49.810650887573971</v>
      </c>
      <c r="Q26" s="38">
        <f t="shared" si="13"/>
        <v>72.189349112426044</v>
      </c>
      <c r="R26" s="38">
        <f t="shared" si="14"/>
        <v>54.464285714285708</v>
      </c>
      <c r="S26" s="39">
        <f t="shared" si="15"/>
        <v>-4.6536348267117518</v>
      </c>
      <c r="T26" s="39">
        <f t="shared" si="16"/>
        <v>-4.6536348267117376</v>
      </c>
      <c r="U26" t="s">
        <v>83</v>
      </c>
      <c r="V26" t="s">
        <v>237</v>
      </c>
      <c r="W26" t="s">
        <v>71</v>
      </c>
      <c r="X26" t="s">
        <v>437</v>
      </c>
      <c r="Y26" s="41"/>
    </row>
    <row r="27" spans="1:25" ht="15" x14ac:dyDescent="0.25">
      <c r="A27">
        <v>2.38</v>
      </c>
      <c r="B27">
        <v>1.62</v>
      </c>
      <c r="C27" s="29">
        <f t="shared" si="0"/>
        <v>3.7452017844174623E-2</v>
      </c>
      <c r="D27" s="30">
        <f>IF(OR($A27="",$B27=""),"",A27*'MPTO_working_2-way'!$G26)</f>
        <v>2.4691358024691357</v>
      </c>
      <c r="E27" s="32">
        <f>IF(OR($A27="",$B27=""),"",B27*'MPTO_working_2-way'!$G26)</f>
        <v>1.680672268907563</v>
      </c>
      <c r="F27" s="30">
        <f>IF(OR($A27="",$B27=""),"",'MPTO_working_2-way'!D26)</f>
        <v>2.4910195115648013</v>
      </c>
      <c r="G27" s="32">
        <f>IF(OR($A27="",$B27=""),"",'MPTO_working_2-way'!E26)</f>
        <v>1.6706820348383742</v>
      </c>
      <c r="H27" s="30">
        <f>IF(OR($A27="",$B27=""),"",'OddsRatio_working_2-way'!M26)</f>
        <v>2.4919136877222163</v>
      </c>
      <c r="I27" s="30">
        <f>IF(OR($A27="",$B27=""),"",'OddsRatio_working_2-way'!N26)</f>
        <v>1.6702800625998362</v>
      </c>
      <c r="J27" s="30">
        <f>IF('Log_working_2-way'!$D26="","",A27^('Log_working_2-way'!$D26))</f>
        <v>2.502110477070953</v>
      </c>
      <c r="K27" s="32">
        <f>IF('Log_working_2-way'!$D26="","",B27^('Log_working_2-way'!$D26))</f>
        <v>1.6657299947403132</v>
      </c>
      <c r="L27" s="37">
        <f t="shared" si="9"/>
        <v>0.40500000000000003</v>
      </c>
      <c r="M27" s="37">
        <f t="shared" si="10"/>
        <v>0.59499999999999997</v>
      </c>
      <c r="N27" s="38">
        <v>123</v>
      </c>
      <c r="O27" s="38">
        <f t="shared" si="11"/>
        <v>71.319327731092443</v>
      </c>
      <c r="P27" s="38">
        <f t="shared" si="12"/>
        <v>47.074074074074083</v>
      </c>
      <c r="Q27" s="38">
        <f t="shared" si="13"/>
        <v>75.925925925925924</v>
      </c>
      <c r="R27" s="38">
        <f t="shared" si="14"/>
        <v>51.680672268907564</v>
      </c>
      <c r="S27" s="39">
        <f t="shared" si="15"/>
        <v>-4.6065981948334809</v>
      </c>
      <c r="T27" s="39">
        <f t="shared" si="16"/>
        <v>-4.6065981948334809</v>
      </c>
      <c r="U27" t="s">
        <v>76</v>
      </c>
      <c r="V27" t="s">
        <v>69</v>
      </c>
      <c r="W27" t="s">
        <v>71</v>
      </c>
      <c r="X27" t="s">
        <v>437</v>
      </c>
      <c r="Y27" s="41"/>
    </row>
    <row r="28" spans="1:25" ht="15" x14ac:dyDescent="0.25">
      <c r="A28">
        <v>2.0299999999999998</v>
      </c>
      <c r="B28">
        <v>1.85</v>
      </c>
      <c r="C28" s="29">
        <f t="shared" si="0"/>
        <v>3.315137797896428E-2</v>
      </c>
      <c r="D28" s="30">
        <f>IF(OR($A28="",$B28=""),"",A28*'MPTO_working_2-way'!$G27)</f>
        <v>2.0972972972972972</v>
      </c>
      <c r="E28" s="32">
        <f>IF(OR($A28="",$B28=""),"",B28*'MPTO_working_2-way'!$G27)</f>
        <v>1.9113300492610841</v>
      </c>
      <c r="F28" s="30">
        <f>IF(OR($A28="",$B28=""),"",'MPTO_working_2-way'!D27)</f>
        <v>2.1006852188505105</v>
      </c>
      <c r="G28" s="32">
        <f>IF(OR($A28="",$B28=""),"",'MPTO_working_2-way'!E27)</f>
        <v>1.9085249650616189</v>
      </c>
      <c r="H28" s="30">
        <f>IF(OR($A28="",$B28=""),"",'OddsRatio_working_2-way'!M27)</f>
        <v>2.1008018467836762</v>
      </c>
      <c r="I28" s="30">
        <f>IF(OR($A28="",$B28=""),"",'OddsRatio_working_2-way'!N27)</f>
        <v>1.9084287085108012</v>
      </c>
      <c r="J28" s="30">
        <f>IF('Log_working_2-way'!$D27="","",A28^('Log_working_2-way'!$D27))</f>
        <v>2.1023480190539692</v>
      </c>
      <c r="K28" s="32">
        <f>IF('Log_working_2-way'!$D27="","",B28^('Log_working_2-way'!$D27))</f>
        <v>1.9071545307970494</v>
      </c>
      <c r="L28" s="37">
        <f t="shared" si="9"/>
        <v>0.47680412371134023</v>
      </c>
      <c r="M28" s="37">
        <f t="shared" si="10"/>
        <v>0.52319587628865971</v>
      </c>
      <c r="N28" s="38">
        <v>124</v>
      </c>
      <c r="O28" s="38">
        <f t="shared" si="11"/>
        <v>62.916256157635459</v>
      </c>
      <c r="P28" s="38">
        <f t="shared" si="12"/>
        <v>56.972972972972968</v>
      </c>
      <c r="Q28" s="38">
        <f t="shared" si="13"/>
        <v>67.027027027027017</v>
      </c>
      <c r="R28" s="38">
        <f t="shared" si="14"/>
        <v>61.083743842364541</v>
      </c>
      <c r="S28" s="39">
        <f t="shared" si="15"/>
        <v>-4.1107708693915583</v>
      </c>
      <c r="T28" s="39">
        <f t="shared" si="16"/>
        <v>-4.1107708693915725</v>
      </c>
      <c r="U28" t="s">
        <v>93</v>
      </c>
      <c r="V28" t="s">
        <v>79</v>
      </c>
      <c r="W28" t="s">
        <v>71</v>
      </c>
      <c r="X28" t="s">
        <v>437</v>
      </c>
      <c r="Y28" s="41"/>
    </row>
    <row r="29" spans="1:25" ht="15" x14ac:dyDescent="0.25">
      <c r="A29">
        <v>1.97</v>
      </c>
      <c r="B29">
        <v>1.9</v>
      </c>
      <c r="C29" s="29">
        <f t="shared" si="0"/>
        <v>3.3930002671653803E-2</v>
      </c>
      <c r="D29" s="30">
        <f>IF(OR($A29="",$B29=""),"",A29*'MPTO_working_2-way'!$G28)</f>
        <v>2.0368421052631578</v>
      </c>
      <c r="E29" s="32">
        <f>IF(OR($A29="",$B29=""),"",B29*'MPTO_working_2-way'!$G28)</f>
        <v>1.9644670050761421</v>
      </c>
      <c r="F29" s="30">
        <f>IF(OR($A29="",$B29=""),"",'MPTO_working_2-way'!D28)</f>
        <v>2.0381159814865235</v>
      </c>
      <c r="G29" s="32">
        <f>IF(OR($A29="",$B29=""),"",'MPTO_working_2-way'!E28)</f>
        <v>1.9632835038027801</v>
      </c>
      <c r="H29" s="30">
        <f>IF(OR($A29="",$B29=""),"",'OddsRatio_working_2-way'!M28)</f>
        <v>2.0381607668264961</v>
      </c>
      <c r="I29" s="30">
        <f>IF(OR($A29="",$B29=""),"",'OddsRatio_working_2-way'!N28)</f>
        <v>1.963241948601903</v>
      </c>
      <c r="J29" s="30">
        <f>IF('Log_working_2-way'!$D28="","",A29^('Log_working_2-way'!$D28))</f>
        <v>2.0387414625037734</v>
      </c>
      <c r="K29" s="32">
        <f>IF('Log_working_2-way'!$D28="","",B29^('Log_working_2-way'!$D28))</f>
        <v>1.9627034600020314</v>
      </c>
      <c r="L29" s="37">
        <f t="shared" si="9"/>
        <v>0.49095607235142119</v>
      </c>
      <c r="M29" s="37">
        <f t="shared" si="10"/>
        <v>0.50904392764857886</v>
      </c>
      <c r="N29" s="38">
        <v>125</v>
      </c>
      <c r="O29" s="38">
        <f t="shared" si="11"/>
        <v>61.548223350253807</v>
      </c>
      <c r="P29" s="38">
        <f t="shared" si="12"/>
        <v>59.210526315789473</v>
      </c>
      <c r="Q29" s="38">
        <f t="shared" si="13"/>
        <v>65.78947368421052</v>
      </c>
      <c r="R29" s="38">
        <f t="shared" si="14"/>
        <v>63.451776649746186</v>
      </c>
      <c r="S29" s="39">
        <f t="shared" si="15"/>
        <v>-4.2412503339567138</v>
      </c>
      <c r="T29" s="39">
        <f t="shared" si="16"/>
        <v>-4.2412503339567138</v>
      </c>
      <c r="U29" t="s">
        <v>82</v>
      </c>
      <c r="V29" t="s">
        <v>238</v>
      </c>
      <c r="W29" t="s">
        <v>71</v>
      </c>
      <c r="X29" t="s">
        <v>437</v>
      </c>
      <c r="Y29" s="41"/>
    </row>
    <row r="30" spans="1:25" s="35" customFormat="1" ht="15" x14ac:dyDescent="0.25">
      <c r="A30">
        <v>2.48</v>
      </c>
      <c r="B30">
        <v>1.58</v>
      </c>
      <c r="C30" s="29">
        <f t="shared" si="0"/>
        <v>3.61371988566761E-2</v>
      </c>
      <c r="D30" s="30">
        <f>IF(OR($A30="",$B30=""),"",A30*'MPTO_working_2-way'!$G29)</f>
        <v>2.5696202531645569</v>
      </c>
      <c r="E30" s="32">
        <f>IF(OR($A30="",$B30=""),"",B30*'MPTO_working_2-way'!$G29)</f>
        <v>1.6370967741935483</v>
      </c>
      <c r="F30" s="30">
        <f>IF(OR($A30="",$B30=""),"",'MPTO_working_2-way'!D29)</f>
        <v>2.5963424330771265</v>
      </c>
      <c r="G30" s="32">
        <f>IF(OR($A30="",$B30=""),"",'MPTO_working_2-way'!E29)</f>
        <v>1.6264320106259338</v>
      </c>
      <c r="H30" s="30">
        <f>IF(OR($A30="",$B30=""),"",'OddsRatio_working_2-way'!M29)</f>
        <v>2.5974116995724779</v>
      </c>
      <c r="I30" s="30">
        <f>IF(OR($A30="",$B30=""),"",'OddsRatio_working_2-way'!N29)</f>
        <v>1.6260126930757011</v>
      </c>
      <c r="J30" s="30">
        <f>IF('Log_working_2-way'!$D29="","",A30^('Log_working_2-way'!$D29))</f>
        <v>2.6099071390443571</v>
      </c>
      <c r="K30" s="32">
        <f>IF('Log_working_2-way'!$D29="","",B30^('Log_working_2-way'!$D29))</f>
        <v>1.6211538390924995</v>
      </c>
      <c r="L30" s="37">
        <f t="shared" si="9"/>
        <v>0.3891625615763547</v>
      </c>
      <c r="M30" s="37">
        <f t="shared" si="10"/>
        <v>0.61083743842364535</v>
      </c>
      <c r="N30" s="38">
        <v>126</v>
      </c>
      <c r="O30" s="38">
        <f t="shared" si="11"/>
        <v>75.193548387096783</v>
      </c>
      <c r="P30" s="38">
        <f t="shared" si="12"/>
        <v>46.253164556962027</v>
      </c>
      <c r="Q30" s="38">
        <f t="shared" si="13"/>
        <v>79.746835443037966</v>
      </c>
      <c r="R30" s="38">
        <f t="shared" si="14"/>
        <v>50.806451612903231</v>
      </c>
      <c r="S30" s="39">
        <f t="shared" si="15"/>
        <v>-4.5532870559411833</v>
      </c>
      <c r="T30" s="39">
        <f t="shared" si="16"/>
        <v>-4.5532870559412046</v>
      </c>
      <c r="U30" t="s">
        <v>97</v>
      </c>
      <c r="V30" t="s">
        <v>84</v>
      </c>
      <c r="W30" t="s">
        <v>71</v>
      </c>
      <c r="X30" t="s">
        <v>437</v>
      </c>
      <c r="Y30" s="41"/>
    </row>
    <row r="31" spans="1:25" ht="15" x14ac:dyDescent="0.25">
      <c r="A31">
        <v>2.02</v>
      </c>
      <c r="B31">
        <v>1.85</v>
      </c>
      <c r="C31" s="29">
        <f t="shared" si="0"/>
        <v>3.5590045491035394E-2</v>
      </c>
      <c r="D31" s="30">
        <f>IF(OR($A31="",$B31=""),"",A31*'MPTO_working_2-way'!$G30)</f>
        <v>2.0918918918918914</v>
      </c>
      <c r="E31" s="32">
        <f>IF(OR($A31="",$B31=""),"",B31*'MPTO_working_2-way'!$G30)</f>
        <v>1.9158415841584155</v>
      </c>
      <c r="F31" s="30">
        <f>IF(OR($A31="",$B31=""),"",'MPTO_working_2-way'!D30)</f>
        <v>2.0953181945612553</v>
      </c>
      <c r="G31" s="32">
        <f>IF(OR($A31="",$B31=""),"",'MPTO_working_2-way'!E30)</f>
        <v>1.9129767084719731</v>
      </c>
      <c r="H31" s="30">
        <f>IF(OR($A31="",$B31=""),"",'OddsRatio_working_2-way'!M30)</f>
        <v>2.0954451150103317</v>
      </c>
      <c r="I31" s="30">
        <f>IF(OR($A31="",$B31=""),"",'OddsRatio_working_2-way'!N30)</f>
        <v>1.9128709291752766</v>
      </c>
      <c r="J31" s="30">
        <f>IF('Log_working_2-way'!$D30="","",A31^('Log_working_2-way'!$D30))</f>
        <v>2.0970120716987148</v>
      </c>
      <c r="K31" s="32">
        <f>IF('Log_working_2-way'!$D30="","",B31^('Log_working_2-way'!$D30))</f>
        <v>1.9115669971173959</v>
      </c>
      <c r="L31" s="37">
        <f t="shared" si="9"/>
        <v>0.47803617571059442</v>
      </c>
      <c r="M31" s="37">
        <f t="shared" si="10"/>
        <v>0.5219638242894058</v>
      </c>
      <c r="N31" s="38">
        <v>127</v>
      </c>
      <c r="O31" s="38">
        <f t="shared" si="11"/>
        <v>64.128712871287135</v>
      </c>
      <c r="P31" s="38">
        <f t="shared" si="12"/>
        <v>58.351351351351354</v>
      </c>
      <c r="Q31" s="38">
        <f t="shared" si="13"/>
        <v>68.648648648648631</v>
      </c>
      <c r="R31" s="38">
        <f t="shared" si="14"/>
        <v>62.871287128712872</v>
      </c>
      <c r="S31" s="39">
        <f t="shared" si="15"/>
        <v>-4.5199357773614963</v>
      </c>
      <c r="T31" s="39">
        <f t="shared" si="16"/>
        <v>-4.5199357773615176</v>
      </c>
      <c r="U31" t="s">
        <v>85</v>
      </c>
      <c r="V31" t="s">
        <v>91</v>
      </c>
      <c r="W31" t="s">
        <v>71</v>
      </c>
      <c r="X31" t="s">
        <v>437</v>
      </c>
      <c r="Y31" s="41"/>
    </row>
    <row r="32" spans="1:25" ht="15" x14ac:dyDescent="0.25">
      <c r="A32">
        <v>2.0299999999999998</v>
      </c>
      <c r="B32">
        <v>1.85</v>
      </c>
      <c r="C32" s="29">
        <f t="shared" si="0"/>
        <v>3.315137797896428E-2</v>
      </c>
      <c r="D32" s="30">
        <f>IF(OR($A32="",$B32=""),"",A32*'MPTO_working_2-way'!$G31)</f>
        <v>2.0972972972972972</v>
      </c>
      <c r="E32" s="32">
        <f>IF(OR($A32="",$B32=""),"",B32*'MPTO_working_2-way'!$G31)</f>
        <v>1.9113300492610841</v>
      </c>
      <c r="F32" s="30">
        <f>IF(OR($A32="",$B32=""),"",'MPTO_working_2-way'!D31)</f>
        <v>2.1006852188505105</v>
      </c>
      <c r="G32" s="32">
        <f>IF(OR($A32="",$B32=""),"",'MPTO_working_2-way'!E31)</f>
        <v>1.9085249650616189</v>
      </c>
      <c r="H32" s="30">
        <f>IF(OR($A32="",$B32=""),"",'OddsRatio_working_2-way'!M31)</f>
        <v>2.1008018467836762</v>
      </c>
      <c r="I32" s="30">
        <f>IF(OR($A32="",$B32=""),"",'OddsRatio_working_2-way'!N31)</f>
        <v>1.9084287085108012</v>
      </c>
      <c r="J32" s="30">
        <f>IF('Log_working_2-way'!$D31="","",A32^('Log_working_2-way'!$D31))</f>
        <v>2.1023480190539692</v>
      </c>
      <c r="K32" s="32">
        <f>IF('Log_working_2-way'!$D31="","",B32^('Log_working_2-way'!$D31))</f>
        <v>1.9071545307970494</v>
      </c>
      <c r="L32" s="37">
        <f t="shared" si="9"/>
        <v>0.47680412371134023</v>
      </c>
      <c r="M32" s="37">
        <f t="shared" si="10"/>
        <v>0.52319587628865971</v>
      </c>
      <c r="N32" s="38">
        <v>128</v>
      </c>
      <c r="O32" s="38">
        <f t="shared" si="11"/>
        <v>64.945812807881765</v>
      </c>
      <c r="P32" s="38">
        <f t="shared" si="12"/>
        <v>58.810810810810807</v>
      </c>
      <c r="Q32" s="38">
        <f t="shared" si="13"/>
        <v>69.189189189189179</v>
      </c>
      <c r="R32" s="38">
        <f t="shared" si="14"/>
        <v>63.054187192118235</v>
      </c>
      <c r="S32" s="39">
        <f t="shared" si="15"/>
        <v>-4.2433763813074137</v>
      </c>
      <c r="T32" s="39">
        <f t="shared" si="16"/>
        <v>-4.2433763813074279</v>
      </c>
      <c r="U32" t="s">
        <v>80</v>
      </c>
      <c r="V32" t="s">
        <v>428</v>
      </c>
      <c r="W32" t="s">
        <v>71</v>
      </c>
      <c r="X32" t="s">
        <v>437</v>
      </c>
      <c r="Y32" s="41"/>
    </row>
    <row r="33" spans="1:25" ht="15" x14ac:dyDescent="0.25">
      <c r="A33">
        <v>1.93</v>
      </c>
      <c r="B33">
        <v>1.94</v>
      </c>
      <c r="C33" s="29">
        <f t="shared" si="0"/>
        <v>3.3598632551679941E-2</v>
      </c>
      <c r="D33" s="30">
        <f>IF(OR($A33="",$B33=""),"",A33*'MPTO_working_2-way'!$G32)</f>
        <v>1.9948453608247423</v>
      </c>
      <c r="E33" s="32">
        <f>IF(OR($A33="",$B33=""),"",B33*'MPTO_working_2-way'!$G32)</f>
        <v>2.0051813471502591</v>
      </c>
      <c r="F33" s="30">
        <f>IF(OR($A33="",$B33=""),"",'MPTO_working_2-way'!D32)</f>
        <v>1.9946726333173512</v>
      </c>
      <c r="G33" s="32">
        <f>IF(OR($A33="",$B33=""),"",'MPTO_working_2-way'!E32)</f>
        <v>2.0053558995233249</v>
      </c>
      <c r="H33" s="30">
        <f>IF(OR($A33="",$B33=""),"",'OddsRatio_working_2-way'!M32)</f>
        <v>1.9946666286387909</v>
      </c>
      <c r="I33" s="30">
        <f>IF(OR($A33="",$B33=""),"",'OddsRatio_working_2-way'!N32)</f>
        <v>2.0053619687316817</v>
      </c>
      <c r="J33" s="30">
        <f>IF('Log_working_2-way'!$D32="","",A33^('Log_working_2-way'!$D32))</f>
        <v>1.9945880029745278</v>
      </c>
      <c r="K33" s="32">
        <f>IF('Log_working_2-way'!$D32="","",B33^('Log_working_2-way'!$D32))</f>
        <v>2.0054414461156225</v>
      </c>
      <c r="L33" s="37">
        <f t="shared" si="9"/>
        <v>0.50129198966408273</v>
      </c>
      <c r="M33" s="37">
        <f t="shared" si="10"/>
        <v>0.49870801033591733</v>
      </c>
      <c r="N33" s="38">
        <v>129</v>
      </c>
      <c r="O33" s="38">
        <f t="shared" si="11"/>
        <v>62.160621761658035</v>
      </c>
      <c r="P33" s="38">
        <f t="shared" si="12"/>
        <v>62.505154639175259</v>
      </c>
      <c r="Q33" s="38">
        <f t="shared" si="13"/>
        <v>66.494845360824755</v>
      </c>
      <c r="R33" s="38">
        <f t="shared" si="14"/>
        <v>66.839378238341979</v>
      </c>
      <c r="S33" s="39">
        <f t="shared" si="15"/>
        <v>-4.3342235991667195</v>
      </c>
      <c r="T33" s="39">
        <f t="shared" si="16"/>
        <v>-4.3342235991667195</v>
      </c>
      <c r="U33" t="s">
        <v>90</v>
      </c>
      <c r="V33" t="s">
        <v>427</v>
      </c>
      <c r="W33" t="s">
        <v>71</v>
      </c>
      <c r="X33" t="s">
        <v>437</v>
      </c>
      <c r="Y33" s="41"/>
    </row>
    <row r="34" spans="1:25" ht="15" x14ac:dyDescent="0.25">
      <c r="A34">
        <v>2.17</v>
      </c>
      <c r="B34">
        <v>1.74</v>
      </c>
      <c r="C34" s="29">
        <f t="shared" si="0"/>
        <v>3.5542136765718491E-2</v>
      </c>
      <c r="D34" s="30">
        <f>IF(OR($A34="",$B34=""),"",A34*'MPTO_working_2-way'!$G33)</f>
        <v>2.2471264367816088</v>
      </c>
      <c r="E34" s="32">
        <f>IF(OR($A34="",$B34=""),"",B34*'MPTO_working_2-way'!$G33)</f>
        <v>1.8018433179723501</v>
      </c>
      <c r="F34" s="30">
        <f>IF(OR($A34="",$B34=""),"",'MPTO_working_2-way'!D33)</f>
        <v>2.2570386753541753</v>
      </c>
      <c r="G34" s="32">
        <f>IF(OR($A34="",$B34=""),"",'MPTO_working_2-way'!E33)</f>
        <v>1.7955204717295163</v>
      </c>
      <c r="H34" s="30">
        <f>IF(OR($A34="",$B34=""),"",'OddsRatio_working_2-way'!M33)</f>
        <v>2.2574104664273644</v>
      </c>
      <c r="I34" s="30">
        <f>IF(OR($A34="",$B34=""),"",'OddsRatio_working_2-way'!N33)</f>
        <v>1.7952852522702987</v>
      </c>
      <c r="J34" s="30">
        <f>IF('Log_working_2-way'!$D33="","",A34^('Log_working_2-way'!$D33))</f>
        <v>2.2619707702020815</v>
      </c>
      <c r="K34" s="32">
        <f>IF('Log_working_2-way'!$D33="","",B34^('Log_working_2-way'!$D33))</f>
        <v>1.7924113803680148</v>
      </c>
      <c r="L34" s="37">
        <f t="shared" si="9"/>
        <v>0.44501278772378522</v>
      </c>
      <c r="M34" s="37">
        <f t="shared" si="10"/>
        <v>0.55498721227621484</v>
      </c>
      <c r="N34" s="38">
        <v>130</v>
      </c>
      <c r="O34" s="38">
        <f t="shared" si="11"/>
        <v>70.092165898617495</v>
      </c>
      <c r="P34" s="38">
        <f t="shared" si="12"/>
        <v>55.28735632183907</v>
      </c>
      <c r="Q34" s="38">
        <f t="shared" si="13"/>
        <v>74.712643678160916</v>
      </c>
      <c r="R34" s="38">
        <f t="shared" si="14"/>
        <v>59.907834101382491</v>
      </c>
      <c r="S34" s="39">
        <f t="shared" si="15"/>
        <v>-4.6204777795434211</v>
      </c>
      <c r="T34" s="39">
        <f t="shared" si="16"/>
        <v>-4.6204777795434211</v>
      </c>
      <c r="U34" t="s">
        <v>92</v>
      </c>
      <c r="V34" t="s">
        <v>78</v>
      </c>
      <c r="W34" t="s">
        <v>71</v>
      </c>
      <c r="X34" t="s">
        <v>437</v>
      </c>
      <c r="Y34" s="41"/>
    </row>
    <row r="35" spans="1:25" ht="15" x14ac:dyDescent="0.25">
      <c r="A35">
        <v>2.3199999999999998</v>
      </c>
      <c r="B35">
        <v>1.63</v>
      </c>
      <c r="C35" s="29">
        <f t="shared" si="0"/>
        <v>4.4531415273958208E-2</v>
      </c>
      <c r="D35" s="30">
        <f>IF(OR($A35="",$B35=""),"",A35*'MPTO_working_2-way'!$G34)</f>
        <v>2.423312883435583</v>
      </c>
      <c r="E35" s="32">
        <f>IF(OR($A35="",$B35=""),"",B35*'MPTO_working_2-way'!$G34)</f>
        <v>1.7025862068965518</v>
      </c>
      <c r="F35" s="30">
        <f>IF(OR($A35="",$B35=""),"",'MPTO_working_2-way'!D34)</f>
        <v>2.4463708112304308</v>
      </c>
      <c r="G35" s="32">
        <f>IF(OR($A35="",$B35=""),"",'MPTO_working_2-way'!E34)</f>
        <v>1.6913856337776187</v>
      </c>
      <c r="H35" s="30">
        <f>IF(OR($A35="",$B35=""),"",'OddsRatio_working_2-way'!M34)</f>
        <v>2.4474937289114918</v>
      </c>
      <c r="I35" s="30">
        <f>IF(OR($A35="",$B35=""),"",'OddsRatio_working_2-way'!N34)</f>
        <v>1.6908492797077574</v>
      </c>
      <c r="J35" s="30">
        <f>IF('Log_working_2-way'!$D34="","",A35^('Log_working_2-way'!$D34))</f>
        <v>2.4583050322184126</v>
      </c>
      <c r="K35" s="32">
        <f>IF('Log_working_2-way'!$D34="","",B35^('Log_working_2-way'!$D34))</f>
        <v>1.6857275932718412</v>
      </c>
      <c r="L35" s="37">
        <f t="shared" si="9"/>
        <v>0.41265822784810124</v>
      </c>
      <c r="M35" s="37">
        <f t="shared" si="10"/>
        <v>0.58734177215189864</v>
      </c>
      <c r="N35" s="38">
        <v>131</v>
      </c>
      <c r="O35" s="38">
        <f t="shared" si="11"/>
        <v>74.534482758620683</v>
      </c>
      <c r="P35" s="38">
        <f t="shared" si="12"/>
        <v>50.631901840490784</v>
      </c>
      <c r="Q35" s="38">
        <f t="shared" si="13"/>
        <v>80.368098159509202</v>
      </c>
      <c r="R35" s="38">
        <f t="shared" si="14"/>
        <v>56.465517241379317</v>
      </c>
      <c r="S35" s="39">
        <f t="shared" si="15"/>
        <v>-5.8336154008885188</v>
      </c>
      <c r="T35" s="39">
        <f t="shared" si="16"/>
        <v>-5.833615400888533</v>
      </c>
      <c r="U35" t="s">
        <v>74</v>
      </c>
      <c r="V35" t="s">
        <v>68</v>
      </c>
      <c r="W35" t="s">
        <v>71</v>
      </c>
      <c r="X35" t="s">
        <v>437</v>
      </c>
      <c r="Y35" s="41"/>
    </row>
    <row r="36" spans="1:25" ht="15" x14ac:dyDescent="0.25">
      <c r="A36">
        <v>2.41</v>
      </c>
      <c r="B36">
        <v>1.6</v>
      </c>
      <c r="C36" s="29">
        <f t="shared" si="0"/>
        <v>3.9937759336099443E-2</v>
      </c>
      <c r="D36" s="30">
        <f>IF(OR($A36="",$B36=""),"",A36*'MPTO_working_2-way'!$G35)</f>
        <v>2.5062499999999996</v>
      </c>
      <c r="E36" s="32">
        <f>IF(OR($A36="",$B36=""),"",B36*'MPTO_working_2-way'!$G35)</f>
        <v>1.6639004149377592</v>
      </c>
      <c r="F36" s="30">
        <f>IF(OR($A36="",$B36=""),"",'MPTO_working_2-way'!D35)</f>
        <v>2.5318450426789227</v>
      </c>
      <c r="G36" s="32">
        <f>IF(OR($A36="",$B36=""),"",'MPTO_working_2-way'!E35)</f>
        <v>1.6528075439348477</v>
      </c>
      <c r="H36" s="30">
        <f>IF(OR($A36="",$B36=""),"",'OddsRatio_working_2-way'!M35)</f>
        <v>2.532970971675589</v>
      </c>
      <c r="I36" s="30">
        <f>IF(OR($A36="",$B36=""),"",'OddsRatio_working_2-way'!N35)</f>
        <v>1.652328073053442</v>
      </c>
      <c r="J36" s="30">
        <f>IF('Log_working_2-way'!$D35="","",A36^('Log_working_2-way'!$D35))</f>
        <v>2.5449579873420185</v>
      </c>
      <c r="K36" s="32">
        <f>IF('Log_working_2-way'!$D35="","",B36^('Log_working_2-way'!$D35))</f>
        <v>1.6472667918433761</v>
      </c>
      <c r="L36" s="37">
        <f t="shared" si="9"/>
        <v>0.39900249376558611</v>
      </c>
      <c r="M36" s="37">
        <f t="shared" si="10"/>
        <v>0.60099750623441406</v>
      </c>
      <c r="N36" s="38">
        <v>132</v>
      </c>
      <c r="O36" s="38">
        <f t="shared" si="11"/>
        <v>77.22821576763485</v>
      </c>
      <c r="P36" s="38">
        <f t="shared" si="12"/>
        <v>49.500000000000014</v>
      </c>
      <c r="Q36" s="38">
        <f t="shared" si="13"/>
        <v>82.5</v>
      </c>
      <c r="R36" s="38">
        <f t="shared" si="14"/>
        <v>54.771784232365142</v>
      </c>
      <c r="S36" s="39">
        <f t="shared" si="15"/>
        <v>-5.2717842323651496</v>
      </c>
      <c r="T36" s="39">
        <f t="shared" si="16"/>
        <v>-5.2717842323651283</v>
      </c>
      <c r="U36" t="s">
        <v>95</v>
      </c>
      <c r="V36" t="s">
        <v>77</v>
      </c>
      <c r="W36" t="s">
        <v>71</v>
      </c>
      <c r="X36" t="s">
        <v>437</v>
      </c>
      <c r="Y36" s="41"/>
    </row>
    <row r="37" spans="1:25" ht="15" x14ac:dyDescent="0.25">
      <c r="A37">
        <v>2.0099999999999998</v>
      </c>
      <c r="B37">
        <v>1.83</v>
      </c>
      <c r="C37" s="29">
        <f t="shared" si="0"/>
        <v>4.3960525242639381E-2</v>
      </c>
      <c r="D37" s="30">
        <f>IF(OR($A37="",$B37=""),"",A37*'MPTO_working_2-way'!$G36)</f>
        <v>2.098360655737705</v>
      </c>
      <c r="E37" s="32">
        <f>IF(OR($A37="",$B37=""),"",B37*'MPTO_working_2-way'!$G36)</f>
        <v>1.91044776119403</v>
      </c>
      <c r="F37" s="30">
        <f>IF(OR($A37="",$B37=""),"",'MPTO_working_2-way'!D36)</f>
        <v>2.1029071263184975</v>
      </c>
      <c r="G37" s="32">
        <f>IF(OR($A37="",$B37=""),"",'MPTO_working_2-way'!E36)</f>
        <v>1.9066946582691862</v>
      </c>
      <c r="H37" s="30">
        <f>IF(OR($A37="",$B37=""),"",'OddsRatio_working_2-way'!M36)</f>
        <v>2.1031171605407648</v>
      </c>
      <c r="I37" s="30">
        <f>IF(OR($A37="",$B37=""),"",'OddsRatio_working_2-way'!N36)</f>
        <v>1.9065220230186481</v>
      </c>
      <c r="J37" s="30">
        <f>IF('Log_working_2-way'!$D36="","",A37^('Log_working_2-way'!$D36))</f>
        <v>2.105213321317545</v>
      </c>
      <c r="K37" s="32">
        <f>IF('Log_working_2-way'!$D36="","",B37^('Log_working_2-way'!$D36))</f>
        <v>1.9048027025294283</v>
      </c>
      <c r="L37" s="37">
        <f t="shared" si="9"/>
        <v>0.4765625</v>
      </c>
      <c r="M37" s="37">
        <f t="shared" si="10"/>
        <v>0.5234375</v>
      </c>
      <c r="N37" s="38">
        <v>133</v>
      </c>
      <c r="O37" s="38">
        <f t="shared" si="11"/>
        <v>66.830845771144283</v>
      </c>
      <c r="P37" s="38">
        <f t="shared" si="12"/>
        <v>60.322404371584703</v>
      </c>
      <c r="Q37" s="38">
        <f t="shared" si="13"/>
        <v>72.67759562841529</v>
      </c>
      <c r="R37" s="38">
        <f t="shared" si="14"/>
        <v>66.169154228855732</v>
      </c>
      <c r="S37" s="39">
        <f t="shared" si="15"/>
        <v>-5.846749857271007</v>
      </c>
      <c r="T37" s="39">
        <f t="shared" si="16"/>
        <v>-5.8467498572710284</v>
      </c>
      <c r="U37" t="s">
        <v>433</v>
      </c>
      <c r="V37" t="s">
        <v>103</v>
      </c>
      <c r="W37" t="s">
        <v>72</v>
      </c>
      <c r="X37" t="s">
        <v>437</v>
      </c>
      <c r="Y37" s="41"/>
    </row>
    <row r="38" spans="1:25" ht="15" x14ac:dyDescent="0.25">
      <c r="A38">
        <v>1.78</v>
      </c>
      <c r="B38">
        <v>2</v>
      </c>
      <c r="C38" s="29">
        <f t="shared" si="0"/>
        <v>6.1797752808988804E-2</v>
      </c>
      <c r="D38" s="30">
        <f>IF(OR($A38="",$B38=""),"",A38*'MPTO_working_2-way'!$G37)</f>
        <v>1.8900000000000001</v>
      </c>
      <c r="E38" s="32">
        <f>IF(OR($A38="",$B38=""),"",B38*'MPTO_working_2-way'!$G37)</f>
        <v>2.1235955056179776</v>
      </c>
      <c r="F38" s="30">
        <f>IF(OR($A38="",$B38=""),"",'MPTO_working_2-way'!D37)</f>
        <v>1.8835978835978837</v>
      </c>
      <c r="G38" s="32">
        <f>IF(OR($A38="",$B38=""),"",'MPTO_working_2-way'!E37)</f>
        <v>2.1317365269461077</v>
      </c>
      <c r="H38" s="30">
        <f>IF(OR($A38="",$B38=""),"",'OddsRatio_working_2-way'!M37)</f>
        <v>1.8831760866327845</v>
      </c>
      <c r="I38" s="30">
        <f>IF(OR($A38="",$B38=""),"",'OddsRatio_working_2-way'!N37)</f>
        <v>2.1322770341445958</v>
      </c>
      <c r="J38" s="30">
        <f>IF('Log_working_2-way'!$D37="","",A38^('Log_working_2-way'!$D37))</f>
        <v>1.8802034738612767</v>
      </c>
      <c r="K38" s="32">
        <f>IF('Log_working_2-way'!$D37="","",B38^('Log_working_2-way'!$D37))</f>
        <v>2.1361009467595879</v>
      </c>
      <c r="L38" s="37">
        <f t="shared" si="9"/>
        <v>0.52910052910052907</v>
      </c>
      <c r="M38" s="37">
        <f t="shared" si="10"/>
        <v>0.47089947089947087</v>
      </c>
      <c r="N38" s="38">
        <v>134</v>
      </c>
      <c r="O38" s="38">
        <f t="shared" si="11"/>
        <v>58.719101123595514</v>
      </c>
      <c r="P38" s="38">
        <f t="shared" si="12"/>
        <v>67</v>
      </c>
      <c r="Q38" s="38">
        <f t="shared" si="13"/>
        <v>67</v>
      </c>
      <c r="R38" s="38">
        <f t="shared" si="14"/>
        <v>75.280898876404507</v>
      </c>
      <c r="S38" s="39">
        <f t="shared" si="15"/>
        <v>-8.2808988764044855</v>
      </c>
      <c r="T38" s="39">
        <f t="shared" si="16"/>
        <v>-8.2808988764045068</v>
      </c>
      <c r="U38" t="s">
        <v>239</v>
      </c>
      <c r="V38" t="s">
        <v>122</v>
      </c>
      <c r="W38" t="s">
        <v>72</v>
      </c>
      <c r="X38" t="s">
        <v>437</v>
      </c>
      <c r="Y38" s="41"/>
    </row>
    <row r="39" spans="1:25" ht="15" x14ac:dyDescent="0.25">
      <c r="A39">
        <v>1.96</v>
      </c>
      <c r="B39">
        <v>1.88</v>
      </c>
      <c r="C39" s="29">
        <f t="shared" si="0"/>
        <v>4.2118975249674229E-2</v>
      </c>
      <c r="D39" s="30">
        <f>IF(OR($A39="",$B39=""),"",A39*'MPTO_working_2-way'!$G38)</f>
        <v>2.0425531914893615</v>
      </c>
      <c r="E39" s="32">
        <f>IF(OR($A39="",$B39=""),"",B39*'MPTO_working_2-way'!$G38)</f>
        <v>1.9591836734693875</v>
      </c>
      <c r="F39" s="30">
        <f>IF(OR($A39="",$B39=""),"",'MPTO_working_2-way'!D38)</f>
        <v>2.044385264092321</v>
      </c>
      <c r="G39" s="32">
        <f>IF(OR($A39="",$B39=""),"",'MPTO_working_2-way'!E38)</f>
        <v>1.9575010624734379</v>
      </c>
      <c r="H39" s="30">
        <f>IF(OR($A39="",$B39=""),"",'OddsRatio_working_2-way'!M38)</f>
        <v>2.0444659357341863</v>
      </c>
      <c r="I39" s="30">
        <f>IF(OR($A39="",$B39=""),"",'OddsRatio_working_2-way'!N38)</f>
        <v>1.9574271077563381</v>
      </c>
      <c r="J39" s="30">
        <f>IF('Log_working_2-way'!$D38="","",A39^('Log_working_2-way'!$D38))</f>
        <v>2.0453073562984208</v>
      </c>
      <c r="K39" s="32">
        <f>IF('Log_working_2-way'!$D38="","",B39^('Log_working_2-way'!$D38))</f>
        <v>1.9566564264322122</v>
      </c>
      <c r="L39" s="37">
        <f t="shared" si="9"/>
        <v>0.48958333333333337</v>
      </c>
      <c r="M39" s="37">
        <f t="shared" si="10"/>
        <v>0.51041666666666674</v>
      </c>
      <c r="N39" s="38">
        <v>135</v>
      </c>
      <c r="O39" s="38">
        <f t="shared" si="11"/>
        <v>66.122448979591852</v>
      </c>
      <c r="P39" s="38">
        <f t="shared" si="12"/>
        <v>63.191489361702118</v>
      </c>
      <c r="Q39" s="38">
        <f t="shared" si="13"/>
        <v>71.808510638297875</v>
      </c>
      <c r="R39" s="38">
        <f t="shared" si="14"/>
        <v>68.877551020408163</v>
      </c>
      <c r="S39" s="39">
        <f t="shared" si="15"/>
        <v>-5.6860616587060235</v>
      </c>
      <c r="T39" s="39">
        <f t="shared" si="16"/>
        <v>-5.6860616587060449</v>
      </c>
      <c r="U39" t="s">
        <v>420</v>
      </c>
      <c r="V39" t="s">
        <v>104</v>
      </c>
      <c r="W39" t="s">
        <v>72</v>
      </c>
      <c r="X39" t="s">
        <v>437</v>
      </c>
      <c r="Y39" s="41"/>
    </row>
    <row r="40" spans="1:25" ht="15" x14ac:dyDescent="0.25">
      <c r="A40">
        <v>2.02</v>
      </c>
      <c r="B40">
        <v>1.83</v>
      </c>
      <c r="C40" s="29">
        <f t="shared" si="0"/>
        <v>4.1497592382188975E-2</v>
      </c>
      <c r="D40" s="30">
        <f>IF(OR($A40="",$B40=""),"",A40*'MPTO_working_2-way'!$G39)</f>
        <v>2.1038251366120218</v>
      </c>
      <c r="E40" s="32">
        <f>IF(OR($A40="",$B40=""),"",B40*'MPTO_working_2-way'!$G39)</f>
        <v>1.9059405940594059</v>
      </c>
      <c r="F40" s="30">
        <f>IF(OR($A40="",$B40=""),"",'MPTO_working_2-way'!D39)</f>
        <v>2.1083670792220381</v>
      </c>
      <c r="G40" s="32">
        <f>IF(OR($A40="",$B40=""),"",'MPTO_working_2-way'!E39)</f>
        <v>1.9022281685792208</v>
      </c>
      <c r="H40" s="30">
        <f>IF(OR($A40="",$B40=""),"",'OddsRatio_working_2-way'!M39)</f>
        <v>2.1085646858215363</v>
      </c>
      <c r="I40" s="30">
        <f>IF(OR($A40="",$B40=""),"",'OddsRatio_working_2-way'!N39)</f>
        <v>1.9020673423841918</v>
      </c>
      <c r="J40" s="30">
        <f>IF('Log_working_2-way'!$D39="","",A40^('Log_working_2-way'!$D39))</f>
        <v>2.1106543395875321</v>
      </c>
      <c r="K40" s="32">
        <f>IF('Log_working_2-way'!$D39="","",B40^('Log_working_2-way'!$D39))</f>
        <v>1.9003701370951678</v>
      </c>
      <c r="L40" s="37">
        <f t="shared" si="9"/>
        <v>0.47532467532467537</v>
      </c>
      <c r="M40" s="37">
        <f t="shared" si="10"/>
        <v>0.52467532467532474</v>
      </c>
      <c r="N40" s="38">
        <v>136</v>
      </c>
      <c r="O40" s="38">
        <f t="shared" si="11"/>
        <v>68.673267326732685</v>
      </c>
      <c r="P40" s="38">
        <f t="shared" si="12"/>
        <v>61.683060109289606</v>
      </c>
      <c r="Q40" s="38">
        <f t="shared" si="13"/>
        <v>74.316939890710373</v>
      </c>
      <c r="R40" s="38">
        <f t="shared" si="14"/>
        <v>67.32673267326733</v>
      </c>
      <c r="S40" s="39">
        <f t="shared" si="15"/>
        <v>-5.6436725639776881</v>
      </c>
      <c r="T40" s="39">
        <f t="shared" si="16"/>
        <v>-5.6436725639777237</v>
      </c>
      <c r="U40" t="s">
        <v>125</v>
      </c>
      <c r="V40" t="s">
        <v>421</v>
      </c>
      <c r="W40" t="s">
        <v>72</v>
      </c>
      <c r="X40" t="s">
        <v>437</v>
      </c>
      <c r="Y40" s="41"/>
    </row>
    <row r="41" spans="1:25" s="35" customFormat="1" ht="15" x14ac:dyDescent="0.25">
      <c r="A41">
        <v>2.37</v>
      </c>
      <c r="B41">
        <v>1.57</v>
      </c>
      <c r="C41" s="29">
        <f t="shared" si="0"/>
        <v>5.8883603429277898E-2</v>
      </c>
      <c r="D41" s="30">
        <f>IF(OR($A41="",$B41=""),"",A41*'MPTO_working_2-way'!$G40)</f>
        <v>2.5095541401273889</v>
      </c>
      <c r="E41" s="32">
        <f>IF(OR($A41="",$B41=""),"",B41*'MPTO_working_2-way'!$G40)</f>
        <v>1.6624472573839664</v>
      </c>
      <c r="F41" s="30">
        <f>IF(OR($A41="",$B41=""),"",'MPTO_working_2-way'!D40)</f>
        <v>2.5477763702968264</v>
      </c>
      <c r="G41" s="32">
        <f>IF(OR($A41="",$B41=""),"",'MPTO_working_2-way'!E40)</f>
        <v>1.6460881682850761</v>
      </c>
      <c r="H41" s="30">
        <f>IF(OR($A41="",$B41=""),"",'OddsRatio_working_2-way'!M40)</f>
        <v>2.5503253761484475</v>
      </c>
      <c r="I41" s="30">
        <f>IF(OR($A41="",$B41=""),"",'OddsRatio_working_2-way'!N40)</f>
        <v>1.6450258864267262</v>
      </c>
      <c r="J41" s="30">
        <f>IF('Log_working_2-way'!$D40="","",A41^('Log_working_2-way'!$D40))</f>
        <v>2.5686789280908098</v>
      </c>
      <c r="K41" s="32">
        <f>IF('Log_working_2-way'!$D40="","",B41^('Log_working_2-way'!$D40))</f>
        <v>1.6374790800626331</v>
      </c>
      <c r="L41" s="37">
        <f t="shared" si="9"/>
        <v>0.39847715736040606</v>
      </c>
      <c r="M41" s="37">
        <f t="shared" si="10"/>
        <v>0.60152284263959388</v>
      </c>
      <c r="N41" s="38">
        <v>137</v>
      </c>
      <c r="O41" s="38">
        <f t="shared" si="11"/>
        <v>79.194092827004212</v>
      </c>
      <c r="P41" s="38">
        <f t="shared" si="12"/>
        <v>49.738853503184714</v>
      </c>
      <c r="Q41" s="38">
        <f t="shared" si="13"/>
        <v>87.261146496815286</v>
      </c>
      <c r="R41" s="38">
        <f t="shared" si="14"/>
        <v>57.805907172995774</v>
      </c>
      <c r="S41" s="39">
        <f t="shared" si="15"/>
        <v>-8.0670536698110737</v>
      </c>
      <c r="T41" s="39">
        <f t="shared" si="16"/>
        <v>-8.0670536698110595</v>
      </c>
      <c r="U41" t="s">
        <v>120</v>
      </c>
      <c r="V41" t="s">
        <v>431</v>
      </c>
      <c r="W41" t="s">
        <v>72</v>
      </c>
      <c r="X41" t="s">
        <v>437</v>
      </c>
      <c r="Y41" s="41"/>
    </row>
    <row r="42" spans="1:25" ht="15" x14ac:dyDescent="0.25">
      <c r="A42">
        <v>1.78</v>
      </c>
      <c r="B42">
        <v>2.02</v>
      </c>
      <c r="C42" s="29">
        <f t="shared" si="0"/>
        <v>5.6847257759483849E-2</v>
      </c>
      <c r="D42" s="30">
        <f>IF(OR($A42="",$B42=""),"",A42*'MPTO_working_2-way'!$G41)</f>
        <v>1.8811881188118813</v>
      </c>
      <c r="E42" s="32">
        <f>IF(OR($A42="",$B42=""),"",B42*'MPTO_working_2-way'!$G41)</f>
        <v>2.1348314606741572</v>
      </c>
      <c r="F42" s="30">
        <f>IF(OR($A42="",$B42=""),"",'MPTO_working_2-way'!D41)</f>
        <v>1.8748566065283139</v>
      </c>
      <c r="G42" s="32">
        <f>IF(OR($A42="",$B42=""),"",'MPTO_working_2-way'!E41)</f>
        <v>2.1430444629872452</v>
      </c>
      <c r="H42" s="30">
        <f>IF(OR($A42="",$B42=""),"",'OddsRatio_working_2-way'!M41)</f>
        <v>1.8744746321952062</v>
      </c>
      <c r="I42" s="30">
        <f>IF(OR($A42="",$B42=""),"",'OddsRatio_working_2-way'!N41)</f>
        <v>2.1435437497937313</v>
      </c>
      <c r="J42" s="30">
        <f>IF('Log_working_2-way'!$D41="","",A42^('Log_working_2-way'!$D41))</f>
        <v>1.8715471181062422</v>
      </c>
      <c r="K42" s="32">
        <f>IF('Log_working_2-way'!$D41="","",B42^('Log_working_2-way'!$D41))</f>
        <v>2.1473848966079383</v>
      </c>
      <c r="L42" s="37">
        <f t="shared" si="9"/>
        <v>0.53157894736842104</v>
      </c>
      <c r="M42" s="37">
        <f t="shared" si="10"/>
        <v>0.46842105263157896</v>
      </c>
      <c r="N42" s="38">
        <v>138</v>
      </c>
      <c r="O42" s="38">
        <f t="shared" si="11"/>
        <v>60.471910112359566</v>
      </c>
      <c r="P42" s="38">
        <f t="shared" si="12"/>
        <v>69.683168316831683</v>
      </c>
      <c r="Q42" s="38">
        <f t="shared" si="13"/>
        <v>68.316831683168317</v>
      </c>
      <c r="R42" s="38">
        <f t="shared" si="14"/>
        <v>77.528089887640448</v>
      </c>
      <c r="S42" s="39">
        <f t="shared" si="15"/>
        <v>-7.8449215708087507</v>
      </c>
      <c r="T42" s="39">
        <f t="shared" si="16"/>
        <v>-7.844921570808765</v>
      </c>
      <c r="U42" t="s">
        <v>121</v>
      </c>
      <c r="V42" t="s">
        <v>430</v>
      </c>
      <c r="W42" t="s">
        <v>72</v>
      </c>
      <c r="X42" t="s">
        <v>437</v>
      </c>
      <c r="Y42" s="41"/>
    </row>
    <row r="43" spans="1:25" ht="15" x14ac:dyDescent="0.25">
      <c r="A43">
        <v>1.63</v>
      </c>
      <c r="B43">
        <v>2.27</v>
      </c>
      <c r="C43" s="29">
        <f t="shared" si="0"/>
        <v>5.4025566876570785E-2</v>
      </c>
      <c r="D43" s="30">
        <f>IF(OR($A43="",$B43=""),"",A43*'MPTO_working_2-way'!$G42)</f>
        <v>1.7180616740088102</v>
      </c>
      <c r="E43" s="32">
        <f>IF(OR($A43="",$B43=""),"",B43*'MPTO_working_2-way'!$G42)</f>
        <v>2.3926380368098159</v>
      </c>
      <c r="F43" s="30">
        <f>IF(OR($A43="",$B43=""),"",'MPTO_working_2-way'!D42)</f>
        <v>1.7050759199096792</v>
      </c>
      <c r="G43" s="32">
        <f>IF(OR($A43="",$B43=""),"",'MPTO_working_2-way'!E42)</f>
        <v>2.418286984085487</v>
      </c>
      <c r="H43" s="30">
        <f>IF(OR($A43="",$B43=""),"",'OddsRatio_working_2-way'!M42)</f>
        <v>1.7043173944508145</v>
      </c>
      <c r="I43" s="30">
        <f>IF(OR($A43="",$B43=""),"",'OddsRatio_working_2-way'!N42)</f>
        <v>2.4198144300833877</v>
      </c>
      <c r="J43" s="30">
        <f>IF('Log_working_2-way'!$D42="","",A43^('Log_working_2-way'!$D42))</f>
        <v>1.6983442960099051</v>
      </c>
      <c r="K43" s="32">
        <f>IF('Log_working_2-way'!$D42="","",B43^('Log_working_2-way'!$D42))</f>
        <v>2.4319584275419412</v>
      </c>
      <c r="L43" s="37">
        <f t="shared" si="9"/>
        <v>0.5820512820512822</v>
      </c>
      <c r="M43" s="37">
        <f t="shared" si="10"/>
        <v>0.41794871794871796</v>
      </c>
      <c r="N43" s="38">
        <v>139</v>
      </c>
      <c r="O43" s="38">
        <f t="shared" si="11"/>
        <v>53.723926380368098</v>
      </c>
      <c r="P43" s="38">
        <f t="shared" si="12"/>
        <v>77.766519823788556</v>
      </c>
      <c r="Q43" s="38">
        <f t="shared" si="13"/>
        <v>61.233480176211451</v>
      </c>
      <c r="R43" s="38">
        <f t="shared" si="14"/>
        <v>85.276073619631902</v>
      </c>
      <c r="S43" s="39">
        <f t="shared" si="15"/>
        <v>-7.5095537958433525</v>
      </c>
      <c r="T43" s="39">
        <f t="shared" si="16"/>
        <v>-7.5095537958433454</v>
      </c>
      <c r="U43" t="s">
        <v>106</v>
      </c>
      <c r="V43" t="s">
        <v>118</v>
      </c>
      <c r="W43" t="s">
        <v>72</v>
      </c>
      <c r="X43" t="s">
        <v>437</v>
      </c>
      <c r="Y43" s="41"/>
    </row>
    <row r="44" spans="1:25" ht="15" x14ac:dyDescent="0.25">
      <c r="A44">
        <v>2.12</v>
      </c>
      <c r="B44">
        <v>1.71</v>
      </c>
      <c r="C44" s="29">
        <f t="shared" si="0"/>
        <v>5.6493434844973933E-2</v>
      </c>
      <c r="D44" s="30">
        <f>IF(OR($A44="",$B44=""),"",A44*'MPTO_working_2-way'!$G43)</f>
        <v>2.2397660818713447</v>
      </c>
      <c r="E44" s="32">
        <f>IF(OR($A44="",$B44=""),"",B44*'MPTO_working_2-way'!$G43)</f>
        <v>1.8066037735849054</v>
      </c>
      <c r="F44" s="30">
        <f>IF(OR($A44="",$B44=""),"",'MPTO_working_2-way'!D43)</f>
        <v>2.2550385668076633</v>
      </c>
      <c r="G44" s="32">
        <f>IF(OR($A44="",$B44=""),"",'MPTO_working_2-way'!E43)</f>
        <v>1.7967882632831085</v>
      </c>
      <c r="H44" s="30">
        <f>IF(OR($A44="",$B44=""),"",'OddsRatio_working_2-way'!M43)</f>
        <v>2.2559716512455181</v>
      </c>
      <c r="I44" s="30">
        <f>IF(OR($A44="",$B44=""),"",'OddsRatio_working_2-way'!N43)</f>
        <v>1.7961963146288551</v>
      </c>
      <c r="J44" s="30">
        <f>IF('Log_working_2-way'!$D43="","",A44^('Log_working_2-way'!$D43))</f>
        <v>2.2631550258429947</v>
      </c>
      <c r="K44" s="32">
        <f>IF('Log_working_2-way'!$D43="","",B44^('Log_working_2-way'!$D43))</f>
        <v>1.7916684647077736</v>
      </c>
      <c r="L44" s="37">
        <f t="shared" si="9"/>
        <v>0.44647519582245437</v>
      </c>
      <c r="M44" s="37">
        <f t="shared" si="10"/>
        <v>0.55352480417754579</v>
      </c>
      <c r="N44" s="38">
        <v>140</v>
      </c>
      <c r="O44" s="38">
        <f t="shared" si="11"/>
        <v>73.962264150943398</v>
      </c>
      <c r="P44" s="38">
        <f t="shared" si="12"/>
        <v>58.12865497076023</v>
      </c>
      <c r="Q44" s="38">
        <f t="shared" si="13"/>
        <v>81.871345029239762</v>
      </c>
      <c r="R44" s="38">
        <f t="shared" si="14"/>
        <v>66.037735849056602</v>
      </c>
      <c r="S44" s="39">
        <f t="shared" si="15"/>
        <v>-7.9090808782963649</v>
      </c>
      <c r="T44" s="39">
        <f t="shared" si="16"/>
        <v>-7.909080878296372</v>
      </c>
      <c r="U44" t="s">
        <v>105</v>
      </c>
      <c r="V44" t="s">
        <v>126</v>
      </c>
      <c r="W44" t="s">
        <v>72</v>
      </c>
      <c r="X44" t="s">
        <v>437</v>
      </c>
      <c r="Y44" s="41"/>
    </row>
    <row r="45" spans="1:25" ht="15" x14ac:dyDescent="0.25">
      <c r="A45">
        <v>1.85</v>
      </c>
      <c r="B45">
        <v>1.99</v>
      </c>
      <c r="C45" s="29">
        <f t="shared" si="0"/>
        <v>4.3053103354610656E-2</v>
      </c>
      <c r="D45" s="30">
        <f>IF(OR($A45="",$B45=""),"",A45*'MPTO_working_2-way'!$G44)</f>
        <v>1.9296482412060298</v>
      </c>
      <c r="E45" s="32">
        <f>IF(OR($A45="",$B45=""),"",B45*'MPTO_working_2-way'!$G44)</f>
        <v>2.0756756756756753</v>
      </c>
      <c r="F45" s="30">
        <f>IF(OR($A45="",$B45=""),"",'MPTO_working_2-way'!D44)</f>
        <v>1.9267303414889438</v>
      </c>
      <c r="G45" s="32">
        <f>IF(OR($A45="",$B45=""),"",'MPTO_working_2-way'!E44)</f>
        <v>2.0790625441197226</v>
      </c>
      <c r="H45" s="30">
        <f>IF(OR($A45="",$B45=""),"",'OddsRatio_working_2-way'!M44)</f>
        <v>1.9265990819042815</v>
      </c>
      <c r="I45" s="30">
        <f>IF(OR($A45="",$B45=""),"",'OddsRatio_working_2-way'!N44)</f>
        <v>2.0792154012767514</v>
      </c>
      <c r="J45" s="30">
        <f>IF('Log_working_2-way'!$D44="","",A45^('Log_working_2-way'!$D44))</f>
        <v>1.9252626773989769</v>
      </c>
      <c r="K45" s="32">
        <f>IF('Log_working_2-way'!$D44="","",B45^('Log_working_2-way'!$D44))</f>
        <v>2.0807741676242877</v>
      </c>
      <c r="L45" s="37">
        <f t="shared" si="9"/>
        <v>0.51822916666666674</v>
      </c>
      <c r="M45" s="37">
        <f t="shared" si="10"/>
        <v>0.48177083333333343</v>
      </c>
      <c r="N45" s="38">
        <v>141</v>
      </c>
      <c r="O45" s="38">
        <f t="shared" si="11"/>
        <v>64.78378378378379</v>
      </c>
      <c r="P45" s="38">
        <f t="shared" si="12"/>
        <v>70.14572864321606</v>
      </c>
      <c r="Q45" s="38">
        <f t="shared" si="13"/>
        <v>70.854271356783912</v>
      </c>
      <c r="R45" s="38">
        <f t="shared" si="14"/>
        <v>76.21621621621621</v>
      </c>
      <c r="S45" s="39">
        <f t="shared" si="15"/>
        <v>-6.070487573000122</v>
      </c>
      <c r="T45" s="39">
        <f t="shared" si="16"/>
        <v>-6.0704875730001504</v>
      </c>
      <c r="U45" t="s">
        <v>119</v>
      </c>
      <c r="V45" t="s">
        <v>429</v>
      </c>
      <c r="W45" t="s">
        <v>72</v>
      </c>
      <c r="X45" t="s">
        <v>437</v>
      </c>
      <c r="Y45" s="41"/>
    </row>
    <row r="46" spans="1:25" s="50" customFormat="1" ht="15" x14ac:dyDescent="0.25">
      <c r="A46">
        <v>1.86</v>
      </c>
      <c r="B46">
        <v>1.97</v>
      </c>
      <c r="C46" s="29">
        <f t="shared" si="0"/>
        <v>4.5248621800120015E-2</v>
      </c>
      <c r="D46" s="30">
        <f>IF(OR($A46="",$B46=""),"",A46*'MPTO_working_2-way'!$G45)</f>
        <v>1.9441624365482233</v>
      </c>
      <c r="E46" s="32">
        <f>IF(OR($A46="",$B46=""),"",B46*'MPTO_working_2-way'!$G45)</f>
        <v>2.0591397849462365</v>
      </c>
      <c r="F46" s="30">
        <f>IF(OR($A46="",$B46=""),"",'MPTO_working_2-way'!D45)</f>
        <v>1.9417095013512797</v>
      </c>
      <c r="G46" s="32">
        <f>IF(OR($A46="",$B46=""),"",'MPTO_working_2-way'!E45)</f>
        <v>2.0618985988408078</v>
      </c>
      <c r="H46" s="30">
        <f>IF(OR($A46="",$B46=""),"",'OddsRatio_working_2-way'!M45)</f>
        <v>1.9415932976313763</v>
      </c>
      <c r="I46" s="30">
        <f>IF(OR($A46="",$B46=""),"",'OddsRatio_working_2-way'!N45)</f>
        <v>2.062029649653994</v>
      </c>
      <c r="J46" s="30">
        <f>IF('Log_working_2-way'!$D45="","",A46^('Log_working_2-way'!$D45))</f>
        <v>1.9404673782166724</v>
      </c>
      <c r="K46" s="32">
        <f>IF('Log_working_2-way'!$D45="","",B46^('Log_working_2-way'!$D45))</f>
        <v>2.0633011023686705</v>
      </c>
      <c r="L46" s="37">
        <f t="shared" si="9"/>
        <v>0.51436031331592691</v>
      </c>
      <c r="M46" s="37">
        <f t="shared" si="10"/>
        <v>0.48563968668407315</v>
      </c>
      <c r="N46" s="38">
        <v>142</v>
      </c>
      <c r="O46" s="38">
        <f t="shared" si="11"/>
        <v>65.655913978494624</v>
      </c>
      <c r="P46" s="38">
        <f t="shared" si="12"/>
        <v>69.918781725888323</v>
      </c>
      <c r="Q46" s="38">
        <f t="shared" si="13"/>
        <v>72.081218274111677</v>
      </c>
      <c r="R46" s="38">
        <f t="shared" si="14"/>
        <v>76.344086021505376</v>
      </c>
      <c r="S46" s="39">
        <f t="shared" si="15"/>
        <v>-6.4253042956170532</v>
      </c>
      <c r="T46" s="39">
        <f t="shared" si="16"/>
        <v>-6.4253042956170532</v>
      </c>
      <c r="U46" t="s">
        <v>422</v>
      </c>
      <c r="V46" t="s">
        <v>124</v>
      </c>
      <c r="W46" t="s">
        <v>72</v>
      </c>
      <c r="X46" t="s">
        <v>437</v>
      </c>
      <c r="Y46" s="52"/>
    </row>
    <row r="47" spans="1:25" ht="15" x14ac:dyDescent="0.25">
      <c r="A47">
        <v>2.2000000000000002</v>
      </c>
      <c r="B47">
        <v>1.69</v>
      </c>
      <c r="C47" s="29">
        <f t="shared" si="0"/>
        <v>4.6261430876815446E-2</v>
      </c>
      <c r="D47" s="30">
        <f>IF(OR($A47="",$B47=""),"",A47*'MPTO_working_2-way'!$G46)</f>
        <v>2.3017751479289941</v>
      </c>
      <c r="E47" s="32">
        <f>IF(OR($A47="",$B47=""),"",B47*'MPTO_working_2-way'!$G46)</f>
        <v>1.7681818181818181</v>
      </c>
      <c r="F47" s="30">
        <f>IF(OR($A47="",$B47=""),"",'MPTO_working_2-way'!D46)</f>
        <v>2.3179551122194515</v>
      </c>
      <c r="G47" s="32">
        <f>IF(OR($A47="",$B47=""),"",'MPTO_working_2-way'!E46)</f>
        <v>1.7587511825922422</v>
      </c>
      <c r="H47" s="30">
        <f>IF(OR($A47="",$B47=""),"",'OddsRatio_working_2-way'!M46)</f>
        <v>2.3187609467915737</v>
      </c>
      <c r="I47" s="30">
        <f>IF(OR($A47="",$B47=""),"",'OddsRatio_working_2-way'!N46)</f>
        <v>1.7582875444051547</v>
      </c>
      <c r="J47" s="30">
        <f>IF('Log_working_2-way'!$D46="","",A47^('Log_working_2-way'!$D46))</f>
        <v>2.3263120420260779</v>
      </c>
      <c r="K47" s="32">
        <f>IF('Log_working_2-way'!$D46="","",B47^('Log_working_2-way'!$D46))</f>
        <v>1.7539703842782741</v>
      </c>
      <c r="L47" s="37">
        <f t="shared" si="9"/>
        <v>0.43444730077120824</v>
      </c>
      <c r="M47" s="37">
        <f t="shared" si="10"/>
        <v>0.56555269922879181</v>
      </c>
      <c r="N47" s="38">
        <v>143</v>
      </c>
      <c r="O47" s="38">
        <f t="shared" si="11"/>
        <v>78.000000000000014</v>
      </c>
      <c r="P47" s="38">
        <f t="shared" si="12"/>
        <v>58.38461538461538</v>
      </c>
      <c r="Q47" s="38">
        <f t="shared" si="13"/>
        <v>84.615384615384613</v>
      </c>
      <c r="R47" s="38">
        <f t="shared" si="14"/>
        <v>65</v>
      </c>
      <c r="S47" s="39">
        <f t="shared" si="15"/>
        <v>-6.615384615384599</v>
      </c>
      <c r="T47" s="39">
        <f t="shared" si="16"/>
        <v>-6.6153846153846203</v>
      </c>
      <c r="U47" t="s">
        <v>123</v>
      </c>
      <c r="V47" t="s">
        <v>117</v>
      </c>
      <c r="W47" t="s">
        <v>72</v>
      </c>
      <c r="X47" t="s">
        <v>437</v>
      </c>
      <c r="Y47" s="41"/>
    </row>
    <row r="48" spans="1:25" ht="15" x14ac:dyDescent="0.25">
      <c r="A48">
        <v>1.84</v>
      </c>
      <c r="B48">
        <v>2.06</v>
      </c>
      <c r="C48" s="29">
        <f t="shared" si="0"/>
        <v>2.891515407344869E-2</v>
      </c>
      <c r="D48" s="30">
        <f>IF(OR($A48="",$B48=""),"",A48*'MPTO_working_2-way'!$G47)</f>
        <v>1.8932038834951457</v>
      </c>
      <c r="E48" s="32">
        <f>IF(OR($A48="",$B48=""),"",B48*'MPTO_working_2-way'!$G47)</f>
        <v>2.1195652173913042</v>
      </c>
      <c r="F48" s="30">
        <f>IF(OR($A48="",$B48=""),"",'MPTO_working_2-way'!D47)</f>
        <v>1.8902852583283463</v>
      </c>
      <c r="G48" s="32">
        <f>IF(OR($A48="",$B48=""),"",'MPTO_working_2-way'!E47)</f>
        <v>2.1232354918216445</v>
      </c>
      <c r="H48" s="30">
        <f>IF(OR($A48="",$B48=""),"",'OddsRatio_working_2-way'!M47)</f>
        <v>1.8901981971385247</v>
      </c>
      <c r="I48" s="30">
        <f>IF(OR($A48="",$B48=""),"",'OddsRatio_working_2-way'!N47)</f>
        <v>2.123345344008138</v>
      </c>
      <c r="J48" s="30">
        <f>IF('Log_working_2-way'!$D47="","",A48^('Log_working_2-way'!$D47))</f>
        <v>1.8888770989238437</v>
      </c>
      <c r="K48" s="32">
        <f>IF('Log_working_2-way'!$D47="","",B48^('Log_working_2-way'!$D47))</f>
        <v>2.1250149218724146</v>
      </c>
      <c r="L48" s="37">
        <f t="shared" si="9"/>
        <v>0.52820512820512822</v>
      </c>
      <c r="M48" s="37">
        <f t="shared" si="10"/>
        <v>0.47179487179487184</v>
      </c>
      <c r="N48" s="38">
        <v>144</v>
      </c>
      <c r="O48" s="38">
        <f t="shared" si="11"/>
        <v>65.739130434782624</v>
      </c>
      <c r="P48" s="38">
        <f t="shared" si="12"/>
        <v>74.097087378640765</v>
      </c>
      <c r="Q48" s="38">
        <f t="shared" si="13"/>
        <v>69.902912621359221</v>
      </c>
      <c r="R48" s="38">
        <f t="shared" si="14"/>
        <v>78.260869565217391</v>
      </c>
      <c r="S48" s="39">
        <f t="shared" si="15"/>
        <v>-4.1637821865765972</v>
      </c>
      <c r="T48" s="39">
        <f t="shared" si="16"/>
        <v>-4.1637821865766256</v>
      </c>
      <c r="U48" t="s">
        <v>241</v>
      </c>
      <c r="V48" t="s">
        <v>336</v>
      </c>
      <c r="W48" t="s">
        <v>411</v>
      </c>
      <c r="X48" t="s">
        <v>437</v>
      </c>
      <c r="Y48" s="41"/>
    </row>
    <row r="49" spans="1:25" ht="15" x14ac:dyDescent="0.25">
      <c r="A49">
        <v>1.66</v>
      </c>
      <c r="B49">
        <v>2.35</v>
      </c>
      <c r="C49" s="29">
        <f t="shared" si="0"/>
        <v>2.7941553447834E-2</v>
      </c>
      <c r="D49" s="30">
        <f>IF(OR($A49="",$B49=""),"",A49*'MPTO_working_2-way'!$G48)</f>
        <v>1.7063829787234044</v>
      </c>
      <c r="E49" s="32">
        <f>IF(OR($A49="",$B49=""),"",B49*'MPTO_working_2-way'!$G48)</f>
        <v>2.4156626506024099</v>
      </c>
      <c r="F49" s="30">
        <f>IF(OR($A49="",$B49=""),"",'MPTO_working_2-way'!D48)</f>
        <v>1.6994118928338053</v>
      </c>
      <c r="G49" s="32">
        <f>IF(OR($A49="",$B49=""),"",'MPTO_working_2-way'!E48)</f>
        <v>2.4297726564933044</v>
      </c>
      <c r="H49" s="30">
        <f>IF(OR($A49="",$B49=""),"",'OddsRatio_working_2-way'!M48)</f>
        <v>1.6992058987801013</v>
      </c>
      <c r="I49" s="30">
        <f>IF(OR($A49="",$B49=""),"",'OddsRatio_working_2-way'!N48)</f>
        <v>2.4301938838683887</v>
      </c>
      <c r="J49" s="30">
        <f>IF('Log_working_2-way'!$D48="","",A49^('Log_working_2-way'!$D48))</f>
        <v>1.6960505987873902</v>
      </c>
      <c r="K49" s="32">
        <f>IF('Log_working_2-way'!$D48="","",B49^('Log_working_2-way'!$D48))</f>
        <v>2.4366771636172895</v>
      </c>
      <c r="L49" s="37">
        <f t="shared" si="9"/>
        <v>0.5860349127182044</v>
      </c>
      <c r="M49" s="37">
        <f t="shared" si="10"/>
        <v>0.41396508728179549</v>
      </c>
      <c r="N49" s="38">
        <v>145</v>
      </c>
      <c r="O49" s="38">
        <f t="shared" si="11"/>
        <v>57.650602409638552</v>
      </c>
      <c r="P49" s="38">
        <f t="shared" si="12"/>
        <v>83.297872340425528</v>
      </c>
      <c r="Q49" s="38">
        <f t="shared" si="13"/>
        <v>61.702127659574465</v>
      </c>
      <c r="R49" s="38">
        <f t="shared" si="14"/>
        <v>87.349397590361448</v>
      </c>
      <c r="S49" s="39">
        <f t="shared" si="15"/>
        <v>-4.0515252499359136</v>
      </c>
      <c r="T49" s="39">
        <f t="shared" si="16"/>
        <v>-4.0515252499359207</v>
      </c>
      <c r="U49" t="s">
        <v>272</v>
      </c>
      <c r="V49" t="s">
        <v>358</v>
      </c>
      <c r="W49" t="s">
        <v>414</v>
      </c>
      <c r="X49" t="s">
        <v>437</v>
      </c>
      <c r="Y49" s="41"/>
    </row>
    <row r="50" spans="1:25" ht="15" x14ac:dyDescent="0.25">
      <c r="A50">
        <v>1.86</v>
      </c>
      <c r="B50">
        <v>2.0499999999999998</v>
      </c>
      <c r="C50" s="29">
        <f t="shared" si="0"/>
        <v>2.5439286650930981E-2</v>
      </c>
      <c r="D50" s="30">
        <f>IF(OR($A50="",$B50=""),"",A50*'MPTO_working_2-way'!$G49)</f>
        <v>1.9073170731707316</v>
      </c>
      <c r="E50" s="32">
        <f>IF(OR($A50="",$B50=""),"",B50*'MPTO_working_2-way'!$G49)</f>
        <v>2.1021505376344085</v>
      </c>
      <c r="F50" s="30">
        <f>IF(OR($A50="",$B50=""),"",'MPTO_working_2-way'!D49)</f>
        <v>1.905071196602548</v>
      </c>
      <c r="G50" s="32">
        <f>IF(OR($A50="",$B50=""),"",'MPTO_working_2-way'!E49)</f>
        <v>2.1048854540436102</v>
      </c>
      <c r="H50" s="30">
        <f>IF(OR($A50="",$B50=""),"",'OddsRatio_working_2-way'!M49)</f>
        <v>1.9050124966251125</v>
      </c>
      <c r="I50" s="30">
        <f>IF(OR($A50="",$B50=""),"",'OddsRatio_working_2-way'!N49)</f>
        <v>2.1049571179725204</v>
      </c>
      <c r="J50" s="30">
        <f>IF('Log_working_2-way'!$D49="","",A50^('Log_working_2-way'!$D49))</f>
        <v>1.9039984704977753</v>
      </c>
      <c r="K50" s="32">
        <f>IF('Log_working_2-way'!$D49="","",B50^('Log_working_2-way'!$D49))</f>
        <v>2.1061965618695773</v>
      </c>
      <c r="L50" s="37">
        <f t="shared" si="9"/>
        <v>0.52429667519181589</v>
      </c>
      <c r="M50" s="37">
        <f t="shared" si="10"/>
        <v>0.47570332480818417</v>
      </c>
      <c r="N50" s="38">
        <v>146</v>
      </c>
      <c r="O50" s="38">
        <f t="shared" si="11"/>
        <v>67.505376344086017</v>
      </c>
      <c r="P50" s="38">
        <f t="shared" si="12"/>
        <v>74.780487804878035</v>
      </c>
      <c r="Q50" s="38">
        <f t="shared" si="13"/>
        <v>71.219512195121965</v>
      </c>
      <c r="R50" s="38">
        <f t="shared" si="14"/>
        <v>78.494623655913969</v>
      </c>
      <c r="S50" s="39">
        <f t="shared" si="15"/>
        <v>-3.7141358510359481</v>
      </c>
      <c r="T50" s="39">
        <f t="shared" si="16"/>
        <v>-3.7141358510359339</v>
      </c>
      <c r="U50" t="s">
        <v>396</v>
      </c>
      <c r="V50" t="s">
        <v>395</v>
      </c>
      <c r="W50" t="s">
        <v>414</v>
      </c>
      <c r="X50" t="s">
        <v>437</v>
      </c>
      <c r="Y50" s="41"/>
    </row>
    <row r="51" spans="1:25" ht="15" x14ac:dyDescent="0.25">
      <c r="A51">
        <v>2.4500000000000002</v>
      </c>
      <c r="B51">
        <v>1.6</v>
      </c>
      <c r="C51" s="29">
        <f t="shared" si="0"/>
        <v>3.3163265306122458E-2</v>
      </c>
      <c r="D51" s="30">
        <f>IF(OR($A51="",$B51=""),"",A51*'MPTO_working_2-way'!$G50)</f>
        <v>2.53125</v>
      </c>
      <c r="E51" s="32">
        <f>IF(OR($A51="",$B51=""),"",B51*'MPTO_working_2-way'!$G50)</f>
        <v>1.653061224489796</v>
      </c>
      <c r="F51" s="30">
        <f>IF(OR($A51="",$B51=""),"",'MPTO_working_2-way'!D50)</f>
        <v>2.5537459283387625</v>
      </c>
      <c r="G51" s="32">
        <f>IF(OR($A51="",$B51=""),"",'MPTO_working_2-way'!E50)</f>
        <v>1.6436058700209644</v>
      </c>
      <c r="H51" s="30">
        <f>IF(OR($A51="",$B51=""),"",'OddsRatio_working_2-way'!M50)</f>
        <v>2.5545631755148031</v>
      </c>
      <c r="I51" s="30">
        <f>IF(OR($A51="",$B51=""),"",'OddsRatio_working_2-way'!N50)</f>
        <v>1.643267520902677</v>
      </c>
      <c r="J51" s="30">
        <f>IF('Log_working_2-way'!$D50="","",A51^('Log_working_2-way'!$D50))</f>
        <v>2.5650213685886376</v>
      </c>
      <c r="K51" s="32">
        <f>IF('Log_working_2-way'!$D50="","",B51^('Log_working_2-way'!$D50))</f>
        <v>1.6389689112690746</v>
      </c>
      <c r="L51" s="37">
        <f t="shared" si="9"/>
        <v>0.39506172839506171</v>
      </c>
      <c r="M51" s="37">
        <f t="shared" si="10"/>
        <v>0.60493827160493829</v>
      </c>
      <c r="N51" s="38">
        <v>147</v>
      </c>
      <c r="O51" s="38">
        <f t="shared" si="11"/>
        <v>87</v>
      </c>
      <c r="P51" s="38">
        <f t="shared" si="12"/>
        <v>55.125000000000014</v>
      </c>
      <c r="Q51" s="38">
        <f t="shared" si="13"/>
        <v>91.875</v>
      </c>
      <c r="R51" s="38">
        <f t="shared" si="14"/>
        <v>59.999999999999993</v>
      </c>
      <c r="S51" s="39">
        <f t="shared" si="15"/>
        <v>-4.875</v>
      </c>
      <c r="T51" s="39">
        <f t="shared" si="16"/>
        <v>-4.8749999999999787</v>
      </c>
      <c r="U51" t="s">
        <v>294</v>
      </c>
      <c r="V51" t="s">
        <v>399</v>
      </c>
      <c r="W51" t="s">
        <v>409</v>
      </c>
      <c r="X51" t="s">
        <v>437</v>
      </c>
      <c r="Y51" s="41"/>
    </row>
    <row r="52" spans="1:25" ht="15" x14ac:dyDescent="0.25">
      <c r="A52">
        <v>2.16</v>
      </c>
      <c r="B52">
        <v>1.75</v>
      </c>
      <c r="C52" s="29">
        <f t="shared" si="0"/>
        <v>3.4391534391534417E-2</v>
      </c>
      <c r="D52" s="30">
        <f>IF(OR($A52="",$B52=""),"",A52*'MPTO_working_2-way'!$G51)</f>
        <v>2.2342857142857144</v>
      </c>
      <c r="E52" s="32">
        <f>IF(OR($A52="",$B52=""),"",B52*'MPTO_working_2-way'!$G51)</f>
        <v>1.8101851851851851</v>
      </c>
      <c r="F52" s="30">
        <f>IF(OR($A52="",$B52=""),"",'MPTO_working_2-way'!D51)</f>
        <v>2.2433234421364987</v>
      </c>
      <c r="G52" s="32">
        <f>IF(OR($A52="",$B52=""),"",'MPTO_working_2-way'!E51)</f>
        <v>1.8042959427207637</v>
      </c>
      <c r="H52" s="30">
        <f>IF(OR($A52="",$B52=""),"",'OddsRatio_working_2-way'!M51)</f>
        <v>2.2436505404118421</v>
      </c>
      <c r="I52" s="30">
        <f>IF(OR($A52="",$B52=""),"",'OddsRatio_working_2-way'!N51)</f>
        <v>1.8040844011283466</v>
      </c>
      <c r="J52" s="30">
        <f>IF('Log_working_2-way'!$D51="","",A52^('Log_working_2-way'!$D51))</f>
        <v>2.2478012615174499</v>
      </c>
      <c r="K52" s="32">
        <f>IF('Log_working_2-way'!$D51="","",B52^('Log_working_2-way'!$D51))</f>
        <v>1.8014096722292445</v>
      </c>
      <c r="L52" s="37">
        <f t="shared" si="9"/>
        <v>0.4475703324808184</v>
      </c>
      <c r="M52" s="37">
        <f t="shared" si="10"/>
        <v>0.55242966751918166</v>
      </c>
      <c r="N52" s="38">
        <v>148</v>
      </c>
      <c r="O52" s="38">
        <f t="shared" si="11"/>
        <v>79.481481481481481</v>
      </c>
      <c r="P52" s="38">
        <f t="shared" si="12"/>
        <v>63.428571428571423</v>
      </c>
      <c r="Q52" s="38">
        <f t="shared" si="13"/>
        <v>84.571428571428569</v>
      </c>
      <c r="R52" s="38">
        <f t="shared" si="14"/>
        <v>68.518518518518505</v>
      </c>
      <c r="S52" s="39">
        <f t="shared" si="15"/>
        <v>-5.0899470899470884</v>
      </c>
      <c r="T52" s="39">
        <f t="shared" si="16"/>
        <v>-5.0899470899470813</v>
      </c>
      <c r="U52" t="s">
        <v>298</v>
      </c>
      <c r="V52" t="s">
        <v>295</v>
      </c>
      <c r="W52" t="s">
        <v>409</v>
      </c>
      <c r="X52" t="s">
        <v>437</v>
      </c>
      <c r="Y52" s="41"/>
    </row>
    <row r="53" spans="1:25" s="35" customFormat="1" ht="15" x14ac:dyDescent="0.25">
      <c r="A53">
        <v>2.08</v>
      </c>
      <c r="B53">
        <v>1.83</v>
      </c>
      <c r="C53" s="29">
        <f t="shared" si="0"/>
        <v>2.7217318200924545E-2</v>
      </c>
      <c r="D53" s="30">
        <f>IF(OR($A53="",$B53=""),"",A53*'MPTO_working_2-way'!$G52)</f>
        <v>2.136612021857923</v>
      </c>
      <c r="E53" s="32">
        <f>IF(OR($A53="",$B53=""),"",B53*'MPTO_working_2-way'!$G52)</f>
        <v>1.8798076923076921</v>
      </c>
      <c r="F53" s="30">
        <f>IF(OR($A53="",$B53=""),"",'MPTO_working_2-way'!D52)</f>
        <v>2.1405916094927453</v>
      </c>
      <c r="G53" s="32">
        <f>IF(OR($A53="",$B53=""),"",'MPTO_working_2-way'!E52)</f>
        <v>1.8767379942806428</v>
      </c>
      <c r="H53" s="30">
        <f>IF(OR($A53="",$B53=""),"",'OddsRatio_working_2-way'!M52)</f>
        <v>2.1407036509440598</v>
      </c>
      <c r="I53" s="30">
        <f>IF(OR($A53="",$B53=""),"",'OddsRatio_working_2-way'!N52)</f>
        <v>1.8766518798921943</v>
      </c>
      <c r="J53" s="30">
        <f>IF('Log_working_2-way'!$D52="","",A53^('Log_working_2-way'!$D52))</f>
        <v>2.1425119645428072</v>
      </c>
      <c r="K53" s="32">
        <f>IF('Log_working_2-way'!$D52="","",B53^('Log_working_2-way'!$D52))</f>
        <v>1.875264356990918</v>
      </c>
      <c r="L53" s="37">
        <f t="shared" si="9"/>
        <v>0.46803069053708451</v>
      </c>
      <c r="M53" s="37">
        <f t="shared" si="10"/>
        <v>0.53196930946291565</v>
      </c>
      <c r="N53" s="38">
        <v>149</v>
      </c>
      <c r="O53" s="38">
        <f t="shared" si="11"/>
        <v>77.365384615384613</v>
      </c>
      <c r="P53" s="38">
        <f t="shared" si="12"/>
        <v>67.579234972677597</v>
      </c>
      <c r="Q53" s="38">
        <f t="shared" si="13"/>
        <v>81.420765027322389</v>
      </c>
      <c r="R53" s="38">
        <f t="shared" si="14"/>
        <v>71.634615384615373</v>
      </c>
      <c r="S53" s="39">
        <f t="shared" si="15"/>
        <v>-4.0553804119377759</v>
      </c>
      <c r="T53" s="39">
        <f t="shared" si="16"/>
        <v>-4.0553804119377759</v>
      </c>
      <c r="U53" t="s">
        <v>370</v>
      </c>
      <c r="V53" t="s">
        <v>372</v>
      </c>
      <c r="W53" t="s">
        <v>409</v>
      </c>
      <c r="X53" t="s">
        <v>437</v>
      </c>
      <c r="Y53" s="41"/>
    </row>
    <row r="54" spans="1:25" ht="15" x14ac:dyDescent="0.25">
      <c r="A54">
        <v>2.3199999999999998</v>
      </c>
      <c r="B54">
        <v>1.6</v>
      </c>
      <c r="C54" s="29">
        <f t="shared" si="0"/>
        <v>5.6034482758620774E-2</v>
      </c>
      <c r="D54" s="30">
        <f>IF(OR($A54="",$B54=""),"",A54*'MPTO_working_2-way'!$G53)</f>
        <v>2.4500000000000002</v>
      </c>
      <c r="E54" s="32">
        <f>IF(OR($A54="",$B54=""),"",B54*'MPTO_working_2-way'!$G53)</f>
        <v>1.6896551724137934</v>
      </c>
      <c r="F54" s="30">
        <f>IF(OR($A54="",$B54=""),"",'MPTO_working_2-way'!D53)</f>
        <v>2.4812834224598932</v>
      </c>
      <c r="G54" s="32">
        <f>IF(OR($A54="",$B54=""),"",'MPTO_working_2-way'!E53)</f>
        <v>1.6750902527075815</v>
      </c>
      <c r="H54" s="30">
        <f>IF(OR($A54="",$B54=""),"",'OddsRatio_working_2-way'!M53)</f>
        <v>2.4832396974191329</v>
      </c>
      <c r="I54" s="30">
        <f>IF(OR($A54="",$B54=""),"",'OddsRatio_working_2-way'!N53)</f>
        <v>1.6741998624632421</v>
      </c>
      <c r="J54" s="30">
        <f>IF('Log_working_2-way'!$D53="","",A54^('Log_working_2-way'!$D53))</f>
        <v>2.4981442561441485</v>
      </c>
      <c r="K54" s="32">
        <f>IF('Log_working_2-way'!$D53="","",B54^('Log_working_2-way'!$D53))</f>
        <v>1.6674924633556885</v>
      </c>
      <c r="L54" s="37">
        <f t="shared" si="9"/>
        <v>0.4081632653061224</v>
      </c>
      <c r="M54" s="37">
        <f t="shared" si="10"/>
        <v>0.59183673469387743</v>
      </c>
      <c r="N54" s="38">
        <v>150</v>
      </c>
      <c r="O54" s="38">
        <f t="shared" si="11"/>
        <v>85.344827586206904</v>
      </c>
      <c r="P54" s="38">
        <f t="shared" si="12"/>
        <v>56.25</v>
      </c>
      <c r="Q54" s="38">
        <f t="shared" si="13"/>
        <v>93.75</v>
      </c>
      <c r="R54" s="38">
        <f t="shared" si="14"/>
        <v>64.65517241379311</v>
      </c>
      <c r="S54" s="39">
        <f t="shared" si="15"/>
        <v>-8.4051724137930961</v>
      </c>
      <c r="T54" s="39">
        <f t="shared" si="16"/>
        <v>-8.4051724137931103</v>
      </c>
      <c r="U54" t="s">
        <v>432</v>
      </c>
      <c r="V54" t="s">
        <v>129</v>
      </c>
      <c r="W54" t="s">
        <v>166</v>
      </c>
      <c r="X54" t="s">
        <v>437</v>
      </c>
      <c r="Y54" s="41"/>
    </row>
    <row r="55" spans="1:25" ht="15" x14ac:dyDescent="0.25">
      <c r="A55">
        <v>1.95</v>
      </c>
      <c r="B55">
        <v>1.95</v>
      </c>
      <c r="C55" s="29">
        <f t="shared" si="0"/>
        <v>2.5641025641025772E-2</v>
      </c>
      <c r="D55" s="30">
        <f>IF(OR($A55="",$B55=""),"",A55*'MPTO_working_2-way'!$G54)</f>
        <v>2</v>
      </c>
      <c r="E55" s="32">
        <f>IF(OR($A55="",$B55=""),"",B55*'MPTO_working_2-way'!$G54)</f>
        <v>2</v>
      </c>
      <c r="F55" s="30">
        <f>IF(OR($A55="",$B55=""),"",'MPTO_working_2-way'!D54)</f>
        <v>2.0000000000000004</v>
      </c>
      <c r="G55" s="32">
        <f>IF(OR($A55="",$B55=""),"",'MPTO_working_2-way'!E54)</f>
        <v>2.0000000000000004</v>
      </c>
      <c r="H55" s="30">
        <f>IF(OR($A55="",$B55=""),"",'OddsRatio_working_2-way'!M54)</f>
        <v>2.0000000000000004</v>
      </c>
      <c r="I55" s="30">
        <f>IF(OR($A55="",$B55=""),"",'OddsRatio_working_2-way'!N54)</f>
        <v>2.0000000000000004</v>
      </c>
      <c r="J55" s="30">
        <f>IF('Log_working_2-way'!$D54="","",A55^('Log_working_2-way'!$D54))</f>
        <v>1.9999999999999976</v>
      </c>
      <c r="K55" s="32">
        <f>IF('Log_working_2-way'!$D54="","",B55^('Log_working_2-way'!$D54))</f>
        <v>1.9999999999999976</v>
      </c>
      <c r="L55" s="37">
        <f t="shared" si="9"/>
        <v>0.5</v>
      </c>
      <c r="M55" s="37">
        <f t="shared" si="10"/>
        <v>0.5</v>
      </c>
      <c r="N55" s="38">
        <v>151</v>
      </c>
      <c r="O55" s="38">
        <f t="shared" si="11"/>
        <v>73.564102564102569</v>
      </c>
      <c r="P55" s="38">
        <f t="shared" si="12"/>
        <v>73.564102564102569</v>
      </c>
      <c r="Q55" s="38">
        <f t="shared" si="13"/>
        <v>77.435897435897445</v>
      </c>
      <c r="R55" s="38">
        <f t="shared" si="14"/>
        <v>77.435897435897445</v>
      </c>
      <c r="S55" s="39">
        <f t="shared" si="15"/>
        <v>-3.8717948717948758</v>
      </c>
      <c r="T55" s="39">
        <f t="shared" si="16"/>
        <v>-3.8717948717948758</v>
      </c>
      <c r="U55" t="s">
        <v>400</v>
      </c>
      <c r="V55" t="s">
        <v>375</v>
      </c>
      <c r="W55" t="s">
        <v>417</v>
      </c>
      <c r="X55" t="s">
        <v>437</v>
      </c>
      <c r="Y55" s="41"/>
    </row>
    <row r="56" spans="1:25" ht="15" x14ac:dyDescent="0.25">
      <c r="A56">
        <v>2.09</v>
      </c>
      <c r="B56">
        <v>1.77</v>
      </c>
      <c r="C56" s="29">
        <f t="shared" si="0"/>
        <v>4.3440650933960434E-2</v>
      </c>
      <c r="D56" s="30">
        <f>IF(OR($A56="",$B56=""),"",A56*'MPTO_working_2-way'!$G55)</f>
        <v>2.1807909604519771</v>
      </c>
      <c r="E56" s="32">
        <f>IF(OR($A56="",$B56=""),"",B56*'MPTO_working_2-way'!$G55)</f>
        <v>1.8468899521531099</v>
      </c>
      <c r="F56" s="30">
        <f>IF(OR($A56="",$B56=""),"",'MPTO_working_2-way'!D55)</f>
        <v>2.1893883348622492</v>
      </c>
      <c r="G56" s="32">
        <f>IF(OR($A56="",$B56=""),"",'MPTO_working_2-way'!E55)</f>
        <v>1.8407682929863407</v>
      </c>
      <c r="H56" s="30">
        <f>IF(OR($A56="",$B56=""),"",'OddsRatio_working_2-way'!M55)</f>
        <v>2.189783348170756</v>
      </c>
      <c r="I56" s="30">
        <f>IF(OR($A56="",$B56=""),"",'OddsRatio_working_2-way'!N55)</f>
        <v>1.8404891542123691</v>
      </c>
      <c r="J56" s="30">
        <f>IF('Log_working_2-way'!$D55="","",A56^('Log_working_2-way'!$D55))</f>
        <v>2.1937595056671091</v>
      </c>
      <c r="K56" s="32">
        <f>IF('Log_working_2-way'!$D55="","",B56^('Log_working_2-way'!$D55))</f>
        <v>1.8376896646706193</v>
      </c>
      <c r="L56" s="37">
        <f t="shared" si="9"/>
        <v>0.45854922279792754</v>
      </c>
      <c r="M56" s="37">
        <f t="shared" si="10"/>
        <v>0.54145077720207258</v>
      </c>
      <c r="N56" s="38">
        <v>152</v>
      </c>
      <c r="O56" s="38">
        <f t="shared" si="11"/>
        <v>79.272727272727252</v>
      </c>
      <c r="P56" s="38">
        <f t="shared" si="12"/>
        <v>66.124293785310741</v>
      </c>
      <c r="Q56" s="38">
        <f t="shared" si="13"/>
        <v>85.875706214689274</v>
      </c>
      <c r="R56" s="38">
        <f t="shared" si="14"/>
        <v>72.727272727272734</v>
      </c>
      <c r="S56" s="39">
        <f t="shared" si="15"/>
        <v>-6.6029789419620215</v>
      </c>
      <c r="T56" s="39">
        <f t="shared" si="16"/>
        <v>-6.6029789419619931</v>
      </c>
      <c r="U56" t="s">
        <v>161</v>
      </c>
      <c r="V56" t="s">
        <v>155</v>
      </c>
      <c r="W56" t="s">
        <v>167</v>
      </c>
      <c r="X56" t="s">
        <v>437</v>
      </c>
      <c r="Y56" s="41"/>
    </row>
    <row r="57" spans="1:25" ht="15" x14ac:dyDescent="0.25">
      <c r="A57">
        <v>2.2000000000000002</v>
      </c>
      <c r="B57">
        <v>1.7</v>
      </c>
      <c r="C57" s="29">
        <f t="shared" si="0"/>
        <v>4.2780748663101553E-2</v>
      </c>
      <c r="D57" s="30">
        <f>IF(OR($A57="",$B57=""),"",A57*'MPTO_working_2-way'!$G56)</f>
        <v>2.2941176470588238</v>
      </c>
      <c r="E57" s="32">
        <f>IF(OR($A57="",$B57=""),"",B57*'MPTO_working_2-way'!$G56)</f>
        <v>1.7727272727272725</v>
      </c>
      <c r="F57" s="30">
        <f>IF(OR($A57="",$B57=""),"",'MPTO_working_2-way'!D56)</f>
        <v>2.308641975308642</v>
      </c>
      <c r="G57" s="32">
        <f>IF(OR($A57="",$B57=""),"",'MPTO_working_2-way'!E56)</f>
        <v>1.7641509433962264</v>
      </c>
      <c r="H57" s="30">
        <f>IF(OR($A57="",$B57=""),"",'OddsRatio_working_2-way'!M56)</f>
        <v>2.3093073414159546</v>
      </c>
      <c r="I57" s="30">
        <f>IF(OR($A57="",$B57=""),"",'OddsRatio_working_2-way'!N56)</f>
        <v>1.7637626158259732</v>
      </c>
      <c r="J57" s="30">
        <f>IF('Log_working_2-way'!$D56="","",A57^('Log_working_2-way'!$D56))</f>
        <v>2.3160568010337612</v>
      </c>
      <c r="K57" s="32">
        <f>IF('Log_working_2-way'!$D56="","",B57^('Log_working_2-way'!$D56))</f>
        <v>1.7598456230871857</v>
      </c>
      <c r="L57" s="37">
        <f t="shared" si="9"/>
        <v>0.43589743589743585</v>
      </c>
      <c r="M57" s="37">
        <f t="shared" si="10"/>
        <v>0.56410256410256421</v>
      </c>
      <c r="N57" s="38">
        <v>153</v>
      </c>
      <c r="O57" s="38">
        <f t="shared" si="11"/>
        <v>83.454545454545467</v>
      </c>
      <c r="P57" s="38">
        <f t="shared" si="12"/>
        <v>62.999999999999979</v>
      </c>
      <c r="Q57" s="38">
        <f t="shared" si="13"/>
        <v>90</v>
      </c>
      <c r="R57" s="38">
        <f t="shared" si="14"/>
        <v>69.545454545454547</v>
      </c>
      <c r="S57" s="39">
        <f t="shared" si="15"/>
        <v>-6.5454545454545325</v>
      </c>
      <c r="T57" s="39">
        <f t="shared" si="16"/>
        <v>-6.5454545454545681</v>
      </c>
      <c r="U57" t="s">
        <v>158</v>
      </c>
      <c r="V57" t="s">
        <v>147</v>
      </c>
      <c r="W57" t="s">
        <v>167</v>
      </c>
      <c r="X57" t="s">
        <v>437</v>
      </c>
      <c r="Y57" s="41"/>
    </row>
    <row r="58" spans="1:25" ht="15" x14ac:dyDescent="0.25">
      <c r="A58">
        <v>1.89</v>
      </c>
      <c r="B58">
        <v>1.99</v>
      </c>
      <c r="C58" s="29">
        <f t="shared" si="0"/>
        <v>3.16130919145996E-2</v>
      </c>
      <c r="D58" s="30">
        <f>IF(OR($A58="",$B58=""),"",A58*'MPTO_working_2-way'!$G57)</f>
        <v>1.9497487437185932</v>
      </c>
      <c r="E58" s="32">
        <f>IF(OR($A58="",$B58=""),"",B58*'MPTO_working_2-way'!$G57)</f>
        <v>2.052910052910053</v>
      </c>
      <c r="F58" s="30">
        <f>IF(OR($A58="",$B58=""),"",'MPTO_working_2-way'!D57)</f>
        <v>1.9482012897878844</v>
      </c>
      <c r="G58" s="32">
        <f>IF(OR($A58="",$B58=""),"",'MPTO_working_2-way'!E57)</f>
        <v>2.0546283903744778</v>
      </c>
      <c r="H58" s="30">
        <f>IF(OR($A58="",$B58=""),"",'OddsRatio_working_2-way'!M57)</f>
        <v>1.9481507786158798</v>
      </c>
      <c r="I58" s="30">
        <f>IF(OR($A58="",$B58=""),"",'OddsRatio_working_2-way'!N57)</f>
        <v>2.0546845739659791</v>
      </c>
      <c r="J58" s="30">
        <f>IF('Log_working_2-way'!$D57="","",A58^('Log_working_2-way'!$D57))</f>
        <v>1.9474482422922217</v>
      </c>
      <c r="K58" s="32">
        <f>IF('Log_working_2-way'!$D57="","",B58^('Log_working_2-way'!$D57))</f>
        <v>2.0554666264202575</v>
      </c>
      <c r="L58" s="37">
        <f t="shared" si="9"/>
        <v>0.51288659793814428</v>
      </c>
      <c r="M58" s="37">
        <f t="shared" si="10"/>
        <v>0.48711340206185566</v>
      </c>
      <c r="N58" s="38">
        <v>154</v>
      </c>
      <c r="O58" s="38">
        <f t="shared" si="11"/>
        <v>72.518518518518533</v>
      </c>
      <c r="P58" s="38">
        <f t="shared" si="12"/>
        <v>76.613065326633148</v>
      </c>
      <c r="Q58" s="38">
        <f t="shared" si="13"/>
        <v>77.386934673366824</v>
      </c>
      <c r="R58" s="38">
        <f t="shared" si="14"/>
        <v>81.481481481481495</v>
      </c>
      <c r="S58" s="39">
        <f t="shared" si="15"/>
        <v>-4.8684161548482905</v>
      </c>
      <c r="T58" s="39">
        <f t="shared" si="16"/>
        <v>-4.8684161548483473</v>
      </c>
      <c r="U58" t="s">
        <v>312</v>
      </c>
      <c r="V58" t="s">
        <v>386</v>
      </c>
      <c r="W58" t="s">
        <v>418</v>
      </c>
      <c r="X58" t="s">
        <v>437</v>
      </c>
      <c r="Y58" s="41"/>
    </row>
    <row r="59" spans="1:25" ht="15" x14ac:dyDescent="0.25">
      <c r="A59">
        <v>1.71</v>
      </c>
      <c r="B59">
        <v>2.2200000000000002</v>
      </c>
      <c r="C59" s="29">
        <f t="shared" si="0"/>
        <v>3.5245772087877381E-2</v>
      </c>
      <c r="D59" s="30">
        <f>IF(OR($A59="",$B59=""),"",A59*'MPTO_working_2-way'!$G58)</f>
        <v>1.7702702702702702</v>
      </c>
      <c r="E59" s="32">
        <f>IF(OR($A59="",$B59=""),"",B59*'MPTO_working_2-way'!$G58)</f>
        <v>2.2982456140350882</v>
      </c>
      <c r="F59" s="30">
        <f>IF(OR($A59="",$B59=""),"",'MPTO_working_2-way'!D58)</f>
        <v>1.7631322279503969</v>
      </c>
      <c r="G59" s="32">
        <f>IF(OR($A59="",$B59=""),"",'MPTO_working_2-way'!E58)</f>
        <v>2.3103888990323171</v>
      </c>
      <c r="H59" s="30">
        <f>IF(OR($A59="",$B59=""),"",'OddsRatio_working_2-way'!M58)</f>
        <v>1.7628677559805201</v>
      </c>
      <c r="I59" s="30">
        <f>IF(OR($A59="",$B59=""),"",'OddsRatio_working_2-way'!N58)</f>
        <v>2.310843186332725</v>
      </c>
      <c r="J59" s="30">
        <f>IF('Log_working_2-way'!$D58="","",A59^('Log_working_2-way'!$D58))</f>
        <v>1.7596240997267032</v>
      </c>
      <c r="K59" s="32">
        <f>IF('Log_working_2-way'!$D58="","",B59^('Log_working_2-way'!$D58))</f>
        <v>2.3164405926032319</v>
      </c>
      <c r="L59" s="37">
        <f t="shared" si="9"/>
        <v>0.56488549618320616</v>
      </c>
      <c r="M59" s="37">
        <f t="shared" si="10"/>
        <v>0.43511450381679379</v>
      </c>
      <c r="N59" s="38">
        <v>155</v>
      </c>
      <c r="O59" s="38">
        <f t="shared" si="11"/>
        <v>64.356725146198841</v>
      </c>
      <c r="P59" s="38">
        <f t="shared" si="12"/>
        <v>85.180180180180187</v>
      </c>
      <c r="Q59" s="38">
        <f t="shared" si="13"/>
        <v>69.819819819819813</v>
      </c>
      <c r="R59" s="38">
        <f t="shared" si="14"/>
        <v>90.643274853801159</v>
      </c>
      <c r="S59" s="39">
        <f t="shared" si="15"/>
        <v>-5.4630946736209722</v>
      </c>
      <c r="T59" s="39">
        <f t="shared" si="16"/>
        <v>-5.4630946736209722</v>
      </c>
      <c r="U59" t="s">
        <v>389</v>
      </c>
      <c r="V59" t="s">
        <v>315</v>
      </c>
      <c r="W59" t="s">
        <v>418</v>
      </c>
      <c r="X59" t="s">
        <v>437</v>
      </c>
      <c r="Y59" s="41"/>
    </row>
    <row r="60" spans="1:25" s="35" customFormat="1" ht="15" x14ac:dyDescent="0.25">
      <c r="A60">
        <v>1.93</v>
      </c>
      <c r="B60">
        <v>1.97</v>
      </c>
      <c r="C60" s="29">
        <f t="shared" si="0"/>
        <v>2.5748928223876311E-2</v>
      </c>
      <c r="D60" s="30">
        <f>IF(OR($A60="",$B60=""),"",A60*'MPTO_working_2-way'!$G59)</f>
        <v>1.9796954314720812</v>
      </c>
      <c r="E60" s="32">
        <f>IF(OR($A60="",$B60=""),"",B60*'MPTO_working_2-way'!$G59)</f>
        <v>2.0207253886010363</v>
      </c>
      <c r="F60" s="30">
        <f>IF(OR($A60="",$B60=""),"",'MPTO_working_2-way'!D59)</f>
        <v>1.9791780536685666</v>
      </c>
      <c r="G60" s="32">
        <f>IF(OR($A60="",$B60=""),"",'MPTO_working_2-way'!E59)</f>
        <v>2.0212647191728026</v>
      </c>
      <c r="H60" s="30">
        <f>IF(OR($A60="",$B60=""),"",'OddsRatio_working_2-way'!M59)</f>
        <v>1.9791643818062103</v>
      </c>
      <c r="I60" s="30">
        <f>IF(OR($A60="",$B60=""),"",'OddsRatio_working_2-way'!N59)</f>
        <v>2.021278978873144</v>
      </c>
      <c r="J60" s="30">
        <f>IF('Log_working_2-way'!$D59="","",A60^('Log_working_2-way'!$D59))</f>
        <v>1.9789304913693861</v>
      </c>
      <c r="K60" s="32">
        <f>IF('Log_working_2-way'!$D59="","",B60^('Log_working_2-way'!$D59))</f>
        <v>2.0215229873993761</v>
      </c>
      <c r="L60" s="37">
        <f t="shared" si="9"/>
        <v>0.50512820512820511</v>
      </c>
      <c r="M60" s="37">
        <f t="shared" si="10"/>
        <v>0.49487179487179483</v>
      </c>
      <c r="N60" s="38">
        <v>156</v>
      </c>
      <c r="O60" s="38">
        <f t="shared" si="11"/>
        <v>75.170984455958546</v>
      </c>
      <c r="P60" s="38">
        <f t="shared" si="12"/>
        <v>76.812182741116743</v>
      </c>
      <c r="Q60" s="38">
        <f t="shared" si="13"/>
        <v>79.187817258883243</v>
      </c>
      <c r="R60" s="38">
        <f t="shared" si="14"/>
        <v>80.829015544041454</v>
      </c>
      <c r="S60" s="39">
        <f t="shared" si="15"/>
        <v>-4.0168328029246965</v>
      </c>
      <c r="T60" s="39">
        <f t="shared" si="16"/>
        <v>-4.0168328029247107</v>
      </c>
      <c r="U60" t="s">
        <v>316</v>
      </c>
      <c r="V60" t="s">
        <v>188</v>
      </c>
      <c r="W60" t="s">
        <v>406</v>
      </c>
      <c r="X60" t="s">
        <v>438</v>
      </c>
      <c r="Y60" s="41"/>
    </row>
    <row r="61" spans="1:25" ht="15" x14ac:dyDescent="0.25">
      <c r="A61">
        <v>1.57</v>
      </c>
      <c r="B61">
        <v>2.54</v>
      </c>
      <c r="C61" s="29">
        <f t="shared" si="0"/>
        <v>3.0643462560810519E-2</v>
      </c>
      <c r="D61" s="30">
        <f>IF(OR($A61="",$B61=""),"",A61*'MPTO_working_2-way'!$G60)</f>
        <v>1.6181102362204727</v>
      </c>
      <c r="E61" s="32">
        <f>IF(OR($A61="",$B61=""),"",B61*'MPTO_working_2-way'!$G60)</f>
        <v>2.6178343949044587</v>
      </c>
      <c r="F61" s="30">
        <f>IF(OR($A61="",$B61=""),"",'MPTO_working_2-way'!D60)</f>
        <v>1.6086974061075479</v>
      </c>
      <c r="G61" s="32">
        <f>IF(OR($A61="",$B61=""),"",'MPTO_working_2-way'!E60)</f>
        <v>2.6428524090396981</v>
      </c>
      <c r="H61" s="30">
        <f>IF(OR($A61="",$B61=""),"",'OddsRatio_working_2-way'!M60)</f>
        <v>1.608382996253076</v>
      </c>
      <c r="I61" s="30">
        <f>IF(OR($A61="",$B61=""),"",'OddsRatio_working_2-way'!N60)</f>
        <v>2.6437014284732223</v>
      </c>
      <c r="J61" s="30">
        <f>IF('Log_working_2-way'!$D60="","",A61^('Log_working_2-way'!$D60))</f>
        <v>1.6041043788046649</v>
      </c>
      <c r="K61" s="32">
        <f>IF('Log_working_2-way'!$D60="","",B61^('Log_working_2-way'!$D60))</f>
        <v>2.6553430749478024</v>
      </c>
      <c r="L61" s="37">
        <f t="shared" si="9"/>
        <v>0.61800486618004857</v>
      </c>
      <c r="M61" s="37">
        <f t="shared" si="10"/>
        <v>0.38199513381995132</v>
      </c>
      <c r="N61" s="38">
        <v>157</v>
      </c>
      <c r="O61" s="38">
        <f t="shared" si="11"/>
        <v>57</v>
      </c>
      <c r="P61" s="38">
        <f t="shared" si="12"/>
        <v>95.188976377952756</v>
      </c>
      <c r="Q61" s="38">
        <f t="shared" si="13"/>
        <v>61.811023622047237</v>
      </c>
      <c r="R61" s="38">
        <f t="shared" si="14"/>
        <v>100</v>
      </c>
      <c r="S61" s="39">
        <f t="shared" si="15"/>
        <v>-4.8110236220472373</v>
      </c>
      <c r="T61" s="39">
        <f t="shared" si="16"/>
        <v>-4.8110236220472444</v>
      </c>
      <c r="U61" t="s">
        <v>189</v>
      </c>
      <c r="V61" t="s">
        <v>317</v>
      </c>
      <c r="W61" t="s">
        <v>406</v>
      </c>
      <c r="X61" t="s">
        <v>438</v>
      </c>
      <c r="Y61" s="41"/>
    </row>
    <row r="62" spans="1:25" ht="15" x14ac:dyDescent="0.25">
      <c r="A62">
        <v>1.93</v>
      </c>
      <c r="B62">
        <v>1.97</v>
      </c>
      <c r="C62" s="29">
        <f t="shared" si="0"/>
        <v>2.5748928223876311E-2</v>
      </c>
      <c r="D62" s="30">
        <f>IF(OR($A62="",$B62=""),"",A62*'MPTO_working_2-way'!$G61)</f>
        <v>1.9796954314720812</v>
      </c>
      <c r="E62" s="32">
        <f>IF(OR($A62="",$B62=""),"",B62*'MPTO_working_2-way'!$G61)</f>
        <v>2.0207253886010363</v>
      </c>
      <c r="F62" s="30">
        <f>IF(OR($A62="",$B62=""),"",'MPTO_working_2-way'!D61)</f>
        <v>1.9791780536685666</v>
      </c>
      <c r="G62" s="32">
        <f>IF(OR($A62="",$B62=""),"",'MPTO_working_2-way'!E61)</f>
        <v>2.0212647191728026</v>
      </c>
      <c r="H62" s="30">
        <f>IF(OR($A62="",$B62=""),"",'OddsRatio_working_2-way'!M61)</f>
        <v>1.9791643818062103</v>
      </c>
      <c r="I62" s="30">
        <f>IF(OR($A62="",$B62=""),"",'OddsRatio_working_2-way'!N61)</f>
        <v>2.021278978873144</v>
      </c>
      <c r="J62" s="30">
        <f>IF('Log_working_2-way'!$D61="","",A62^('Log_working_2-way'!$D61))</f>
        <v>1.9789304913693861</v>
      </c>
      <c r="K62" s="32">
        <f>IF('Log_working_2-way'!$D61="","",B62^('Log_working_2-way'!$D61))</f>
        <v>2.0215229873993761</v>
      </c>
      <c r="L62" s="37">
        <f t="shared" si="9"/>
        <v>0.50512820512820511</v>
      </c>
      <c r="M62" s="37">
        <f t="shared" si="10"/>
        <v>0.49487179487179483</v>
      </c>
      <c r="N62" s="38">
        <v>158</v>
      </c>
      <c r="O62" s="38">
        <f t="shared" si="11"/>
        <v>76.134715025906743</v>
      </c>
      <c r="P62" s="38">
        <f t="shared" si="12"/>
        <v>77.796954314720807</v>
      </c>
      <c r="Q62" s="38">
        <f t="shared" si="13"/>
        <v>80.203045685279179</v>
      </c>
      <c r="R62" s="38">
        <f t="shared" si="14"/>
        <v>81.865284974093271</v>
      </c>
      <c r="S62" s="39">
        <f t="shared" si="15"/>
        <v>-4.0683306593724353</v>
      </c>
      <c r="T62" s="39">
        <f t="shared" si="16"/>
        <v>-4.0683306593724637</v>
      </c>
      <c r="U62" t="s">
        <v>183</v>
      </c>
      <c r="V62" t="s">
        <v>186</v>
      </c>
      <c r="W62" t="s">
        <v>406</v>
      </c>
      <c r="X62" t="s">
        <v>438</v>
      </c>
      <c r="Y62" s="41"/>
    </row>
    <row r="63" spans="1:25" ht="15" x14ac:dyDescent="0.25">
      <c r="A63">
        <v>1.92</v>
      </c>
      <c r="B63">
        <v>1.99</v>
      </c>
      <c r="C63" s="29">
        <f t="shared" si="0"/>
        <v>2.3345896147403788E-2</v>
      </c>
      <c r="D63" s="30">
        <f>IF(OR($A63="",$B63=""),"",A63*'MPTO_working_2-way'!$G62)</f>
        <v>1.9648241206030153</v>
      </c>
      <c r="E63" s="32">
        <f>IF(OR($A63="",$B63=""),"",B63*'MPTO_working_2-way'!$G62)</f>
        <v>2.0364583333333335</v>
      </c>
      <c r="F63" s="30">
        <f>IF(OR($A63="",$B63=""),"",'MPTO_working_2-way'!D62)</f>
        <v>1.9640176827387685</v>
      </c>
      <c r="G63" s="32">
        <f>IF(OR($A63="",$B63=""),"",'MPTO_working_2-way'!E62)</f>
        <v>2.0373253705876082</v>
      </c>
      <c r="H63" s="30">
        <f>IF(OR($A63="",$B63=""),"",'OddsRatio_working_2-way'!M62)</f>
        <v>1.9639984073082948</v>
      </c>
      <c r="I63" s="30">
        <f>IF(OR($A63="",$B63=""),"",'OddsRatio_working_2-way'!N62)</f>
        <v>2.0373461122121879</v>
      </c>
      <c r="J63" s="30">
        <f>IF('Log_working_2-way'!$D62="","",A63^('Log_working_2-way'!$D62))</f>
        <v>1.9636346459170313</v>
      </c>
      <c r="K63" s="32">
        <f>IF('Log_working_2-way'!$D62="","",B63^('Log_working_2-way'!$D62))</f>
        <v>2.0377376988644484</v>
      </c>
      <c r="L63" s="37">
        <f t="shared" si="9"/>
        <v>0.50895140664961636</v>
      </c>
      <c r="M63" s="37">
        <f t="shared" si="10"/>
        <v>0.49104859335038359</v>
      </c>
      <c r="N63" s="38">
        <v>159</v>
      </c>
      <c r="O63" s="38">
        <f t="shared" si="11"/>
        <v>76.187499999999986</v>
      </c>
      <c r="P63" s="38">
        <f t="shared" si="12"/>
        <v>79.100502512562826</v>
      </c>
      <c r="Q63" s="38">
        <f t="shared" si="13"/>
        <v>79.899497487437174</v>
      </c>
      <c r="R63" s="38">
        <f t="shared" si="14"/>
        <v>82.8125</v>
      </c>
      <c r="S63" s="39">
        <f t="shared" si="15"/>
        <v>-3.7119974874371877</v>
      </c>
      <c r="T63" s="39">
        <f t="shared" si="16"/>
        <v>-3.7119974874371735</v>
      </c>
      <c r="U63" t="s">
        <v>319</v>
      </c>
      <c r="V63" t="s">
        <v>180</v>
      </c>
      <c r="W63" t="s">
        <v>406</v>
      </c>
      <c r="X63" t="s">
        <v>438</v>
      </c>
      <c r="Y63" s="41"/>
    </row>
    <row r="64" spans="1:25" ht="15" x14ac:dyDescent="0.25">
      <c r="A64">
        <v>1.61</v>
      </c>
      <c r="B64">
        <v>2.44</v>
      </c>
      <c r="C64" s="29">
        <f t="shared" si="0"/>
        <v>3.0954077996130813E-2</v>
      </c>
      <c r="D64" s="30">
        <f>IF(OR($A64="",$B64=""),"",A64*'MPTO_working_2-way'!$G63)</f>
        <v>1.6598360655737707</v>
      </c>
      <c r="E64" s="32">
        <f>IF(OR($A64="",$B64=""),"",B64*'MPTO_working_2-way'!$G63)</f>
        <v>2.5155279503105592</v>
      </c>
      <c r="F64" s="30">
        <f>IF(OR($A64="",$B64=""),"",'MPTO_working_2-way'!D63)</f>
        <v>1.6511432414256895</v>
      </c>
      <c r="G64" s="32">
        <f>IF(OR($A64="",$B64=""),"",'MPTO_working_2-way'!E63)</f>
        <v>2.5357603924606251</v>
      </c>
      <c r="H64" s="30">
        <f>IF(OR($A64="",$B64=""),"",'OddsRatio_working_2-way'!M63)</f>
        <v>1.6508541396588881</v>
      </c>
      <c r="I64" s="30">
        <f>IF(OR($A64="",$B64=""),"",'OddsRatio_working_2-way'!N63)</f>
        <v>2.5364425591947519</v>
      </c>
      <c r="J64" s="30">
        <f>IF('Log_working_2-way'!$D63="","",A64^('Log_working_2-way'!$D63))</f>
        <v>1.6469079427617141</v>
      </c>
      <c r="K64" s="32">
        <f>IF('Log_working_2-way'!$D63="","",B64^('Log_working_2-way'!$D63))</f>
        <v>2.5458149976190665</v>
      </c>
      <c r="L64" s="37">
        <f t="shared" si="9"/>
        <v>0.60246913580246908</v>
      </c>
      <c r="M64" s="37">
        <f t="shared" si="10"/>
        <v>0.39753086419753081</v>
      </c>
      <c r="N64" s="38">
        <v>160</v>
      </c>
      <c r="O64" s="38">
        <f t="shared" si="11"/>
        <v>60.621118012422372</v>
      </c>
      <c r="P64" s="38">
        <f t="shared" si="12"/>
        <v>94.426229508196712</v>
      </c>
      <c r="Q64" s="38">
        <f t="shared" si="13"/>
        <v>65.573770491803288</v>
      </c>
      <c r="R64" s="38">
        <f t="shared" si="14"/>
        <v>99.378881987577628</v>
      </c>
      <c r="S64" s="39">
        <f t="shared" si="15"/>
        <v>-4.9526524793809159</v>
      </c>
      <c r="T64" s="39">
        <f t="shared" si="16"/>
        <v>-4.9526524793809159</v>
      </c>
      <c r="U64" t="s">
        <v>318</v>
      </c>
      <c r="V64" t="s">
        <v>170</v>
      </c>
      <c r="W64" t="s">
        <v>406</v>
      </c>
      <c r="X64" t="s">
        <v>438</v>
      </c>
      <c r="Y64" s="41"/>
    </row>
    <row r="65" spans="1:25" ht="15" x14ac:dyDescent="0.25">
      <c r="A65">
        <v>1.85</v>
      </c>
      <c r="B65">
        <v>2.0499999999999998</v>
      </c>
      <c r="C65" s="29">
        <f t="shared" si="0"/>
        <v>2.8345418589321048E-2</v>
      </c>
      <c r="D65" s="30">
        <f>IF(OR($A65="",$B65=""),"",A65*'MPTO_working_2-way'!$G64)</f>
        <v>1.902439024390244</v>
      </c>
      <c r="E65" s="32">
        <f>IF(OR($A65="",$B65=""),"",B65*'MPTO_working_2-way'!$G64)</f>
        <v>2.1081081081081079</v>
      </c>
      <c r="F65" s="30">
        <f>IF(OR($A65="",$B65=""),"",'MPTO_working_2-way'!D64)</f>
        <v>1.8998121477770822</v>
      </c>
      <c r="G65" s="32">
        <f>IF(OR($A65="",$B65=""),"",'MPTO_working_2-way'!E64)</f>
        <v>2.1113430758524703</v>
      </c>
      <c r="H65" s="30">
        <f>IF(OR($A65="",$B65=""),"",'OddsRatio_working_2-way'!M64)</f>
        <v>1.8997354108424378</v>
      </c>
      <c r="I65" s="30">
        <f>IF(OR($A65="",$B65=""),"",'OddsRatio_working_2-way'!N64)</f>
        <v>2.1114378604524222</v>
      </c>
      <c r="J65" s="30">
        <f>IF('Log_working_2-way'!$D64="","",A65^('Log_working_2-way'!$D64))</f>
        <v>1.8985467665018629</v>
      </c>
      <c r="K65" s="32">
        <f>IF('Log_working_2-way'!$D64="","",B65^('Log_working_2-way'!$D64))</f>
        <v>2.1129081281913611</v>
      </c>
      <c r="L65" s="37">
        <f t="shared" si="9"/>
        <v>0.52564102564102555</v>
      </c>
      <c r="M65" s="37">
        <f t="shared" si="10"/>
        <v>0.47435897435897439</v>
      </c>
      <c r="N65" s="38">
        <v>161</v>
      </c>
      <c r="O65" s="38">
        <f t="shared" si="11"/>
        <v>73.972972972972968</v>
      </c>
      <c r="P65" s="38">
        <f t="shared" si="12"/>
        <v>82.463414634146332</v>
      </c>
      <c r="Q65" s="38">
        <f t="shared" si="13"/>
        <v>78.536585365853668</v>
      </c>
      <c r="R65" s="38">
        <f t="shared" si="14"/>
        <v>87.027027027027017</v>
      </c>
      <c r="S65" s="39">
        <f t="shared" si="15"/>
        <v>-4.5636123928806995</v>
      </c>
      <c r="T65" s="39">
        <f t="shared" si="16"/>
        <v>-4.5636123928806853</v>
      </c>
      <c r="U65" t="s">
        <v>171</v>
      </c>
      <c r="V65" t="s">
        <v>192</v>
      </c>
      <c r="W65" t="s">
        <v>407</v>
      </c>
      <c r="X65" t="s">
        <v>438</v>
      </c>
      <c r="Y65" s="41"/>
    </row>
    <row r="66" spans="1:25" ht="15" x14ac:dyDescent="0.25">
      <c r="A66">
        <v>1.89</v>
      </c>
      <c r="B66">
        <v>2</v>
      </c>
      <c r="C66" s="29">
        <f t="shared" si="0"/>
        <v>2.9100529100529293E-2</v>
      </c>
      <c r="D66" s="30">
        <f>IF(OR($A66="",$B66=""),"",A66*'MPTO_working_2-way'!$G65)</f>
        <v>1.9450000000000003</v>
      </c>
      <c r="E66" s="32">
        <f>IF(OR($A66="",$B66=""),"",B66*'MPTO_working_2-way'!$G65)</f>
        <v>2.0582010582010586</v>
      </c>
      <c r="F66" s="30">
        <f>IF(OR($A66="",$B66=""),"",'MPTO_working_2-way'!D65)</f>
        <v>1.9434447300771212</v>
      </c>
      <c r="G66" s="32">
        <f>IF(OR($A66="",$B66=""),"",'MPTO_working_2-way'!E65)</f>
        <v>2.0599455040871937</v>
      </c>
      <c r="H66" s="30">
        <f>IF(OR($A66="",$B66=""),"",'OddsRatio_working_2-way'!M65)</f>
        <v>1.9433981132056606</v>
      </c>
      <c r="I66" s="30">
        <f>IF(OR($A66="",$B66=""),"",'OddsRatio_working_2-way'!N65)</f>
        <v>2.0599978800063603</v>
      </c>
      <c r="J66" s="30">
        <f>IF('Log_working_2-way'!$D65="","",A66^('Log_working_2-way'!$D65))</f>
        <v>1.9426935194379702</v>
      </c>
      <c r="K66" s="32">
        <f>IF('Log_working_2-way'!$D65="","",B66^('Log_working_2-way'!$D65))</f>
        <v>2.0607901501181232</v>
      </c>
      <c r="L66" s="37">
        <f t="shared" si="9"/>
        <v>0.51413881748071977</v>
      </c>
      <c r="M66" s="37">
        <f t="shared" si="10"/>
        <v>0.48586118251928012</v>
      </c>
      <c r="N66" s="38">
        <v>162</v>
      </c>
      <c r="O66" s="38">
        <f t="shared" si="11"/>
        <v>76.285714285714306</v>
      </c>
      <c r="P66" s="38">
        <f t="shared" si="12"/>
        <v>81</v>
      </c>
      <c r="Q66" s="38">
        <f t="shared" si="13"/>
        <v>81</v>
      </c>
      <c r="R66" s="38">
        <f t="shared" si="14"/>
        <v>85.714285714285722</v>
      </c>
      <c r="S66" s="39">
        <f t="shared" si="15"/>
        <v>-4.714285714285694</v>
      </c>
      <c r="T66" s="39">
        <f t="shared" si="16"/>
        <v>-4.7142857142857224</v>
      </c>
      <c r="U66" t="s">
        <v>195</v>
      </c>
      <c r="V66" t="s">
        <v>323</v>
      </c>
      <c r="W66" t="s">
        <v>407</v>
      </c>
      <c r="X66" t="s">
        <v>438</v>
      </c>
      <c r="Y66" s="41"/>
    </row>
    <row r="67" spans="1:25" ht="15" x14ac:dyDescent="0.25">
      <c r="A67">
        <v>1.94</v>
      </c>
      <c r="B67">
        <v>1.94</v>
      </c>
      <c r="C67" s="29">
        <f t="shared" ref="C67:C130" si="17">IF(OR($A67="",$B67=""),"",(1/A67)+(1/B67)-1)</f>
        <v>3.0927835051546504E-2</v>
      </c>
      <c r="D67" s="30">
        <f>IF(OR($A67="",$B67=""),"",A67*'MPTO_working_2-way'!$G66)</f>
        <v>2</v>
      </c>
      <c r="E67" s="32">
        <f>IF(OR($A67="",$B67=""),"",B67*'MPTO_working_2-way'!$G66)</f>
        <v>2</v>
      </c>
      <c r="F67" s="30">
        <f>IF(OR($A67="",$B67=""),"",'MPTO_working_2-way'!D66)</f>
        <v>2.0000000000000004</v>
      </c>
      <c r="G67" s="32">
        <f>IF(OR($A67="",$B67=""),"",'MPTO_working_2-way'!E66)</f>
        <v>2.0000000000000004</v>
      </c>
      <c r="H67" s="30">
        <f>IF(OR($A67="",$B67=""),"",'OddsRatio_working_2-way'!M66)</f>
        <v>2.0000000000000004</v>
      </c>
      <c r="I67" s="30">
        <f>IF(OR($A67="",$B67=""),"",'OddsRatio_working_2-way'!N66)</f>
        <v>2.0000000000000004</v>
      </c>
      <c r="J67" s="30">
        <f>IF('Log_working_2-way'!$D66="","",A67^('Log_working_2-way'!$D66))</f>
        <v>1.9999999999999891</v>
      </c>
      <c r="K67" s="32">
        <f>IF('Log_working_2-way'!$D66="","",B67^('Log_working_2-way'!$D66))</f>
        <v>1.9999999999999891</v>
      </c>
      <c r="L67" s="37">
        <f t="shared" si="9"/>
        <v>0.5</v>
      </c>
      <c r="M67" s="37">
        <f t="shared" si="10"/>
        <v>0.5</v>
      </c>
      <c r="N67" s="38">
        <v>163</v>
      </c>
      <c r="O67" s="38">
        <f t="shared" si="11"/>
        <v>78.979381443298962</v>
      </c>
      <c r="P67" s="38">
        <f t="shared" si="12"/>
        <v>78.979381443298962</v>
      </c>
      <c r="Q67" s="38">
        <f t="shared" si="13"/>
        <v>84.020618556701038</v>
      </c>
      <c r="R67" s="38">
        <f t="shared" si="14"/>
        <v>84.020618556701038</v>
      </c>
      <c r="S67" s="39">
        <f t="shared" si="15"/>
        <v>-5.0412371134020759</v>
      </c>
      <c r="T67" s="39">
        <f t="shared" si="16"/>
        <v>-5.0412371134020759</v>
      </c>
      <c r="U67" t="s">
        <v>325</v>
      </c>
      <c r="V67" t="s">
        <v>198</v>
      </c>
      <c r="W67" t="s">
        <v>407</v>
      </c>
      <c r="X67" t="s">
        <v>438</v>
      </c>
      <c r="Y67" s="41"/>
    </row>
    <row r="68" spans="1:25" ht="15" x14ac:dyDescent="0.25">
      <c r="A68">
        <v>1.59</v>
      </c>
      <c r="B68">
        <v>2.4700000000000002</v>
      </c>
      <c r="C68" s="29">
        <f t="shared" si="17"/>
        <v>3.37891172052045E-2</v>
      </c>
      <c r="D68" s="30">
        <f>IF(OR($A68="",$B68=""),"",A68*'MPTO_working_2-way'!$G67)</f>
        <v>1.6437246963562753</v>
      </c>
      <c r="E68" s="32">
        <f>IF(OR($A68="",$B68=""),"",B68*'MPTO_working_2-way'!$G67)</f>
        <v>2.5534591194968552</v>
      </c>
      <c r="F68" s="30">
        <f>IF(OR($A68="",$B68=""),"",'MPTO_working_2-way'!D67)</f>
        <v>1.6338901254342355</v>
      </c>
      <c r="G68" s="32">
        <f>IF(OR($A68="",$B68=""),"",'MPTO_working_2-way'!E67)</f>
        <v>2.5775604633610079</v>
      </c>
      <c r="H68" s="30">
        <f>IF(OR($A68="",$B68=""),"",'OddsRatio_working_2-way'!M67)</f>
        <v>1.6335302236023845</v>
      </c>
      <c r="I68" s="30">
        <f>IF(OR($A68="",$B68=""),"",'OddsRatio_working_2-way'!N67)</f>
        <v>2.5784566588059405</v>
      </c>
      <c r="J68" s="30">
        <f>IF('Log_working_2-way'!$D67="","",A68^('Log_working_2-way'!$D67))</f>
        <v>1.6290563739914652</v>
      </c>
      <c r="K68" s="32">
        <f>IF('Log_working_2-way'!$D67="","",B68^('Log_working_2-way'!$D67))</f>
        <v>2.5896826442672194</v>
      </c>
      <c r="L68" s="37">
        <f t="shared" si="9"/>
        <v>0.60837438423645318</v>
      </c>
      <c r="M68" s="37">
        <f t="shared" si="10"/>
        <v>0.39162561576354682</v>
      </c>
      <c r="N68" s="38">
        <v>164</v>
      </c>
      <c r="O68" s="38">
        <f t="shared" si="11"/>
        <v>60.855345911949676</v>
      </c>
      <c r="P68" s="38">
        <f t="shared" si="12"/>
        <v>97.603238866396779</v>
      </c>
      <c r="Q68" s="38">
        <f t="shared" si="13"/>
        <v>66.396761133603235</v>
      </c>
      <c r="R68" s="38">
        <f t="shared" si="14"/>
        <v>103.14465408805032</v>
      </c>
      <c r="S68" s="39">
        <f t="shared" si="15"/>
        <v>-5.5414152216535584</v>
      </c>
      <c r="T68" s="39">
        <f t="shared" si="16"/>
        <v>-5.5414152216535371</v>
      </c>
      <c r="U68" t="s">
        <v>193</v>
      </c>
      <c r="V68" t="s">
        <v>322</v>
      </c>
      <c r="W68" t="s">
        <v>407</v>
      </c>
      <c r="X68" t="s">
        <v>438</v>
      </c>
      <c r="Y68" s="41"/>
    </row>
    <row r="69" spans="1:25" ht="15" x14ac:dyDescent="0.25">
      <c r="A69">
        <v>1.92</v>
      </c>
      <c r="B69">
        <v>1.98</v>
      </c>
      <c r="C69" s="29">
        <f t="shared" si="17"/>
        <v>2.5883838383838453E-2</v>
      </c>
      <c r="D69" s="30">
        <f>IF(OR($A69="",$B69=""),"",A69*'MPTO_working_2-way'!$G68)</f>
        <v>1.9696969696969697</v>
      </c>
      <c r="E69" s="32">
        <f>IF(OR($A69="",$B69=""),"",B69*'MPTO_working_2-way'!$G68)</f>
        <v>2.03125</v>
      </c>
      <c r="F69" s="30">
        <f>IF(OR($A69="",$B69=""),"",'MPTO_working_2-way'!D68)</f>
        <v>1.968924798011187</v>
      </c>
      <c r="G69" s="32">
        <f>IF(OR($A69="",$B69=""),"",'MPTO_working_2-way'!E68)</f>
        <v>2.0320718409236691</v>
      </c>
      <c r="H69" s="30">
        <f>IF(OR($A69="",$B69=""),"",'OddsRatio_working_2-way'!M68)</f>
        <v>1.9689042833036094</v>
      </c>
      <c r="I69" s="30">
        <f>IF(OR($A69="",$B69=""),"",'OddsRatio_working_2-way'!N68)</f>
        <v>2.0320936930842795</v>
      </c>
      <c r="J69" s="30">
        <f>IF('Log_working_2-way'!$D68="","",A69^('Log_working_2-way'!$D68))</f>
        <v>1.9685552294594053</v>
      </c>
      <c r="K69" s="32">
        <f>IF('Log_working_2-way'!$D68="","",B69^('Log_working_2-way'!$D68))</f>
        <v>2.0324656453077439</v>
      </c>
      <c r="L69" s="37">
        <f t="shared" ref="L69:L132" si="18">(1/D69)</f>
        <v>0.50769230769230766</v>
      </c>
      <c r="M69" s="37">
        <f t="shared" ref="M69:M132" si="19">(1/E69)</f>
        <v>0.49230769230769234</v>
      </c>
      <c r="N69" s="38">
        <v>165</v>
      </c>
      <c r="O69" s="38">
        <f t="shared" ref="O69:O132" si="20">(1/A69)*((N69*A69)-N69)</f>
        <v>79.062500000000014</v>
      </c>
      <c r="P69" s="38">
        <f t="shared" ref="P69:P132" si="21">(1/B69)*((N69*B69)-N69)</f>
        <v>81.666666666666671</v>
      </c>
      <c r="Q69" s="38">
        <f t="shared" ref="Q69:Q132" si="22">(1/B69)*N69</f>
        <v>83.333333333333343</v>
      </c>
      <c r="R69" s="38">
        <f t="shared" ref="R69:R132" si="23">(1/A69)*N69</f>
        <v>85.9375</v>
      </c>
      <c r="S69" s="39">
        <f t="shared" ref="S69:S132" si="24">O69-Q69</f>
        <v>-4.2708333333333286</v>
      </c>
      <c r="T69" s="39">
        <f t="shared" ref="T69:T132" si="25">P69-R69</f>
        <v>-4.2708333333333286</v>
      </c>
      <c r="U69" t="s">
        <v>327</v>
      </c>
      <c r="V69" t="s">
        <v>200</v>
      </c>
      <c r="W69" t="s">
        <v>410</v>
      </c>
      <c r="X69" t="s">
        <v>438</v>
      </c>
      <c r="Y69" s="41"/>
    </row>
    <row r="70" spans="1:25" ht="15" x14ac:dyDescent="0.25">
      <c r="A70">
        <v>1.52</v>
      </c>
      <c r="B70">
        <v>2.62</v>
      </c>
      <c r="C70" s="29">
        <f t="shared" si="17"/>
        <v>3.9574126155082379E-2</v>
      </c>
      <c r="D70" s="30">
        <f>IF(OR($A70="",$B70=""),"",A70*'MPTO_working_2-way'!$G69)</f>
        <v>1.5801526717557253</v>
      </c>
      <c r="E70" s="32">
        <f>IF(OR($A70="",$B70=""),"",B70*'MPTO_working_2-way'!$G69)</f>
        <v>2.7236842105263159</v>
      </c>
      <c r="F70" s="30">
        <f>IF(OR($A70="",$B70=""),"",'MPTO_working_2-way'!D69)</f>
        <v>1.5671336376515033</v>
      </c>
      <c r="G70" s="32">
        <f>IF(OR($A70="",$B70=""),"",'MPTO_working_2-way'!E69)</f>
        <v>2.7632528448515128</v>
      </c>
      <c r="H70" s="30">
        <f>IF(OR($A70="",$B70=""),"",'OddsRatio_working_2-way'!M69)</f>
        <v>1.5665577237325312</v>
      </c>
      <c r="I70" s="30">
        <f>IF(OR($A70="",$B70=""),"",'OddsRatio_working_2-way'!N69)</f>
        <v>2.7650452162436565</v>
      </c>
      <c r="J70" s="30">
        <f>IF('Log_working_2-way'!$D69="","",A70^('Log_working_2-way'!$D69))</f>
        <v>1.560602588024171</v>
      </c>
      <c r="K70" s="32">
        <f>IF('Log_working_2-way'!$D69="","",B70^('Log_working_2-way'!$D69))</f>
        <v>2.7837948332060924</v>
      </c>
      <c r="L70" s="37">
        <f t="shared" si="18"/>
        <v>0.63285024154589364</v>
      </c>
      <c r="M70" s="37">
        <f t="shared" si="19"/>
        <v>0.36714975845410625</v>
      </c>
      <c r="N70" s="38">
        <v>166</v>
      </c>
      <c r="O70" s="38">
        <f t="shared" si="20"/>
        <v>56.789473684210527</v>
      </c>
      <c r="P70" s="38">
        <f t="shared" si="21"/>
        <v>102.6412213740458</v>
      </c>
      <c r="Q70" s="38">
        <f t="shared" si="22"/>
        <v>63.358778625954194</v>
      </c>
      <c r="R70" s="38">
        <f t="shared" si="23"/>
        <v>109.21052631578948</v>
      </c>
      <c r="S70" s="39">
        <f t="shared" si="24"/>
        <v>-6.5693049417436669</v>
      </c>
      <c r="T70" s="39">
        <f t="shared" si="25"/>
        <v>-6.5693049417436811</v>
      </c>
      <c r="U70" t="s">
        <v>205</v>
      </c>
      <c r="V70" t="s">
        <v>201</v>
      </c>
      <c r="W70" t="s">
        <v>410</v>
      </c>
      <c r="X70" t="s">
        <v>438</v>
      </c>
      <c r="Y70" s="41"/>
    </row>
    <row r="71" spans="1:25" ht="15" x14ac:dyDescent="0.25">
      <c r="A71">
        <v>1.9</v>
      </c>
      <c r="B71">
        <v>2.0099999999999998</v>
      </c>
      <c r="C71" s="29">
        <f t="shared" si="17"/>
        <v>2.3828227284629522E-2</v>
      </c>
      <c r="D71" s="30">
        <f>IF(OR($A71="",$B71=""),"",A71*'MPTO_working_2-way'!$G70)</f>
        <v>1.9452736318407959</v>
      </c>
      <c r="E71" s="32">
        <f>IF(OR($A71="",$B71=""),"",B71*'MPTO_working_2-way'!$G70)</f>
        <v>2.0578947368421052</v>
      </c>
      <c r="F71" s="30">
        <f>IF(OR($A71="",$B71=""),"",'MPTO_working_2-way'!D70)</f>
        <v>1.9440061084245355</v>
      </c>
      <c r="G71" s="32">
        <f>IF(OR($A71="",$B71=""),"",'MPTO_working_2-way'!E70)</f>
        <v>2.05931517929361</v>
      </c>
      <c r="H71" s="30">
        <f>IF(OR($A71="",$B71=""),"",'OddsRatio_working_2-way'!M70)</f>
        <v>1.9439751632913294</v>
      </c>
      <c r="I71" s="30">
        <f>IF(OR($A71="",$B71=""),"",'OddsRatio_working_2-way'!N70)</f>
        <v>2.0593499054713802</v>
      </c>
      <c r="J71" s="30">
        <f>IF('Log_working_2-way'!$D70="","",A71^('Log_working_2-way'!$D70))</f>
        <v>1.9434033475162076</v>
      </c>
      <c r="K71" s="32">
        <f>IF('Log_working_2-way'!$D70="","",B71^('Log_working_2-way'!$D70))</f>
        <v>2.0599919987911819</v>
      </c>
      <c r="L71" s="37">
        <f t="shared" si="18"/>
        <v>0.51406649616368294</v>
      </c>
      <c r="M71" s="37">
        <f t="shared" si="19"/>
        <v>0.48593350383631717</v>
      </c>
      <c r="N71" s="38">
        <v>167</v>
      </c>
      <c r="O71" s="38">
        <f t="shared" si="20"/>
        <v>79.10526315789474</v>
      </c>
      <c r="P71" s="38">
        <f t="shared" si="21"/>
        <v>83.915422885572127</v>
      </c>
      <c r="Q71" s="38">
        <f t="shared" si="22"/>
        <v>83.084577114427873</v>
      </c>
      <c r="R71" s="38">
        <f t="shared" si="23"/>
        <v>87.89473684210526</v>
      </c>
      <c r="S71" s="39">
        <f t="shared" si="24"/>
        <v>-3.979313956533133</v>
      </c>
      <c r="T71" s="39">
        <f t="shared" si="25"/>
        <v>-3.979313956533133</v>
      </c>
      <c r="U71" t="s">
        <v>204</v>
      </c>
      <c r="V71" t="s">
        <v>391</v>
      </c>
      <c r="W71" t="s">
        <v>410</v>
      </c>
      <c r="X71" t="s">
        <v>438</v>
      </c>
      <c r="Y71" s="41"/>
    </row>
    <row r="72" spans="1:25" ht="15" x14ac:dyDescent="0.25">
      <c r="A72">
        <v>2.17</v>
      </c>
      <c r="B72">
        <v>1.76</v>
      </c>
      <c r="C72" s="29">
        <f t="shared" si="17"/>
        <v>2.9011311269375728E-2</v>
      </c>
      <c r="D72" s="30">
        <f>IF(OR($A72="",$B72=""),"",A72*'MPTO_working_2-way'!$G71)</f>
        <v>2.2329545454545454</v>
      </c>
      <c r="E72" s="32">
        <f>IF(OR($A72="",$B72=""),"",B72*'MPTO_working_2-way'!$G71)</f>
        <v>1.8110599078341012</v>
      </c>
      <c r="F72" s="30">
        <f>IF(OR($A72="",$B72=""),"",'MPTO_working_2-way'!D71)</f>
        <v>2.2405256365129644</v>
      </c>
      <c r="G72" s="32">
        <f>IF(OR($A72="",$B72=""),"",'MPTO_working_2-way'!E71)</f>
        <v>1.8061099025820484</v>
      </c>
      <c r="H72" s="30">
        <f>IF(OR($A72="",$B72=""),"",'OddsRatio_working_2-way'!M71)</f>
        <v>2.2407552878027661</v>
      </c>
      <c r="I72" s="30">
        <f>IF(OR($A72="",$B72=""),"",'OddsRatio_working_2-way'!N71)</f>
        <v>1.8059606997693183</v>
      </c>
      <c r="J72" s="30">
        <f>IF('Log_working_2-way'!$D71="","",A72^('Log_working_2-way'!$D71))</f>
        <v>2.2442129030289037</v>
      </c>
      <c r="K72" s="32">
        <f>IF('Log_working_2-way'!$D71="","",B72^('Log_working_2-way'!$D71))</f>
        <v>1.8037209689479914</v>
      </c>
      <c r="L72" s="37">
        <f t="shared" si="18"/>
        <v>0.44783715012722647</v>
      </c>
      <c r="M72" s="37">
        <f t="shared" si="19"/>
        <v>0.55216284987277364</v>
      </c>
      <c r="N72" s="38">
        <v>168</v>
      </c>
      <c r="O72" s="38">
        <f t="shared" si="20"/>
        <v>90.58064516129032</v>
      </c>
      <c r="P72" s="38">
        <f t="shared" si="21"/>
        <v>72.545454545454561</v>
      </c>
      <c r="Q72" s="38">
        <f t="shared" si="22"/>
        <v>95.454545454545467</v>
      </c>
      <c r="R72" s="38">
        <f t="shared" si="23"/>
        <v>77.41935483870968</v>
      </c>
      <c r="S72" s="39">
        <f t="shared" si="24"/>
        <v>-4.8739002932551472</v>
      </c>
      <c r="T72" s="39">
        <f t="shared" si="25"/>
        <v>-4.8739002932551188</v>
      </c>
      <c r="U72" t="s">
        <v>199</v>
      </c>
      <c r="V72" t="s">
        <v>203</v>
      </c>
      <c r="W72" t="s">
        <v>410</v>
      </c>
      <c r="X72" t="s">
        <v>438</v>
      </c>
      <c r="Y72" s="41"/>
    </row>
    <row r="73" spans="1:25" ht="15" x14ac:dyDescent="0.25">
      <c r="A73">
        <v>2.27</v>
      </c>
      <c r="B73">
        <v>1.65</v>
      </c>
      <c r="C73" s="29">
        <f t="shared" si="17"/>
        <v>4.658924042183954E-2</v>
      </c>
      <c r="D73" s="30">
        <f>IF(OR($A73="",$B73=""),"",A73*'MPTO_working_2-way'!$G72)</f>
        <v>2.375757575757576</v>
      </c>
      <c r="E73" s="32">
        <f>IF(OR($A73="",$B73=""),"",B73*'MPTO_working_2-way'!$G72)</f>
        <v>1.7268722466960351</v>
      </c>
      <c r="F73" s="30">
        <f>IF(OR($A73="",$B73=""),"",'MPTO_working_2-way'!D72)</f>
        <v>2.3967365221564547</v>
      </c>
      <c r="G73" s="32">
        <f>IF(OR($A73="",$B73=""),"",'MPTO_working_2-way'!E72)</f>
        <v>1.7159546443706333</v>
      </c>
      <c r="H73" s="30">
        <f>IF(OR($A73="",$B73=""),"",'OddsRatio_working_2-way'!M72)</f>
        <v>2.3978004699692139</v>
      </c>
      <c r="I73" s="30">
        <f>IF(OR($A73="",$B73=""),"",'OddsRatio_working_2-way'!N72)</f>
        <v>1.715409689354322</v>
      </c>
      <c r="J73" s="30">
        <f>IF('Log_working_2-way'!$D72="","",A73^('Log_working_2-way'!$D72))</f>
        <v>2.4076349836585891</v>
      </c>
      <c r="K73" s="32">
        <f>IF('Log_working_2-way'!$D72="","",B73^('Log_working_2-way'!$D72))</f>
        <v>1.71041144302911</v>
      </c>
      <c r="L73" s="37">
        <f t="shared" si="18"/>
        <v>0.42091836734693872</v>
      </c>
      <c r="M73" s="37">
        <f t="shared" si="19"/>
        <v>0.57908163265306123</v>
      </c>
      <c r="N73" s="38">
        <v>169</v>
      </c>
      <c r="O73" s="38">
        <f t="shared" si="20"/>
        <v>94.550660792951533</v>
      </c>
      <c r="P73" s="38">
        <f t="shared" si="21"/>
        <v>66.575757575757564</v>
      </c>
      <c r="Q73" s="38">
        <f t="shared" si="22"/>
        <v>102.42424242424242</v>
      </c>
      <c r="R73" s="38">
        <f t="shared" si="23"/>
        <v>74.449339207048453</v>
      </c>
      <c r="S73" s="39">
        <f t="shared" si="24"/>
        <v>-7.8735816312908895</v>
      </c>
      <c r="T73" s="39">
        <f t="shared" si="25"/>
        <v>-7.8735816312908895</v>
      </c>
      <c r="U73" t="s">
        <v>426</v>
      </c>
      <c r="V73" t="s">
        <v>116</v>
      </c>
      <c r="W73" t="s">
        <v>70</v>
      </c>
      <c r="X73" t="s">
        <v>438</v>
      </c>
      <c r="Y73" s="41"/>
    </row>
    <row r="74" spans="1:25" ht="15" x14ac:dyDescent="0.25">
      <c r="A74">
        <v>1.99</v>
      </c>
      <c r="B74">
        <v>1.85</v>
      </c>
      <c r="C74" s="29">
        <f t="shared" si="17"/>
        <v>4.3053103354610656E-2</v>
      </c>
      <c r="D74" s="30">
        <f>IF(OR($A74="",$B74=""),"",A74*'MPTO_working_2-way'!$G73)</f>
        <v>2.0756756756756753</v>
      </c>
      <c r="E74" s="32">
        <f>IF(OR($A74="",$B74=""),"",B74*'MPTO_working_2-way'!$G73)</f>
        <v>1.9296482412060298</v>
      </c>
      <c r="F74" s="30">
        <f>IF(OR($A74="",$B74=""),"",'MPTO_working_2-way'!D73)</f>
        <v>2.0790625441197226</v>
      </c>
      <c r="G74" s="32">
        <f>IF(OR($A74="",$B74=""),"",'MPTO_working_2-way'!E73)</f>
        <v>1.9267303414889438</v>
      </c>
      <c r="H74" s="30">
        <f>IF(OR($A74="",$B74=""),"",'OddsRatio_working_2-way'!M73)</f>
        <v>2.0792154012767514</v>
      </c>
      <c r="I74" s="30">
        <f>IF(OR($A74="",$B74=""),"",'OddsRatio_working_2-way'!N73)</f>
        <v>1.9265990819042815</v>
      </c>
      <c r="J74" s="30">
        <f>IF('Log_working_2-way'!$D73="","",A74^('Log_working_2-way'!$D73))</f>
        <v>2.0807741676242877</v>
      </c>
      <c r="K74" s="32">
        <f>IF('Log_working_2-way'!$D73="","",B74^('Log_working_2-way'!$D73))</f>
        <v>1.9252626773989769</v>
      </c>
      <c r="L74" s="37">
        <f t="shared" si="18"/>
        <v>0.48177083333333343</v>
      </c>
      <c r="M74" s="37">
        <f t="shared" si="19"/>
        <v>0.51822916666666674</v>
      </c>
      <c r="N74" s="38">
        <v>170</v>
      </c>
      <c r="O74" s="38">
        <f t="shared" si="20"/>
        <v>84.572864321608037</v>
      </c>
      <c r="P74" s="38">
        <f t="shared" si="21"/>
        <v>78.108108108108098</v>
      </c>
      <c r="Q74" s="38">
        <f t="shared" si="22"/>
        <v>91.891891891891873</v>
      </c>
      <c r="R74" s="38">
        <f t="shared" si="23"/>
        <v>85.427135678391949</v>
      </c>
      <c r="S74" s="39">
        <f t="shared" si="24"/>
        <v>-7.3190275702838363</v>
      </c>
      <c r="T74" s="39">
        <f t="shared" si="25"/>
        <v>-7.3190275702838505</v>
      </c>
      <c r="U74" t="s">
        <v>227</v>
      </c>
      <c r="V74" t="s">
        <v>112</v>
      </c>
      <c r="W74" t="s">
        <v>70</v>
      </c>
      <c r="X74" t="s">
        <v>438</v>
      </c>
      <c r="Y74" s="41"/>
    </row>
    <row r="75" spans="1:25" ht="15" x14ac:dyDescent="0.25">
      <c r="A75">
        <v>2.2200000000000002</v>
      </c>
      <c r="B75">
        <v>1.67</v>
      </c>
      <c r="C75" s="29">
        <f t="shared" si="17"/>
        <v>4.9252845660031408E-2</v>
      </c>
      <c r="D75" s="30">
        <f>IF(OR($A75="",$B75=""),"",A75*'MPTO_working_2-way'!$G74)</f>
        <v>2.3293413173652699</v>
      </c>
      <c r="E75" s="32">
        <f>IF(OR($A75="",$B75=""),"",B75*'MPTO_working_2-way'!$G74)</f>
        <v>1.7522522522522523</v>
      </c>
      <c r="F75" s="30">
        <f>IF(OR($A75="",$B75=""),"",'MPTO_working_2-way'!D74)</f>
        <v>2.348387914106544</v>
      </c>
      <c r="G75" s="32">
        <f>IF(OR($A75="",$B75=""),"",'MPTO_working_2-way'!E74)</f>
        <v>1.7416263447174332</v>
      </c>
      <c r="H75" s="30">
        <f>IF(OR($A75="",$B75=""),"",'OddsRatio_working_2-way'!M74)</f>
        <v>2.3494056181845622</v>
      </c>
      <c r="I75" s="30">
        <f>IF(OR($A75="",$B75=""),"",'OddsRatio_working_2-way'!N74)</f>
        <v>1.7410670198226692</v>
      </c>
      <c r="J75" s="30">
        <f>IF('Log_working_2-way'!$D74="","",A75^('Log_working_2-way'!$D74))</f>
        <v>2.358338504446039</v>
      </c>
      <c r="K75" s="32">
        <f>IF('Log_working_2-way'!$D74="","",B75^('Log_working_2-way'!$D74))</f>
        <v>1.7361935163625739</v>
      </c>
      <c r="L75" s="37">
        <f t="shared" si="18"/>
        <v>0.42930591259640094</v>
      </c>
      <c r="M75" s="37">
        <f t="shared" si="19"/>
        <v>0.57069408740359895</v>
      </c>
      <c r="N75" s="38">
        <v>171</v>
      </c>
      <c r="O75" s="38">
        <f t="shared" si="20"/>
        <v>93.972972972972997</v>
      </c>
      <c r="P75" s="38">
        <f t="shared" si="21"/>
        <v>68.604790419161674</v>
      </c>
      <c r="Q75" s="38">
        <f t="shared" si="22"/>
        <v>102.39520958083833</v>
      </c>
      <c r="R75" s="38">
        <f t="shared" si="23"/>
        <v>77.027027027027017</v>
      </c>
      <c r="S75" s="39">
        <f t="shared" si="24"/>
        <v>-8.4222366078653295</v>
      </c>
      <c r="T75" s="39">
        <f t="shared" si="25"/>
        <v>-8.4222366078653437</v>
      </c>
      <c r="U75" t="s">
        <v>231</v>
      </c>
      <c r="V75" t="s">
        <v>81</v>
      </c>
      <c r="W75" t="s">
        <v>70</v>
      </c>
      <c r="X75" t="s">
        <v>438</v>
      </c>
      <c r="Y75" s="41"/>
    </row>
    <row r="76" spans="1:25" ht="15" x14ac:dyDescent="0.25">
      <c r="A76">
        <v>2.13</v>
      </c>
      <c r="B76">
        <v>1.79</v>
      </c>
      <c r="C76" s="29">
        <f t="shared" si="17"/>
        <v>2.8142785952212312E-2</v>
      </c>
      <c r="D76" s="30">
        <f>IF(OR($A76="",$B76=""),"",A76*'MPTO_working_2-way'!$G75)</f>
        <v>2.1899441340782122</v>
      </c>
      <c r="E76" s="32">
        <f>IF(OR($A76="",$B76=""),"",B76*'MPTO_working_2-way'!$G75)</f>
        <v>1.84037558685446</v>
      </c>
      <c r="F76" s="30">
        <f>IF(OR($A76="",$B76=""),"",'MPTO_working_2-way'!D75)</f>
        <v>2.1958130561234772</v>
      </c>
      <c r="G76" s="32">
        <f>IF(OR($A76="",$B76=""),"",'MPTO_working_2-way'!E75)</f>
        <v>1.8362511137332338</v>
      </c>
      <c r="H76" s="30">
        <f>IF(OR($A76="",$B76=""),"",'OddsRatio_working_2-way'!M75)</f>
        <v>2.1959848438987186</v>
      </c>
      <c r="I76" s="30">
        <f>IF(OR($A76="",$B76=""),"",'OddsRatio_working_2-way'!N75)</f>
        <v>1.8361309970619364</v>
      </c>
      <c r="J76" s="30">
        <f>IF('Log_working_2-way'!$D75="","",A76^('Log_working_2-way'!$D75))</f>
        <v>2.1986586658056355</v>
      </c>
      <c r="K76" s="32">
        <f>IF('Log_working_2-way'!$D75="","",B76^('Log_working_2-way'!$D75))</f>
        <v>1.8342658577685029</v>
      </c>
      <c r="L76" s="37">
        <f t="shared" si="18"/>
        <v>0.45663265306122452</v>
      </c>
      <c r="M76" s="37">
        <f t="shared" si="19"/>
        <v>0.54336734693877553</v>
      </c>
      <c r="N76" s="38">
        <v>172</v>
      </c>
      <c r="O76" s="38">
        <f t="shared" si="20"/>
        <v>91.248826291079794</v>
      </c>
      <c r="P76" s="38">
        <f t="shared" si="21"/>
        <v>75.910614525139664</v>
      </c>
      <c r="Q76" s="38">
        <f t="shared" si="22"/>
        <v>96.089385474860336</v>
      </c>
      <c r="R76" s="38">
        <f t="shared" si="23"/>
        <v>80.751173708920192</v>
      </c>
      <c r="S76" s="39">
        <f t="shared" si="24"/>
        <v>-4.8405591837805417</v>
      </c>
      <c r="T76" s="39">
        <f t="shared" si="25"/>
        <v>-4.8405591837805275</v>
      </c>
      <c r="U76" t="s">
        <v>244</v>
      </c>
      <c r="V76" t="s">
        <v>338</v>
      </c>
      <c r="W76" t="s">
        <v>411</v>
      </c>
      <c r="X76" t="s">
        <v>438</v>
      </c>
      <c r="Y76" s="41"/>
    </row>
    <row r="77" spans="1:25" ht="15" x14ac:dyDescent="0.25">
      <c r="A77">
        <v>2.09</v>
      </c>
      <c r="B77">
        <v>1.83</v>
      </c>
      <c r="C77" s="29">
        <f t="shared" si="17"/>
        <v>2.4916986953225084E-2</v>
      </c>
      <c r="D77" s="30">
        <f>IF(OR($A77="",$B77=""),"",A77*'MPTO_working_2-way'!$G76)</f>
        <v>2.1420765027322402</v>
      </c>
      <c r="E77" s="32">
        <f>IF(OR($A77="",$B77=""),"",B77*'MPTO_working_2-way'!$G76)</f>
        <v>1.8755980861244019</v>
      </c>
      <c r="F77" s="30">
        <f>IF(OR($A77="",$B77=""),"",'MPTO_working_2-way'!D76)</f>
        <v>2.1458748281762841</v>
      </c>
      <c r="G77" s="32">
        <f>IF(OR($A77="",$B77=""),"",'MPTO_working_2-way'!E76)</f>
        <v>1.8726956692045928</v>
      </c>
      <c r="H77" s="30">
        <f>IF(OR($A77="",$B77=""),"",'OddsRatio_working_2-way'!M76)</f>
        <v>2.145972518016114</v>
      </c>
      <c r="I77" s="30">
        <f>IF(OR($A77="",$B77=""),"",'OddsRatio_working_2-way'!N76)</f>
        <v>1.8726212751865827</v>
      </c>
      <c r="J77" s="30">
        <f>IF('Log_working_2-way'!$D76="","",A77^('Log_working_2-way'!$D76))</f>
        <v>2.1476949656411697</v>
      </c>
      <c r="K77" s="32">
        <f>IF('Log_working_2-way'!$D76="","",B77^('Log_working_2-way'!$D76))</f>
        <v>1.8713116550453253</v>
      </c>
      <c r="L77" s="37">
        <f t="shared" si="18"/>
        <v>0.4668367346938776</v>
      </c>
      <c r="M77" s="37">
        <f t="shared" si="19"/>
        <v>0.53316326530612246</v>
      </c>
      <c r="N77" s="38">
        <v>173</v>
      </c>
      <c r="O77" s="38">
        <f t="shared" si="20"/>
        <v>90.224880382775126</v>
      </c>
      <c r="P77" s="38">
        <f t="shared" si="21"/>
        <v>78.464480874316948</v>
      </c>
      <c r="Q77" s="38">
        <f t="shared" si="22"/>
        <v>94.535519125683052</v>
      </c>
      <c r="R77" s="38">
        <f t="shared" si="23"/>
        <v>82.775119617224888</v>
      </c>
      <c r="S77" s="39">
        <f t="shared" si="24"/>
        <v>-4.3106387429079263</v>
      </c>
      <c r="T77" s="39">
        <f t="shared" si="25"/>
        <v>-4.3106387429079405</v>
      </c>
      <c r="U77" t="s">
        <v>242</v>
      </c>
      <c r="V77" t="s">
        <v>332</v>
      </c>
      <c r="W77" t="s">
        <v>411</v>
      </c>
      <c r="X77" t="s">
        <v>438</v>
      </c>
      <c r="Y77" s="41"/>
    </row>
    <row r="78" spans="1:25" ht="15" x14ac:dyDescent="0.25">
      <c r="A78">
        <v>2.14</v>
      </c>
      <c r="B78">
        <v>1.72</v>
      </c>
      <c r="C78" s="29">
        <f t="shared" si="17"/>
        <v>4.8685068463377501E-2</v>
      </c>
      <c r="D78" s="30">
        <f>IF(OR($A78="",$B78=""),"",A78*'MPTO_working_2-way'!$G77)</f>
        <v>2.2441860465116279</v>
      </c>
      <c r="E78" s="32">
        <f>IF(OR($A78="",$B78=""),"",B78*'MPTO_working_2-way'!$G77)</f>
        <v>1.8037383177570092</v>
      </c>
      <c r="F78" s="30">
        <f>IF(OR($A78="",$B78=""),"",'MPTO_working_2-way'!D77)</f>
        <v>2.2576054955839058</v>
      </c>
      <c r="G78" s="32">
        <f>IF(OR($A78="",$B78=""),"",'MPTO_working_2-way'!E77)</f>
        <v>1.7951619196254389</v>
      </c>
      <c r="H78" s="30">
        <f>IF(OR($A78="",$B78=""),"",'OddsRatio_working_2-way'!M77)</f>
        <v>2.2583057392117913</v>
      </c>
      <c r="I78" s="30">
        <f>IF(OR($A78="",$B78=""),"",'OddsRatio_working_2-way'!N77)</f>
        <v>1.7947194142390264</v>
      </c>
      <c r="J78" s="30">
        <f>IF('Log_working_2-way'!$D77="","",A78^('Log_working_2-way'!$D77))</f>
        <v>2.2645658948599179</v>
      </c>
      <c r="K78" s="32">
        <f>IF('Log_working_2-way'!$D77="","",B78^('Log_working_2-way'!$D77))</f>
        <v>1.7907852046807202</v>
      </c>
      <c r="L78" s="37">
        <f t="shared" si="18"/>
        <v>0.44559585492227982</v>
      </c>
      <c r="M78" s="37">
        <f t="shared" si="19"/>
        <v>0.55440414507772029</v>
      </c>
      <c r="N78" s="38">
        <v>174</v>
      </c>
      <c r="O78" s="38">
        <f t="shared" si="20"/>
        <v>92.691588785046733</v>
      </c>
      <c r="P78" s="38">
        <f t="shared" si="21"/>
        <v>72.837209302325576</v>
      </c>
      <c r="Q78" s="38">
        <f t="shared" si="22"/>
        <v>101.16279069767442</v>
      </c>
      <c r="R78" s="38">
        <f t="shared" si="23"/>
        <v>81.308411214953267</v>
      </c>
      <c r="S78" s="39">
        <f t="shared" si="24"/>
        <v>-8.4712019126276914</v>
      </c>
      <c r="T78" s="39">
        <f t="shared" si="25"/>
        <v>-8.4712019126276914</v>
      </c>
      <c r="U78" t="s">
        <v>256</v>
      </c>
      <c r="V78" t="s">
        <v>249</v>
      </c>
      <c r="W78" t="s">
        <v>412</v>
      </c>
      <c r="X78" t="s">
        <v>438</v>
      </c>
      <c r="Y78" s="41"/>
    </row>
    <row r="79" spans="1:25" ht="15" x14ac:dyDescent="0.25">
      <c r="A79">
        <v>1.73</v>
      </c>
      <c r="B79">
        <v>2.13</v>
      </c>
      <c r="C79" s="29">
        <f t="shared" si="17"/>
        <v>4.7518250156042274E-2</v>
      </c>
      <c r="D79" s="30">
        <f>IF(OR($A79="",$B79=""),"",A79*'MPTO_working_2-way'!$G78)</f>
        <v>1.812206572769953</v>
      </c>
      <c r="E79" s="32">
        <f>IF(OR($A79="",$B79=""),"",B79*'MPTO_working_2-way'!$G78)</f>
        <v>2.2312138728323698</v>
      </c>
      <c r="F79" s="30">
        <f>IF(OR($A79="",$B79=""),"",'MPTO_working_2-way'!D78)</f>
        <v>1.8041567725036107</v>
      </c>
      <c r="G79" s="32">
        <f>IF(OR($A79="",$B79=""),"",'MPTO_working_2-way'!E78)</f>
        <v>2.243538616091814</v>
      </c>
      <c r="H79" s="30">
        <f>IF(OR($A79="",$B79=""),"",'OddsRatio_working_2-way'!M78)</f>
        <v>1.8037522622767821</v>
      </c>
      <c r="I79" s="30">
        <f>IF(OR($A79="",$B79=""),"",'OddsRatio_working_2-way'!N78)</f>
        <v>2.244164460784607</v>
      </c>
      <c r="J79" s="30">
        <f>IF('Log_working_2-way'!$D78="","",A79^('Log_working_2-way'!$D78))</f>
        <v>1.8000621917089168</v>
      </c>
      <c r="K79" s="32">
        <f>IF('Log_working_2-way'!$D78="","",B79^('Log_working_2-way'!$D78))</f>
        <v>2.2499028330075874</v>
      </c>
      <c r="L79" s="37">
        <f t="shared" si="18"/>
        <v>0.55181347150259064</v>
      </c>
      <c r="M79" s="37">
        <f t="shared" si="19"/>
        <v>0.44818652849740936</v>
      </c>
      <c r="N79" s="38">
        <v>175</v>
      </c>
      <c r="O79" s="38">
        <f t="shared" si="20"/>
        <v>73.843930635838163</v>
      </c>
      <c r="P79" s="38">
        <f t="shared" si="21"/>
        <v>92.840375586854464</v>
      </c>
      <c r="Q79" s="38">
        <f t="shared" si="22"/>
        <v>82.159624413145536</v>
      </c>
      <c r="R79" s="38">
        <f t="shared" si="23"/>
        <v>101.15606936416185</v>
      </c>
      <c r="S79" s="39">
        <f t="shared" si="24"/>
        <v>-8.3156937773073736</v>
      </c>
      <c r="T79" s="39">
        <f t="shared" si="25"/>
        <v>-8.3156937773073878</v>
      </c>
      <c r="U79" t="s">
        <v>246</v>
      </c>
      <c r="V79" t="s">
        <v>258</v>
      </c>
      <c r="W79" t="s">
        <v>412</v>
      </c>
      <c r="X79" t="s">
        <v>438</v>
      </c>
      <c r="Y79" s="41"/>
    </row>
    <row r="80" spans="1:25" ht="15" x14ac:dyDescent="0.25">
      <c r="A80">
        <v>2.76</v>
      </c>
      <c r="B80">
        <v>1.46</v>
      </c>
      <c r="C80" s="29">
        <f t="shared" si="17"/>
        <v>4.7250347429025119E-2</v>
      </c>
      <c r="D80" s="30">
        <f>IF(OR($A80="",$B80=""),"",A80*'MPTO_working_2-way'!$G79)</f>
        <v>2.8904109589041092</v>
      </c>
      <c r="E80" s="32">
        <f>IF(OR($A80="",$B80=""),"",B80*'MPTO_working_2-way'!$G79)</f>
        <v>1.5289855072463767</v>
      </c>
      <c r="F80" s="30">
        <f>IF(OR($A80="",$B80=""),"",'MPTO_working_2-way'!D79)</f>
        <v>2.9525205158264942</v>
      </c>
      <c r="G80" s="32">
        <f>IF(OR($A80="",$B80=""),"",'MPTO_working_2-way'!E79)</f>
        <v>1.5121585109576703</v>
      </c>
      <c r="H80" s="30">
        <f>IF(OR($A80="",$B80=""),"",'OddsRatio_working_2-way'!M79)</f>
        <v>2.9560385876873023</v>
      </c>
      <c r="I80" s="30">
        <f>IF(OR($A80="",$B80=""),"",'OddsRatio_working_2-way'!N79)</f>
        <v>1.5112373581455452</v>
      </c>
      <c r="J80" s="30">
        <f>IF('Log_working_2-way'!$D79="","",A80^('Log_working_2-way'!$D79))</f>
        <v>2.986129702020961</v>
      </c>
      <c r="K80" s="32">
        <f>IF('Log_working_2-way'!$D79="","",B80^('Log_working_2-way'!$D79))</f>
        <v>1.5034917905810425</v>
      </c>
      <c r="L80" s="37">
        <f t="shared" si="18"/>
        <v>0.34597156398104273</v>
      </c>
      <c r="M80" s="37">
        <f t="shared" si="19"/>
        <v>0.65402843601895744</v>
      </c>
      <c r="N80" s="38">
        <v>176</v>
      </c>
      <c r="O80" s="38">
        <f t="shared" si="20"/>
        <v>112.23188405797103</v>
      </c>
      <c r="P80" s="38">
        <f t="shared" si="21"/>
        <v>55.452054794520528</v>
      </c>
      <c r="Q80" s="38">
        <f t="shared" si="22"/>
        <v>120.54794520547945</v>
      </c>
      <c r="R80" s="38">
        <f t="shared" si="23"/>
        <v>63.768115942028999</v>
      </c>
      <c r="S80" s="39">
        <f t="shared" si="24"/>
        <v>-8.316061147508421</v>
      </c>
      <c r="T80" s="39">
        <f t="shared" si="25"/>
        <v>-8.3160611475084707</v>
      </c>
      <c r="U80" t="s">
        <v>248</v>
      </c>
      <c r="V80" t="s">
        <v>255</v>
      </c>
      <c r="W80" t="s">
        <v>412</v>
      </c>
      <c r="X80" t="s">
        <v>438</v>
      </c>
      <c r="Y80" s="41"/>
    </row>
    <row r="81" spans="1:25" ht="15" x14ac:dyDescent="0.25">
      <c r="A81">
        <v>2.2999999999999998</v>
      </c>
      <c r="B81">
        <v>1.63</v>
      </c>
      <c r="C81" s="29">
        <f t="shared" si="17"/>
        <v>4.8279541210989763E-2</v>
      </c>
      <c r="D81" s="30">
        <f>IF(OR($A81="",$B81=""),"",A81*'MPTO_working_2-way'!$G80)</f>
        <v>2.4110429447852764</v>
      </c>
      <c r="E81" s="32">
        <f>IF(OR($A81="",$B81=""),"",B81*'MPTO_working_2-way'!$G80)</f>
        <v>1.7086956521739132</v>
      </c>
      <c r="F81" s="30">
        <f>IF(OR($A81="",$B81=""),"",'MPTO_working_2-way'!D80)</f>
        <v>2.4352062357908415</v>
      </c>
      <c r="G81" s="32">
        <f>IF(OR($A81="",$B81=""),"",'MPTO_working_2-way'!E80)</f>
        <v>1.6967639737497173</v>
      </c>
      <c r="H81" s="30">
        <f>IF(OR($A81="",$B81=""),"",'OddsRatio_working_2-way'!M80)</f>
        <v>2.4364860122855578</v>
      </c>
      <c r="I81" s="30">
        <f>IF(OR($A81="",$B81=""),"",'OddsRatio_working_2-way'!N80)</f>
        <v>1.6961432213383858</v>
      </c>
      <c r="J81" s="30">
        <f>IF('Log_working_2-way'!$D80="","",A81^('Log_working_2-way'!$D80))</f>
        <v>2.4478595145117024</v>
      </c>
      <c r="K81" s="32">
        <f>IF('Log_working_2-way'!$D80="","",B81^('Log_working_2-way'!$D80))</f>
        <v>1.6906747443214869</v>
      </c>
      <c r="L81" s="37">
        <f t="shared" si="18"/>
        <v>0.41475826972010171</v>
      </c>
      <c r="M81" s="37">
        <f t="shared" si="19"/>
        <v>0.58524173027989812</v>
      </c>
      <c r="N81" s="38">
        <v>177</v>
      </c>
      <c r="O81" s="38">
        <f t="shared" si="20"/>
        <v>100.04347826086956</v>
      </c>
      <c r="P81" s="38">
        <f t="shared" si="21"/>
        <v>68.411042944785265</v>
      </c>
      <c r="Q81" s="38">
        <f t="shared" si="22"/>
        <v>108.58895705521472</v>
      </c>
      <c r="R81" s="38">
        <f t="shared" si="23"/>
        <v>76.956521739130437</v>
      </c>
      <c r="S81" s="39">
        <f t="shared" si="24"/>
        <v>-8.5454787943451578</v>
      </c>
      <c r="T81" s="39">
        <f t="shared" si="25"/>
        <v>-8.545478794345172</v>
      </c>
      <c r="U81" t="s">
        <v>250</v>
      </c>
      <c r="V81" t="s">
        <v>263</v>
      </c>
      <c r="W81" t="s">
        <v>412</v>
      </c>
      <c r="X81" t="s">
        <v>438</v>
      </c>
      <c r="Y81" s="41"/>
    </row>
    <row r="82" spans="1:25" ht="15" x14ac:dyDescent="0.25">
      <c r="A82">
        <v>2.75</v>
      </c>
      <c r="B82">
        <v>1.46</v>
      </c>
      <c r="C82" s="29">
        <f t="shared" si="17"/>
        <v>4.8567870485678677E-2</v>
      </c>
      <c r="D82" s="30">
        <f>IF(OR($A82="",$B82=""),"",A82*'MPTO_working_2-way'!$G81)</f>
        <v>2.8835616438356162</v>
      </c>
      <c r="E82" s="32">
        <f>IF(OR($A82="",$B82=""),"",B82*'MPTO_working_2-way'!$G81)</f>
        <v>1.5309090909090908</v>
      </c>
      <c r="F82" s="30">
        <f>IF(OR($A82="",$B82=""),"",'MPTO_working_2-way'!D81)</f>
        <v>2.9467889908256879</v>
      </c>
      <c r="G82" s="32">
        <f>IF(OR($A82="",$B82=""),"",'MPTO_working_2-way'!E81)</f>
        <v>1.5136663524976437</v>
      </c>
      <c r="H82" s="30">
        <f>IF(OR($A82="",$B82=""),"",'OddsRatio_working_2-way'!M81)</f>
        <v>2.9504737440137352</v>
      </c>
      <c r="I82" s="30">
        <f>IF(OR($A82="",$B82=""),"",'OddsRatio_working_2-way'!N81)</f>
        <v>1.5126959555693249</v>
      </c>
      <c r="J82" s="30">
        <f>IF('Log_working_2-way'!$D81="","",A82^('Log_working_2-way'!$D81))</f>
        <v>2.9811586275233881</v>
      </c>
      <c r="K82" s="32">
        <f>IF('Log_working_2-way'!$D81="","",B82^('Log_working_2-way'!$D81))</f>
        <v>1.504755139797201</v>
      </c>
      <c r="L82" s="37">
        <f t="shared" si="18"/>
        <v>0.34679334916864613</v>
      </c>
      <c r="M82" s="37">
        <f t="shared" si="19"/>
        <v>0.65320665083135399</v>
      </c>
      <c r="N82" s="38">
        <v>178</v>
      </c>
      <c r="O82" s="38">
        <f t="shared" si="20"/>
        <v>113.27272727272728</v>
      </c>
      <c r="P82" s="38">
        <f t="shared" si="21"/>
        <v>56.082191780821908</v>
      </c>
      <c r="Q82" s="38">
        <f t="shared" si="22"/>
        <v>121.91780821917807</v>
      </c>
      <c r="R82" s="38">
        <f t="shared" si="23"/>
        <v>64.727272727272734</v>
      </c>
      <c r="S82" s="39">
        <f t="shared" si="24"/>
        <v>-8.6450809464507898</v>
      </c>
      <c r="T82" s="39">
        <f t="shared" si="25"/>
        <v>-8.6450809464508254</v>
      </c>
      <c r="U82" t="s">
        <v>252</v>
      </c>
      <c r="V82" t="s">
        <v>393</v>
      </c>
      <c r="W82" t="s">
        <v>412</v>
      </c>
      <c r="X82" t="s">
        <v>438</v>
      </c>
      <c r="Y82" s="41"/>
    </row>
    <row r="83" spans="1:25" ht="15" x14ac:dyDescent="0.25">
      <c r="A83">
        <v>2.79</v>
      </c>
      <c r="B83">
        <v>1.44</v>
      </c>
      <c r="C83" s="29">
        <f t="shared" si="17"/>
        <v>5.286738351254483E-2</v>
      </c>
      <c r="D83" s="30">
        <f>IF(OR($A83="",$B83=""),"",A83*'MPTO_working_2-way'!$G82)</f>
        <v>2.9375</v>
      </c>
      <c r="E83" s="32">
        <f>IF(OR($A83="",$B83=""),"",B83*'MPTO_working_2-way'!$G82)</f>
        <v>1.5161290322580645</v>
      </c>
      <c r="F83" s="30">
        <f>IF(OR($A83="",$B83=""),"",'MPTO_working_2-way'!D82)</f>
        <v>3.0121457489878543</v>
      </c>
      <c r="G83" s="32">
        <f>IF(OR($A83="",$B83=""),"",'MPTO_working_2-way'!E82)</f>
        <v>1.4969818913480886</v>
      </c>
      <c r="H83" s="30">
        <f>IF(OR($A83="",$B83=""),"",'OddsRatio_working_2-way'!M82)</f>
        <v>3.0169734302121634</v>
      </c>
      <c r="I83" s="30">
        <f>IF(OR($A83="",$B83=""),"",'OddsRatio_working_2-way'!N82)</f>
        <v>1.4957923515605316</v>
      </c>
      <c r="J83" s="30">
        <f>IF('Log_working_2-way'!$D82="","",A83^('Log_working_2-way'!$D82))</f>
        <v>3.0535979734155521</v>
      </c>
      <c r="K83" s="32">
        <f>IF('Log_working_2-way'!$D82="","",B83^('Log_working_2-way'!$D82))</f>
        <v>1.4869502273259949</v>
      </c>
      <c r="L83" s="37">
        <f t="shared" si="18"/>
        <v>0.34042553191489361</v>
      </c>
      <c r="M83" s="37">
        <f t="shared" si="19"/>
        <v>0.65957446808510634</v>
      </c>
      <c r="N83" s="38">
        <v>179</v>
      </c>
      <c r="O83" s="38">
        <f t="shared" si="20"/>
        <v>114.84229390681004</v>
      </c>
      <c r="P83" s="38">
        <f t="shared" si="21"/>
        <v>54.694444444444436</v>
      </c>
      <c r="Q83" s="38">
        <f t="shared" si="22"/>
        <v>124.30555555555556</v>
      </c>
      <c r="R83" s="38">
        <f t="shared" si="23"/>
        <v>64.157706093189958</v>
      </c>
      <c r="S83" s="39">
        <f t="shared" si="24"/>
        <v>-9.4632616487455152</v>
      </c>
      <c r="T83" s="39">
        <f t="shared" si="25"/>
        <v>-9.4632616487455223</v>
      </c>
      <c r="U83" t="s">
        <v>251</v>
      </c>
      <c r="V83" t="s">
        <v>253</v>
      </c>
      <c r="W83" t="s">
        <v>412</v>
      </c>
      <c r="X83" t="s">
        <v>438</v>
      </c>
      <c r="Y83" s="41"/>
    </row>
    <row r="84" spans="1:25" ht="15" x14ac:dyDescent="0.25">
      <c r="A84">
        <v>2.35</v>
      </c>
      <c r="B84">
        <v>1.61</v>
      </c>
      <c r="C84" s="29">
        <f t="shared" si="17"/>
        <v>4.664992731597728E-2</v>
      </c>
      <c r="D84" s="30">
        <f>IF(OR($A84="",$B84=""),"",A84*'MPTO_working_2-way'!$G83)</f>
        <v>2.4596273291925468</v>
      </c>
      <c r="E84" s="32">
        <f>IF(OR($A84="",$B84=""),"",B84*'MPTO_working_2-way'!$G83)</f>
        <v>1.6851063829787236</v>
      </c>
      <c r="F84" s="30">
        <f>IF(OR($A84="",$B84=""),"",'MPTO_working_2-way'!D83)</f>
        <v>2.4862822408411369</v>
      </c>
      <c r="G84" s="32">
        <f>IF(OR($A84="",$B84=""),"",'MPTO_working_2-way'!E83)</f>
        <v>1.6728197192439485</v>
      </c>
      <c r="H84" s="30">
        <f>IF(OR($A84="",$B84=""),"",'OddsRatio_working_2-way'!M83)</f>
        <v>2.4876541110413939</v>
      </c>
      <c r="I84" s="30">
        <f>IF(OR($A84="",$B84=""),"",'OddsRatio_working_2-way'!N83)</f>
        <v>1.6721992649890747</v>
      </c>
      <c r="J84" s="30">
        <f>IF('Log_working_2-way'!$D83="","",A84^('Log_working_2-way'!$D83))</f>
        <v>2.5002110391672079</v>
      </c>
      <c r="K84" s="32">
        <f>IF('Log_working_2-way'!$D83="","",B84^('Log_working_2-way'!$D83))</f>
        <v>1.6665728846750132</v>
      </c>
      <c r="L84" s="37">
        <f t="shared" si="18"/>
        <v>0.40656565656565652</v>
      </c>
      <c r="M84" s="37">
        <f t="shared" si="19"/>
        <v>0.59343434343434331</v>
      </c>
      <c r="N84" s="38">
        <v>180</v>
      </c>
      <c r="O84" s="38">
        <f t="shared" si="20"/>
        <v>103.40425531914893</v>
      </c>
      <c r="P84" s="38">
        <f t="shared" si="21"/>
        <v>68.198757763975152</v>
      </c>
      <c r="Q84" s="38">
        <f t="shared" si="22"/>
        <v>111.80124223602483</v>
      </c>
      <c r="R84" s="38">
        <f t="shared" si="23"/>
        <v>76.59574468085107</v>
      </c>
      <c r="S84" s="39">
        <f t="shared" si="24"/>
        <v>-8.3969869168759033</v>
      </c>
      <c r="T84" s="39">
        <f t="shared" si="25"/>
        <v>-8.3969869168759175</v>
      </c>
      <c r="U84" t="s">
        <v>392</v>
      </c>
      <c r="V84" t="s">
        <v>261</v>
      </c>
      <c r="W84" t="s">
        <v>412</v>
      </c>
      <c r="X84" t="s">
        <v>438</v>
      </c>
      <c r="Y84" s="41"/>
    </row>
    <row r="85" spans="1:25" ht="15" x14ac:dyDescent="0.25">
      <c r="A85">
        <v>2.31</v>
      </c>
      <c r="B85">
        <v>1.63</v>
      </c>
      <c r="C85" s="29">
        <f t="shared" si="17"/>
        <v>4.6397365415770331E-2</v>
      </c>
      <c r="D85" s="30">
        <f>IF(OR($A85="",$B85=""),"",A85*'MPTO_working_2-way'!$G84)</f>
        <v>2.4171779141104297</v>
      </c>
      <c r="E85" s="32">
        <f>IF(OR($A85="",$B85=""),"",B85*'MPTO_working_2-way'!$G84)</f>
        <v>1.7056277056277056</v>
      </c>
      <c r="F85" s="30">
        <f>IF(OR($A85="",$B85=""),"",'MPTO_working_2-way'!D84)</f>
        <v>2.4407999222117787</v>
      </c>
      <c r="G85" s="32">
        <f>IF(OR($A85="",$B85=""),"",'MPTO_working_2-way'!E84)</f>
        <v>1.6940588936629699</v>
      </c>
      <c r="H85" s="30">
        <f>IF(OR($A85="",$B85=""),"",'OddsRatio_working_2-way'!M84)</f>
        <v>2.442000374259687</v>
      </c>
      <c r="I85" s="30">
        <f>IF(OR($A85="",$B85=""),"",'OddsRatio_working_2-way'!N84)</f>
        <v>1.6934810960180178</v>
      </c>
      <c r="J85" s="30">
        <f>IF('Log_working_2-way'!$D84="","",A85^('Log_working_2-way'!$D84))</f>
        <v>2.4530975525108785</v>
      </c>
      <c r="K85" s="32">
        <f>IF('Log_working_2-way'!$D84="","",B85^('Log_working_2-way'!$D84))</f>
        <v>1.6881850418584505</v>
      </c>
      <c r="L85" s="37">
        <f t="shared" si="18"/>
        <v>0.41370558375634514</v>
      </c>
      <c r="M85" s="37">
        <f t="shared" si="19"/>
        <v>0.58629441624365486</v>
      </c>
      <c r="N85" s="38">
        <v>181</v>
      </c>
      <c r="O85" s="38">
        <f t="shared" si="20"/>
        <v>102.64502164502164</v>
      </c>
      <c r="P85" s="38">
        <f t="shared" si="21"/>
        <v>69.957055214723908</v>
      </c>
      <c r="Q85" s="38">
        <f t="shared" si="22"/>
        <v>111.04294478527608</v>
      </c>
      <c r="R85" s="38">
        <f t="shared" si="23"/>
        <v>78.354978354978357</v>
      </c>
      <c r="S85" s="39">
        <f t="shared" si="24"/>
        <v>-8.3979231402544343</v>
      </c>
      <c r="T85" s="39">
        <f t="shared" si="25"/>
        <v>-8.3979231402544485</v>
      </c>
      <c r="U85" t="s">
        <v>254</v>
      </c>
      <c r="V85" t="s">
        <v>259</v>
      </c>
      <c r="W85" t="s">
        <v>412</v>
      </c>
      <c r="X85" t="s">
        <v>438</v>
      </c>
      <c r="Y85" s="41"/>
    </row>
    <row r="86" spans="1:25" ht="15" x14ac:dyDescent="0.25">
      <c r="A86">
        <v>2.5099999999999998</v>
      </c>
      <c r="B86">
        <v>1.54</v>
      </c>
      <c r="C86" s="29">
        <f t="shared" si="17"/>
        <v>4.7757023852641467E-2</v>
      </c>
      <c r="D86" s="30">
        <f>IF(OR($A86="",$B86=""),"",A86*'MPTO_working_2-way'!$G85)</f>
        <v>2.6298701298701297</v>
      </c>
      <c r="E86" s="32">
        <f>IF(OR($A86="",$B86=""),"",B86*'MPTO_working_2-way'!$G85)</f>
        <v>1.6135458167330679</v>
      </c>
      <c r="F86" s="30">
        <f>IF(OR($A86="",$B86=""),"",'MPTO_working_2-way'!D85)</f>
        <v>2.6700283207846929</v>
      </c>
      <c r="G86" s="32">
        <f>IF(OR($A86="",$B86=""),"",'MPTO_working_2-way'!E85)</f>
        <v>1.5987922405592092</v>
      </c>
      <c r="H86" s="30">
        <f>IF(OR($A86="",$B86=""),"",'OddsRatio_working_2-way'!M85)</f>
        <v>2.6722129936991572</v>
      </c>
      <c r="I86" s="30">
        <f>IF(OR($A86="",$B86=""),"",'OddsRatio_working_2-way'!N85)</f>
        <v>1.5980099447665865</v>
      </c>
      <c r="J86" s="30">
        <f>IF('Log_working_2-way'!$D85="","",A86^('Log_working_2-way'!$D85))</f>
        <v>2.6913578433827081</v>
      </c>
      <c r="K86" s="32">
        <f>IF('Log_working_2-way'!$D85="","",B86^('Log_working_2-way'!$D85))</f>
        <v>1.5912409392906393</v>
      </c>
      <c r="L86" s="37">
        <f t="shared" si="18"/>
        <v>0.38024691358024693</v>
      </c>
      <c r="M86" s="37">
        <f t="shared" si="19"/>
        <v>0.61975308641975302</v>
      </c>
      <c r="N86" s="38">
        <v>182</v>
      </c>
      <c r="O86" s="38">
        <f t="shared" si="20"/>
        <v>109.49003984063744</v>
      </c>
      <c r="P86" s="38">
        <f t="shared" si="21"/>
        <v>63.818181818181834</v>
      </c>
      <c r="Q86" s="38">
        <f t="shared" si="22"/>
        <v>118.18181818181819</v>
      </c>
      <c r="R86" s="38">
        <f t="shared" si="23"/>
        <v>72.509960159362549</v>
      </c>
      <c r="S86" s="39">
        <f t="shared" si="24"/>
        <v>-8.6917783411807505</v>
      </c>
      <c r="T86" s="39">
        <f t="shared" si="25"/>
        <v>-8.691778341180715</v>
      </c>
      <c r="U86" t="s">
        <v>260</v>
      </c>
      <c r="V86" t="s">
        <v>247</v>
      </c>
      <c r="W86" t="s">
        <v>412</v>
      </c>
      <c r="X86" t="s">
        <v>438</v>
      </c>
      <c r="Y86" s="41"/>
    </row>
    <row r="87" spans="1:25" ht="15" x14ac:dyDescent="0.25">
      <c r="A87">
        <v>2.61</v>
      </c>
      <c r="B87">
        <v>1.51</v>
      </c>
      <c r="C87" s="29">
        <f t="shared" si="17"/>
        <v>4.5393418081246306E-2</v>
      </c>
      <c r="D87" s="30">
        <f>IF(OR($A87="",$B87=""),"",A87*'MPTO_working_2-way'!$G86)</f>
        <v>2.7284768211920527</v>
      </c>
      <c r="E87" s="32">
        <f>IF(OR($A87="",$B87=""),"",B87*'MPTO_working_2-way'!$G86)</f>
        <v>1.578544061302682</v>
      </c>
      <c r="F87" s="30">
        <f>IF(OR($A87="",$B87=""),"",'MPTO_working_2-way'!D86)</f>
        <v>2.7743479638168314</v>
      </c>
      <c r="G87" s="32">
        <f>IF(OR($A87="",$B87=""),"",'MPTO_working_2-way'!E86)</f>
        <v>1.563587312292952</v>
      </c>
      <c r="H87" s="30">
        <f>IF(OR($A87="",$B87=""),"",'OddsRatio_working_2-way'!M86)</f>
        <v>2.7767562424536565</v>
      </c>
      <c r="I87" s="30">
        <f>IF(OR($A87="",$B87=""),"",'OddsRatio_working_2-way'!N86)</f>
        <v>1.5628234059946366</v>
      </c>
      <c r="J87" s="30">
        <f>IF('Log_working_2-way'!$D86="","",A87^('Log_working_2-way'!$D86))</f>
        <v>2.7986858790418183</v>
      </c>
      <c r="K87" s="32">
        <f>IF('Log_working_2-way'!$D86="","",B87^('Log_working_2-way'!$D86))</f>
        <v>1.5559614447694183</v>
      </c>
      <c r="L87" s="37">
        <f t="shared" si="18"/>
        <v>0.3665048543689321</v>
      </c>
      <c r="M87" s="37">
        <f t="shared" si="19"/>
        <v>0.63349514563106801</v>
      </c>
      <c r="N87" s="38">
        <v>183</v>
      </c>
      <c r="O87" s="38">
        <f t="shared" si="20"/>
        <v>112.88505747126437</v>
      </c>
      <c r="P87" s="38">
        <f t="shared" si="21"/>
        <v>61.807947019867541</v>
      </c>
      <c r="Q87" s="38">
        <f t="shared" si="22"/>
        <v>121.19205298013246</v>
      </c>
      <c r="R87" s="38">
        <f t="shared" si="23"/>
        <v>70.114942528735639</v>
      </c>
      <c r="S87" s="39">
        <f t="shared" si="24"/>
        <v>-8.3069955088680842</v>
      </c>
      <c r="T87" s="39">
        <f t="shared" si="25"/>
        <v>-8.3069955088680985</v>
      </c>
      <c r="U87" t="s">
        <v>262</v>
      </c>
      <c r="V87" t="s">
        <v>257</v>
      </c>
      <c r="W87" t="s">
        <v>412</v>
      </c>
      <c r="X87" t="s">
        <v>438</v>
      </c>
      <c r="Y87" s="41"/>
    </row>
    <row r="88" spans="1:25" ht="15" x14ac:dyDescent="0.25">
      <c r="A88">
        <v>2.2799999999999998</v>
      </c>
      <c r="B88">
        <v>1.62</v>
      </c>
      <c r="C88" s="29">
        <f t="shared" si="17"/>
        <v>5.5880441845354234E-2</v>
      </c>
      <c r="D88" s="30">
        <f>IF(OR($A88="",$B88=""),"",A88*'MPTO_working_2-way'!$G87)</f>
        <v>2.4074074074074074</v>
      </c>
      <c r="E88" s="32">
        <f>IF(OR($A88="",$B88=""),"",B88*'MPTO_working_2-way'!$G87)</f>
        <v>1.7105263157894739</v>
      </c>
      <c r="F88" s="30">
        <f>IF(OR($A88="",$B88=""),"",'MPTO_working_2-way'!D87)</f>
        <v>2.4351265822784809</v>
      </c>
      <c r="G88" s="32">
        <f>IF(OR($A88="",$B88=""),"",'MPTO_working_2-way'!E87)</f>
        <v>1.696802646085998</v>
      </c>
      <c r="H88" s="30">
        <f>IF(OR($A88="",$B88=""),"",'OddsRatio_working_2-way'!M87)</f>
        <v>2.4368424162141995</v>
      </c>
      <c r="I88" s="30">
        <f>IF(OR($A88="",$B88=""),"",'OddsRatio_working_2-way'!N87)</f>
        <v>1.6959705453537532</v>
      </c>
      <c r="J88" s="30">
        <f>IF('Log_working_2-way'!$D87="","",A88^('Log_working_2-way'!$D87))</f>
        <v>2.4500090714338851</v>
      </c>
      <c r="K88" s="32">
        <f>IF('Log_working_2-way'!$D87="","",B88^('Log_working_2-way'!$D87))</f>
        <v>1.6896508578442209</v>
      </c>
      <c r="L88" s="37">
        <f t="shared" si="18"/>
        <v>0.41538461538461535</v>
      </c>
      <c r="M88" s="37">
        <f t="shared" si="19"/>
        <v>0.58461538461538454</v>
      </c>
      <c r="N88" s="38">
        <v>184</v>
      </c>
      <c r="O88" s="38">
        <f t="shared" si="20"/>
        <v>103.29824561403508</v>
      </c>
      <c r="P88" s="38">
        <f t="shared" si="21"/>
        <v>70.419753086419774</v>
      </c>
      <c r="Q88" s="38">
        <f t="shared" si="22"/>
        <v>113.58024691358024</v>
      </c>
      <c r="R88" s="38">
        <f t="shared" si="23"/>
        <v>80.701754385964918</v>
      </c>
      <c r="S88" s="39">
        <f t="shared" si="24"/>
        <v>-10.282001299545158</v>
      </c>
      <c r="T88" s="39">
        <f t="shared" si="25"/>
        <v>-10.282001299545144</v>
      </c>
      <c r="U88" t="s">
        <v>270</v>
      </c>
      <c r="V88" t="s">
        <v>269</v>
      </c>
      <c r="W88" t="s">
        <v>413</v>
      </c>
      <c r="X88" t="s">
        <v>438</v>
      </c>
      <c r="Y88" s="41"/>
    </row>
    <row r="89" spans="1:25" ht="15" x14ac:dyDescent="0.25">
      <c r="A89">
        <v>2.36</v>
      </c>
      <c r="B89">
        <v>1.58</v>
      </c>
      <c r="C89" s="29">
        <f t="shared" si="17"/>
        <v>5.6640205964385348E-2</v>
      </c>
      <c r="D89" s="30">
        <f>IF(OR($A89="",$B89=""),"",A89*'MPTO_working_2-way'!$G88)</f>
        <v>2.4936708860759493</v>
      </c>
      <c r="E89" s="32">
        <f>IF(OR($A89="",$B89=""),"",B89*'MPTO_working_2-way'!$G88)</f>
        <v>1.669491525423729</v>
      </c>
      <c r="F89" s="30">
        <f>IF(OR($A89="",$B89=""),"",'MPTO_working_2-way'!D88)</f>
        <v>2.529028757460662</v>
      </c>
      <c r="G89" s="32">
        <f>IF(OR($A89="",$B89=""),"",'MPTO_working_2-way'!E88)</f>
        <v>1.6540099361249114</v>
      </c>
      <c r="H89" s="30">
        <f>IF(OR($A89="",$B89=""),"",'OddsRatio_working_2-way'!M88)</f>
        <v>2.5312829869775526</v>
      </c>
      <c r="I89" s="30">
        <f>IF(OR($A89="",$B89=""),"",'OddsRatio_working_2-way'!N88)</f>
        <v>1.6530471562110158</v>
      </c>
      <c r="J89" s="30">
        <f>IF('Log_working_2-way'!$D88="","",A89^('Log_working_2-way'!$D88))</f>
        <v>2.5481919379958096</v>
      </c>
      <c r="K89" s="32">
        <f>IF('Log_working_2-way'!$D88="","",B89^('Log_working_2-way'!$D88))</f>
        <v>1.6459147444531541</v>
      </c>
      <c r="L89" s="37">
        <f t="shared" si="18"/>
        <v>0.40101522842639592</v>
      </c>
      <c r="M89" s="37">
        <f t="shared" si="19"/>
        <v>0.59898477157360397</v>
      </c>
      <c r="N89" s="38">
        <v>185</v>
      </c>
      <c r="O89" s="38">
        <f t="shared" si="20"/>
        <v>106.61016949152541</v>
      </c>
      <c r="P89" s="38">
        <f t="shared" si="21"/>
        <v>67.911392405063296</v>
      </c>
      <c r="Q89" s="38">
        <f t="shared" si="22"/>
        <v>117.08860759493669</v>
      </c>
      <c r="R89" s="38">
        <f t="shared" si="23"/>
        <v>78.389830508474589</v>
      </c>
      <c r="S89" s="39">
        <f t="shared" si="24"/>
        <v>-10.478438103411278</v>
      </c>
      <c r="T89" s="39">
        <f t="shared" si="25"/>
        <v>-10.478438103411293</v>
      </c>
      <c r="U89" t="s">
        <v>271</v>
      </c>
      <c r="V89" t="s">
        <v>266</v>
      </c>
      <c r="W89" t="s">
        <v>413</v>
      </c>
      <c r="X89" t="s">
        <v>438</v>
      </c>
      <c r="Y89" s="41"/>
    </row>
    <row r="90" spans="1:25" ht="15" x14ac:dyDescent="0.25">
      <c r="A90">
        <v>1.6</v>
      </c>
      <c r="B90">
        <v>2.48</v>
      </c>
      <c r="C90" s="29">
        <f t="shared" si="17"/>
        <v>2.8225806451612989E-2</v>
      </c>
      <c r="D90" s="30">
        <f>IF(OR($A90="",$B90=""),"",A90*'MPTO_working_2-way'!$G89)</f>
        <v>1.645161290322581</v>
      </c>
      <c r="E90" s="32">
        <f>IF(OR($A90="",$B90=""),"",B90*'MPTO_working_2-way'!$G89)</f>
        <v>2.5500000000000003</v>
      </c>
      <c r="F90" s="30">
        <f>IF(OR($A90="",$B90=""),"",'MPTO_working_2-way'!D89)</f>
        <v>1.6369636963696372</v>
      </c>
      <c r="G90" s="32">
        <f>IF(OR($A90="",$B90=""),"",'MPTO_working_2-way'!E89)</f>
        <v>2.5699481865284977</v>
      </c>
      <c r="H90" s="30">
        <f>IF(OR($A90="",$B90=""),"",'OddsRatio_working_2-way'!M89)</f>
        <v>1.6367145399670135</v>
      </c>
      <c r="I90" s="30">
        <f>IF(OR($A90="",$B90=""),"",'OddsRatio_working_2-way'!N89)</f>
        <v>2.5705625319186329</v>
      </c>
      <c r="J90" s="30">
        <f>IF('Log_working_2-way'!$D89="","",A90^('Log_working_2-way'!$D89))</f>
        <v>1.6329971102948844</v>
      </c>
      <c r="K90" s="32">
        <f>IF('Log_working_2-way'!$D89="","",B90^('Log_working_2-way'!$D89))</f>
        <v>2.5797860428369455</v>
      </c>
      <c r="L90" s="37">
        <f t="shared" si="18"/>
        <v>0.6078431372549018</v>
      </c>
      <c r="M90" s="37">
        <f t="shared" si="19"/>
        <v>0.39215686274509798</v>
      </c>
      <c r="N90" s="38">
        <v>186</v>
      </c>
      <c r="O90" s="38">
        <f t="shared" si="20"/>
        <v>69.750000000000014</v>
      </c>
      <c r="P90" s="38">
        <f t="shared" si="21"/>
        <v>111</v>
      </c>
      <c r="Q90" s="38">
        <f t="shared" si="22"/>
        <v>75</v>
      </c>
      <c r="R90" s="38">
        <f t="shared" si="23"/>
        <v>116.25</v>
      </c>
      <c r="S90" s="39">
        <f t="shared" si="24"/>
        <v>-5.2499999999999858</v>
      </c>
      <c r="T90" s="39">
        <f t="shared" si="25"/>
        <v>-5.25</v>
      </c>
      <c r="U90" t="s">
        <v>354</v>
      </c>
      <c r="V90" t="s">
        <v>275</v>
      </c>
      <c r="W90" t="s">
        <v>414</v>
      </c>
      <c r="X90" t="s">
        <v>438</v>
      </c>
      <c r="Y90" s="41"/>
    </row>
    <row r="91" spans="1:25" ht="15" x14ac:dyDescent="0.25">
      <c r="A91">
        <v>1.87</v>
      </c>
      <c r="B91">
        <v>2.04</v>
      </c>
      <c r="C91" s="29">
        <f t="shared" si="17"/>
        <v>2.4955436720142554E-2</v>
      </c>
      <c r="D91" s="30">
        <f>IF(OR($A91="",$B91=""),"",A91*'MPTO_working_2-way'!$G90)</f>
        <v>1.9166666666666667</v>
      </c>
      <c r="E91" s="32">
        <f>IF(OR($A91="",$B91=""),"",B91*'MPTO_working_2-way'!$G90)</f>
        <v>2.0909090909090908</v>
      </c>
      <c r="F91" s="30">
        <f>IF(OR($A91="",$B91=""),"",'MPTO_working_2-way'!D90)</f>
        <v>1.9146757679180888</v>
      </c>
      <c r="G91" s="32">
        <f>IF(OR($A91="",$B91=""),"",'MPTO_working_2-way'!E90)</f>
        <v>2.0932835820895521</v>
      </c>
      <c r="H91" s="30">
        <f>IF(OR($A91="",$B91=""),"",'OddsRatio_working_2-way'!M90)</f>
        <v>1.9146247654303168</v>
      </c>
      <c r="I91" s="30">
        <f>IF(OR($A91="",$B91=""),"",'OddsRatio_working_2-way'!N90)</f>
        <v>2.0933445471810685</v>
      </c>
      <c r="J91" s="30">
        <f>IF('Log_working_2-way'!$D90="","",A91^('Log_working_2-way'!$D90))</f>
        <v>1.9137261145840778</v>
      </c>
      <c r="K91" s="32">
        <f>IF('Log_working_2-way'!$D90="","",B91^('Log_working_2-way'!$D90))</f>
        <v>2.0944198529941209</v>
      </c>
      <c r="L91" s="37">
        <f t="shared" si="18"/>
        <v>0.52173913043478259</v>
      </c>
      <c r="M91" s="37">
        <f t="shared" si="19"/>
        <v>0.47826086956521741</v>
      </c>
      <c r="N91" s="38">
        <v>187</v>
      </c>
      <c r="O91" s="38">
        <f t="shared" si="20"/>
        <v>86.999999999999986</v>
      </c>
      <c r="P91" s="38">
        <f t="shared" si="21"/>
        <v>95.333333333333343</v>
      </c>
      <c r="Q91" s="38">
        <f t="shared" si="22"/>
        <v>91.666666666666657</v>
      </c>
      <c r="R91" s="38">
        <f t="shared" si="23"/>
        <v>99.999999999999986</v>
      </c>
      <c r="S91" s="39">
        <f t="shared" si="24"/>
        <v>-4.6666666666666714</v>
      </c>
      <c r="T91" s="39">
        <f t="shared" si="25"/>
        <v>-4.666666666666643</v>
      </c>
      <c r="U91" t="s">
        <v>355</v>
      </c>
      <c r="V91" t="s">
        <v>276</v>
      </c>
      <c r="W91" t="s">
        <v>414</v>
      </c>
      <c r="X91" t="s">
        <v>438</v>
      </c>
      <c r="Y91" s="41"/>
    </row>
    <row r="92" spans="1:25" ht="15" x14ac:dyDescent="0.25">
      <c r="A92">
        <v>1.8</v>
      </c>
      <c r="B92">
        <v>2.11</v>
      </c>
      <c r="C92" s="29">
        <f t="shared" si="17"/>
        <v>2.9489204844655115E-2</v>
      </c>
      <c r="D92" s="30">
        <f>IF(OR($A92="",$B92=""),"",A92*'MPTO_working_2-way'!$G91)</f>
        <v>1.8530805687203793</v>
      </c>
      <c r="E92" s="32">
        <f>IF(OR($A92="",$B92=""),"",B92*'MPTO_working_2-way'!$G91)</f>
        <v>2.1722222222222221</v>
      </c>
      <c r="F92" s="30">
        <f>IF(OR($A92="",$B92=""),"",'MPTO_working_2-way'!D91)</f>
        <v>1.8490749756572542</v>
      </c>
      <c r="G92" s="32">
        <f>IF(OR($A92="",$B92=""),"",'MPTO_working_2-way'!E91)</f>
        <v>2.1777522935779814</v>
      </c>
      <c r="H92" s="30">
        <f>IF(OR($A92="",$B92=""),"",'OddsRatio_working_2-way'!M91)</f>
        <v>1.8489527199560174</v>
      </c>
      <c r="I92" s="30">
        <f>IF(OR($A92="",$B92=""),"",'OddsRatio_working_2-way'!N91)</f>
        <v>2.1779218989389744</v>
      </c>
      <c r="J92" s="30">
        <f>IF('Log_working_2-way'!$D91="","",A92^('Log_working_2-way'!$D91))</f>
        <v>1.847139460573918</v>
      </c>
      <c r="K92" s="32">
        <f>IF('Log_working_2-way'!$D91="","",B92^('Log_working_2-way'!$D91))</f>
        <v>2.1804431814833727</v>
      </c>
      <c r="L92" s="37">
        <f t="shared" si="18"/>
        <v>0.53964194373401531</v>
      </c>
      <c r="M92" s="37">
        <f t="shared" si="19"/>
        <v>0.46035805626598469</v>
      </c>
      <c r="N92" s="38">
        <v>188</v>
      </c>
      <c r="O92" s="38">
        <f t="shared" si="20"/>
        <v>83.555555555555571</v>
      </c>
      <c r="P92" s="38">
        <f t="shared" si="21"/>
        <v>98.900473933649266</v>
      </c>
      <c r="Q92" s="38">
        <f t="shared" si="22"/>
        <v>89.099526066350705</v>
      </c>
      <c r="R92" s="38">
        <f t="shared" si="23"/>
        <v>104.44444444444444</v>
      </c>
      <c r="S92" s="39">
        <f t="shared" si="24"/>
        <v>-5.543970510795134</v>
      </c>
      <c r="T92" s="39">
        <f t="shared" si="25"/>
        <v>-5.5439705107951767</v>
      </c>
      <c r="U92" t="s">
        <v>353</v>
      </c>
      <c r="V92" t="s">
        <v>350</v>
      </c>
      <c r="W92" t="s">
        <v>414</v>
      </c>
      <c r="X92" t="s">
        <v>438</v>
      </c>
      <c r="Y92" s="41"/>
    </row>
    <row r="93" spans="1:25" ht="15" x14ac:dyDescent="0.25">
      <c r="A93">
        <v>1.69</v>
      </c>
      <c r="B93">
        <v>2.2799999999999998</v>
      </c>
      <c r="C93" s="29">
        <f t="shared" si="17"/>
        <v>3.0312467559431067E-2</v>
      </c>
      <c r="D93" s="30">
        <f>IF(OR($A93="",$B93=""),"",A93*'MPTO_working_2-way'!$G92)</f>
        <v>1.7412280701754383</v>
      </c>
      <c r="E93" s="32">
        <f>IF(OR($A93="",$B93=""),"",B93*'MPTO_working_2-way'!$G92)</f>
        <v>2.3491124260355027</v>
      </c>
      <c r="F93" s="30">
        <f>IF(OR($A93="",$B93=""),"",'MPTO_working_2-way'!D92)</f>
        <v>1.7344256391789699</v>
      </c>
      <c r="G93" s="32">
        <f>IF(OR($A93="",$B93=""),"",'MPTO_working_2-way'!E92)</f>
        <v>2.3616082373130669</v>
      </c>
      <c r="H93" s="30">
        <f>IF(OR($A93="",$B93=""),"",'OddsRatio_working_2-way'!M92)</f>
        <v>1.7342087577794201</v>
      </c>
      <c r="I93" s="30">
        <f>IF(OR($A93="",$B93=""),"",'OddsRatio_working_2-way'!N92)</f>
        <v>2.3620104492139973</v>
      </c>
      <c r="J93" s="30">
        <f>IF('Log_working_2-way'!$D92="","",A93^('Log_working_2-way'!$D92))</f>
        <v>1.7311269576388733</v>
      </c>
      <c r="K93" s="32">
        <f>IF('Log_working_2-way'!$D92="","",B93^('Log_working_2-way'!$D92))</f>
        <v>2.3677515095728476</v>
      </c>
      <c r="L93" s="37">
        <f t="shared" si="18"/>
        <v>0.57430730478589431</v>
      </c>
      <c r="M93" s="37">
        <f t="shared" si="19"/>
        <v>0.42569269521410585</v>
      </c>
      <c r="N93" s="38">
        <v>189</v>
      </c>
      <c r="O93" s="38">
        <f t="shared" si="20"/>
        <v>77.16568047337276</v>
      </c>
      <c r="P93" s="38">
        <f t="shared" si="21"/>
        <v>106.10526315789473</v>
      </c>
      <c r="Q93" s="38">
        <f t="shared" si="22"/>
        <v>82.894736842105274</v>
      </c>
      <c r="R93" s="38">
        <f t="shared" si="23"/>
        <v>111.83431952662723</v>
      </c>
      <c r="S93" s="39">
        <f t="shared" si="24"/>
        <v>-5.7290563687325147</v>
      </c>
      <c r="T93" s="39">
        <f t="shared" si="25"/>
        <v>-5.7290563687325005</v>
      </c>
      <c r="U93" t="s">
        <v>349</v>
      </c>
      <c r="V93" t="s">
        <v>273</v>
      </c>
      <c r="W93" t="s">
        <v>414</v>
      </c>
      <c r="X93" t="s">
        <v>438</v>
      </c>
      <c r="Y93" s="41"/>
    </row>
    <row r="94" spans="1:25" ht="15" x14ac:dyDescent="0.25">
      <c r="A94">
        <v>1.81</v>
      </c>
      <c r="B94">
        <v>2.09</v>
      </c>
      <c r="C94" s="29">
        <f t="shared" si="17"/>
        <v>3.0955087366835166E-2</v>
      </c>
      <c r="D94" s="30">
        <f>IF(OR($A94="",$B94=""),"",A94*'MPTO_working_2-way'!$G93)</f>
        <v>1.8660287081339717</v>
      </c>
      <c r="E94" s="32">
        <f>IF(OR($A94="",$B94=""),"",B94*'MPTO_working_2-way'!$G93)</f>
        <v>2.1546961325966851</v>
      </c>
      <c r="F94" s="30">
        <f>IF(OR($A94="",$B94=""),"",'MPTO_working_2-way'!D93)</f>
        <v>1.8621674173619833</v>
      </c>
      <c r="G94" s="32">
        <f>IF(OR($A94="",$B94=""),"",'MPTO_working_2-way'!E93)</f>
        <v>2.159867538325388</v>
      </c>
      <c r="H94" s="30">
        <f>IF(OR($A94="",$B94=""),"",'OddsRatio_working_2-way'!M93)</f>
        <v>1.8620436566990362</v>
      </c>
      <c r="I94" s="30">
        <f>IF(OR($A94="",$B94=""),"",'OddsRatio_working_2-way'!N93)</f>
        <v>2.1600340565456171</v>
      </c>
      <c r="J94" s="30">
        <f>IF('Log_working_2-way'!$D93="","",A94^('Log_working_2-way'!$D93))</f>
        <v>1.8602936584659731</v>
      </c>
      <c r="K94" s="32">
        <f>IF('Log_working_2-way'!$D93="","",B94^('Log_working_2-way'!$D93))</f>
        <v>2.1623937828196005</v>
      </c>
      <c r="L94" s="37">
        <f t="shared" si="18"/>
        <v>0.53589743589743577</v>
      </c>
      <c r="M94" s="37">
        <f t="shared" si="19"/>
        <v>0.46410256410256412</v>
      </c>
      <c r="N94" s="38">
        <v>190</v>
      </c>
      <c r="O94" s="38">
        <f t="shared" si="20"/>
        <v>85.027624309392294</v>
      </c>
      <c r="P94" s="38">
        <f t="shared" si="21"/>
        <v>99.090909090909079</v>
      </c>
      <c r="Q94" s="38">
        <f t="shared" si="22"/>
        <v>90.909090909090921</v>
      </c>
      <c r="R94" s="38">
        <f t="shared" si="23"/>
        <v>104.97237569060773</v>
      </c>
      <c r="S94" s="39">
        <f t="shared" si="24"/>
        <v>-5.8814665996986264</v>
      </c>
      <c r="T94" s="39">
        <f t="shared" si="25"/>
        <v>-5.8814665996986548</v>
      </c>
      <c r="U94" t="s">
        <v>357</v>
      </c>
      <c r="V94" t="s">
        <v>397</v>
      </c>
      <c r="W94" t="s">
        <v>414</v>
      </c>
      <c r="X94" t="s">
        <v>438</v>
      </c>
      <c r="Y94" s="41"/>
    </row>
    <row r="95" spans="1:25" ht="15" x14ac:dyDescent="0.25">
      <c r="A95">
        <v>2.0099999999999998</v>
      </c>
      <c r="B95">
        <v>1.89</v>
      </c>
      <c r="C95" s="29">
        <f t="shared" si="17"/>
        <v>2.6612966911474523E-2</v>
      </c>
      <c r="D95" s="30">
        <f>IF(OR($A95="",$B95=""),"",A95*'MPTO_working_2-way'!$G94)</f>
        <v>2.0634920634920637</v>
      </c>
      <c r="E95" s="32">
        <f>IF(OR($A95="",$B95=""),"",B95*'MPTO_working_2-way'!$G94)</f>
        <v>1.9402985074626868</v>
      </c>
      <c r="F95" s="30">
        <f>IF(OR($A95="",$B95=""),"",'MPTO_working_2-way'!D94)</f>
        <v>2.065236891462122</v>
      </c>
      <c r="G95" s="32">
        <f>IF(OR($A95="",$B95=""),"",'MPTO_working_2-way'!E94)</f>
        <v>1.9387583250401901</v>
      </c>
      <c r="H95" s="30">
        <f>IF(OR($A95="",$B95=""),"",'OddsRatio_working_2-way'!M94)</f>
        <v>2.0652846852715743</v>
      </c>
      <c r="I95" s="30">
        <f>IF(OR($A95="",$B95=""),"",'OddsRatio_working_2-way'!N94)</f>
        <v>1.9387162078135651</v>
      </c>
      <c r="J95" s="30">
        <f>IF('Log_working_2-way'!$D94="","",A95^('Log_working_2-way'!$D94))</f>
        <v>2.0660754766713998</v>
      </c>
      <c r="K95" s="32">
        <f>IF('Log_working_2-way'!$D94="","",B95^('Log_working_2-way'!$D94))</f>
        <v>1.9380198887252209</v>
      </c>
      <c r="L95" s="37">
        <f t="shared" si="18"/>
        <v>0.48461538461538456</v>
      </c>
      <c r="M95" s="37">
        <f t="shared" si="19"/>
        <v>0.51538461538461533</v>
      </c>
      <c r="N95" s="38">
        <v>191</v>
      </c>
      <c r="O95" s="38">
        <f t="shared" si="20"/>
        <v>95.975124378109456</v>
      </c>
      <c r="P95" s="38">
        <f t="shared" si="21"/>
        <v>89.941798941798965</v>
      </c>
      <c r="Q95" s="38">
        <f t="shared" si="22"/>
        <v>101.05820105820108</v>
      </c>
      <c r="R95" s="38">
        <f t="shared" si="23"/>
        <v>95.024875621890558</v>
      </c>
      <c r="S95" s="39">
        <f t="shared" si="24"/>
        <v>-5.0830766800916223</v>
      </c>
      <c r="T95" s="39">
        <f t="shared" si="25"/>
        <v>-5.0830766800915939</v>
      </c>
      <c r="U95" t="s">
        <v>274</v>
      </c>
      <c r="V95" t="s">
        <v>277</v>
      </c>
      <c r="W95" t="s">
        <v>414</v>
      </c>
      <c r="X95" t="s">
        <v>438</v>
      </c>
      <c r="Y95" s="41"/>
    </row>
    <row r="96" spans="1:25" ht="15" x14ac:dyDescent="0.25">
      <c r="A96">
        <v>2.14</v>
      </c>
      <c r="B96">
        <v>1.76</v>
      </c>
      <c r="C96" s="29">
        <f t="shared" si="17"/>
        <v>3.5471537807986397E-2</v>
      </c>
      <c r="D96" s="30">
        <f>IF(OR($A96="",$B96=""),"",A96*'MPTO_working_2-way'!$G95)</f>
        <v>2.2159090909090908</v>
      </c>
      <c r="E96" s="32">
        <f>IF(OR($A96="",$B96=""),"",B96*'MPTO_working_2-way'!$G95)</f>
        <v>1.8224299065420562</v>
      </c>
      <c r="F96" s="30">
        <f>IF(OR($A96="",$B96=""),"",'MPTO_working_2-way'!D95)</f>
        <v>2.2244271202456889</v>
      </c>
      <c r="G96" s="32">
        <f>IF(OR($A96="",$B96=""),"",'MPTO_working_2-way'!E95)</f>
        <v>1.8167084699980707</v>
      </c>
      <c r="H96" s="30">
        <f>IF(OR($A96="",$B96=""),"",'OddsRatio_working_2-way'!M95)</f>
        <v>2.2247448713915889</v>
      </c>
      <c r="I96" s="30">
        <f>IF(OR($A96="",$B96=""),"",'OddsRatio_working_2-way'!N95)</f>
        <v>1.8164965809277254</v>
      </c>
      <c r="J96" s="30">
        <f>IF('Log_working_2-way'!$D95="","",A96^('Log_working_2-way'!$D95))</f>
        <v>2.2286583340561452</v>
      </c>
      <c r="K96" s="32">
        <f>IF('Log_working_2-way'!$D95="","",B96^('Log_working_2-way'!$D95))</f>
        <v>1.8138959157983681</v>
      </c>
      <c r="L96" s="37">
        <f t="shared" si="18"/>
        <v>0.45128205128205129</v>
      </c>
      <c r="M96" s="37">
        <f t="shared" si="19"/>
        <v>0.54871794871794866</v>
      </c>
      <c r="N96" s="38">
        <v>192</v>
      </c>
      <c r="O96" s="38">
        <f t="shared" si="20"/>
        <v>102.28037383177569</v>
      </c>
      <c r="P96" s="38">
        <f t="shared" si="21"/>
        <v>82.909090909090921</v>
      </c>
      <c r="Q96" s="38">
        <f t="shared" si="22"/>
        <v>109.09090909090909</v>
      </c>
      <c r="R96" s="38">
        <f t="shared" si="23"/>
        <v>89.719626168224295</v>
      </c>
      <c r="S96" s="39">
        <f t="shared" si="24"/>
        <v>-6.8105352591334025</v>
      </c>
      <c r="T96" s="39">
        <f t="shared" si="25"/>
        <v>-6.8105352591333741</v>
      </c>
      <c r="U96" t="s">
        <v>365</v>
      </c>
      <c r="V96" t="s">
        <v>366</v>
      </c>
      <c r="W96" t="s">
        <v>416</v>
      </c>
      <c r="X96" t="s">
        <v>438</v>
      </c>
      <c r="Y96" s="41"/>
    </row>
    <row r="97" spans="1:25" ht="15" x14ac:dyDescent="0.25">
      <c r="A97">
        <v>2.1</v>
      </c>
      <c r="B97">
        <v>1.79</v>
      </c>
      <c r="C97" s="29">
        <f t="shared" si="17"/>
        <v>3.4849694067571102E-2</v>
      </c>
      <c r="D97" s="30">
        <f>IF(OR($A97="",$B97=""),"",A97*'MPTO_working_2-way'!$G96)</f>
        <v>2.1731843575418992</v>
      </c>
      <c r="E97" s="32">
        <f>IF(OR($A97="",$B97=""),"",B97*'MPTO_working_2-way'!$G96)</f>
        <v>1.8523809523809522</v>
      </c>
      <c r="F97" s="30">
        <f>IF(OR($A97="",$B97=""),"",'MPTO_working_2-way'!D96)</f>
        <v>2.1797622499275153</v>
      </c>
      <c r="G97" s="32">
        <f>IF(OR($A97="",$B97=""),"",'MPTO_working_2-way'!E96)</f>
        <v>1.8476284099287292</v>
      </c>
      <c r="H97" s="30">
        <f>IF(OR($A97="",$B97=""),"",'OddsRatio_working_2-way'!M96)</f>
        <v>2.1800021454603971</v>
      </c>
      <c r="I97" s="30">
        <f>IF(OR($A97="",$B97=""),"",'OddsRatio_working_2-way'!N96)</f>
        <v>1.8474560862851939</v>
      </c>
      <c r="J97" s="30">
        <f>IF('Log_working_2-way'!$D96="","",A97^('Log_working_2-way'!$D96))</f>
        <v>2.1830172065936067</v>
      </c>
      <c r="K97" s="32">
        <f>IF('Log_working_2-way'!$D96="","",B97^('Log_working_2-way'!$D96))</f>
        <v>1.8452962428833544</v>
      </c>
      <c r="L97" s="37">
        <f t="shared" si="18"/>
        <v>0.46015424164524427</v>
      </c>
      <c r="M97" s="37">
        <f t="shared" si="19"/>
        <v>0.53984575835475579</v>
      </c>
      <c r="N97" s="38">
        <v>193</v>
      </c>
      <c r="O97" s="38">
        <f t="shared" si="20"/>
        <v>101.0952380952381</v>
      </c>
      <c r="P97" s="38">
        <f t="shared" si="21"/>
        <v>85.178770949720686</v>
      </c>
      <c r="Q97" s="38">
        <f t="shared" si="22"/>
        <v>107.82122905027933</v>
      </c>
      <c r="R97" s="38">
        <f t="shared" si="23"/>
        <v>91.904761904761898</v>
      </c>
      <c r="S97" s="39">
        <f t="shared" si="24"/>
        <v>-6.725990955041226</v>
      </c>
      <c r="T97" s="39">
        <f t="shared" si="25"/>
        <v>-6.7259909550412118</v>
      </c>
      <c r="U97" t="s">
        <v>369</v>
      </c>
      <c r="V97" t="s">
        <v>368</v>
      </c>
      <c r="W97" t="s">
        <v>409</v>
      </c>
      <c r="X97" t="s">
        <v>438</v>
      </c>
      <c r="Y97" s="41"/>
    </row>
    <row r="98" spans="1:25" ht="15" x14ac:dyDescent="0.25">
      <c r="A98">
        <v>2.2400000000000002</v>
      </c>
      <c r="B98">
        <v>1.7</v>
      </c>
      <c r="C98" s="29">
        <f t="shared" si="17"/>
        <v>3.4663865546218364E-2</v>
      </c>
      <c r="D98" s="30">
        <f>IF(OR($A98="",$B98=""),"",A98*'MPTO_working_2-way'!$G97)</f>
        <v>2.3176470588235292</v>
      </c>
      <c r="E98" s="32">
        <f>IF(OR($A98="",$B98=""),"",B98*'MPTO_working_2-way'!$G97)</f>
        <v>1.7589285714285712</v>
      </c>
      <c r="F98" s="30">
        <f>IF(OR($A98="",$B98=""),"",'MPTO_working_2-way'!D97)</f>
        <v>2.3304773561811505</v>
      </c>
      <c r="G98" s="32">
        <f>IF(OR($A98="",$B98=""),"",'MPTO_working_2-way'!E97)</f>
        <v>1.7516099356025756</v>
      </c>
      <c r="H98" s="30">
        <f>IF(OR($A98="",$B98=""),"",'OddsRatio_working_2-way'!M97)</f>
        <v>2.3309502512973848</v>
      </c>
      <c r="I98" s="30">
        <f>IF(OR($A98="",$B98=""),"",'OddsRatio_working_2-way'!N97)</f>
        <v>1.7513428837969105</v>
      </c>
      <c r="J98" s="30">
        <f>IF('Log_working_2-way'!$D97="","",A98^('Log_working_2-way'!$D97))</f>
        <v>2.3368656510313084</v>
      </c>
      <c r="K98" s="32">
        <f>IF('Log_working_2-way'!$D97="","",B98^('Log_working_2-way'!$D97))</f>
        <v>1.7480183212340654</v>
      </c>
      <c r="L98" s="37">
        <f t="shared" si="18"/>
        <v>0.43147208121827418</v>
      </c>
      <c r="M98" s="37">
        <f t="shared" si="19"/>
        <v>0.56852791878172593</v>
      </c>
      <c r="N98" s="38">
        <v>194</v>
      </c>
      <c r="O98" s="38">
        <f t="shared" si="20"/>
        <v>107.39285714285717</v>
      </c>
      <c r="P98" s="38">
        <f t="shared" si="21"/>
        <v>79.882352941176478</v>
      </c>
      <c r="Q98" s="38">
        <f t="shared" si="22"/>
        <v>114.11764705882354</v>
      </c>
      <c r="R98" s="38">
        <f t="shared" si="23"/>
        <v>86.607142857142847</v>
      </c>
      <c r="S98" s="39">
        <f t="shared" si="24"/>
        <v>-6.7247899159663689</v>
      </c>
      <c r="T98" s="39">
        <f t="shared" si="25"/>
        <v>-6.7247899159663689</v>
      </c>
      <c r="U98" t="s">
        <v>292</v>
      </c>
      <c r="V98" t="s">
        <v>297</v>
      </c>
      <c r="W98" t="s">
        <v>409</v>
      </c>
      <c r="X98" t="s">
        <v>438</v>
      </c>
      <c r="Y98" s="41"/>
    </row>
    <row r="99" spans="1:25" ht="15" x14ac:dyDescent="0.25">
      <c r="A99">
        <v>2.4</v>
      </c>
      <c r="B99">
        <v>1.62</v>
      </c>
      <c r="C99" s="29">
        <f t="shared" si="17"/>
        <v>3.3950617283950546E-2</v>
      </c>
      <c r="D99" s="30">
        <f>IF(OR($A99="",$B99=""),"",A99*'MPTO_working_2-way'!$G98)</f>
        <v>2.4814814814814814</v>
      </c>
      <c r="E99" s="32">
        <f>IF(OR($A99="",$B99=""),"",B99*'MPTO_working_2-way'!$G98)</f>
        <v>1.675</v>
      </c>
      <c r="F99" s="30">
        <f>IF(OR($A99="",$B99=""),"",'MPTO_working_2-way'!D98)</f>
        <v>2.5019305019305014</v>
      </c>
      <c r="G99" s="32">
        <f>IF(OR($A99="",$B99=""),"",'MPTO_working_2-way'!E98)</f>
        <v>1.6658097686375322</v>
      </c>
      <c r="H99" s="30">
        <f>IF(OR($A99="",$B99=""),"",'OddsRatio_working_2-way'!M98)</f>
        <v>2.502685767593821</v>
      </c>
      <c r="I99" s="30">
        <f>IF(OR($A99="",$B99=""),"",'OddsRatio_working_2-way'!N98)</f>
        <v>1.6654751256486924</v>
      </c>
      <c r="J99" s="30">
        <f>IF('Log_working_2-way'!$D98="","",A99^('Log_working_2-way'!$D98))</f>
        <v>2.5121786003771214</v>
      </c>
      <c r="K99" s="32">
        <f>IF('Log_working_2-way'!$D98="","",B99^('Log_working_2-way'!$D98))</f>
        <v>1.6612975476246807</v>
      </c>
      <c r="L99" s="37">
        <f t="shared" si="18"/>
        <v>0.40298507462686567</v>
      </c>
      <c r="M99" s="37">
        <f t="shared" si="19"/>
        <v>0.59701492537313428</v>
      </c>
      <c r="N99" s="38">
        <v>195</v>
      </c>
      <c r="O99" s="38">
        <f t="shared" si="20"/>
        <v>113.75</v>
      </c>
      <c r="P99" s="38">
        <f t="shared" si="21"/>
        <v>74.629629629629648</v>
      </c>
      <c r="Q99" s="38">
        <f t="shared" si="22"/>
        <v>120.37037037037037</v>
      </c>
      <c r="R99" s="38">
        <f t="shared" si="23"/>
        <v>81.25</v>
      </c>
      <c r="S99" s="39">
        <f t="shared" si="24"/>
        <v>-6.6203703703703667</v>
      </c>
      <c r="T99" s="39">
        <f t="shared" si="25"/>
        <v>-6.6203703703703525</v>
      </c>
      <c r="U99" t="s">
        <v>367</v>
      </c>
      <c r="V99" t="s">
        <v>299</v>
      </c>
      <c r="W99" t="s">
        <v>409</v>
      </c>
      <c r="X99" t="s">
        <v>438</v>
      </c>
      <c r="Y99" s="41"/>
    </row>
    <row r="100" spans="1:25" ht="15" x14ac:dyDescent="0.25">
      <c r="A100">
        <v>1.48</v>
      </c>
      <c r="B100">
        <v>2.73</v>
      </c>
      <c r="C100" s="29">
        <f t="shared" si="17"/>
        <v>4.1976041976041989E-2</v>
      </c>
      <c r="D100" s="30">
        <f>IF(OR($A100="",$B100=""),"",A100*'MPTO_working_2-way'!$G99)</f>
        <v>1.5421245421245422</v>
      </c>
      <c r="E100" s="32">
        <f>IF(OR($A100="",$B100=""),"",B100*'MPTO_working_2-way'!$G99)</f>
        <v>2.8445945945945947</v>
      </c>
      <c r="F100" s="30">
        <f>IF(OR($A100="",$B100=""),"",'MPTO_working_2-way'!D99)</f>
        <v>1.5274459398155149</v>
      </c>
      <c r="G100" s="32">
        <f>IF(OR($A100="",$B100=""),"",'MPTO_working_2-way'!E99)</f>
        <v>2.8959288990825689</v>
      </c>
      <c r="H100" s="30">
        <f>IF(OR($A100="",$B100=""),"",'OddsRatio_working_2-way'!M99)</f>
        <v>1.5267415375673767</v>
      </c>
      <c r="I100" s="30">
        <f>IF(OR($A100="",$B100=""),"",'OddsRatio_working_2-way'!N99)</f>
        <v>2.8984642916490868</v>
      </c>
      <c r="J100" s="30">
        <f>IF('Log_working_2-way'!$D99="","",A100^('Log_working_2-way'!$D99))</f>
        <v>1.5200063181014982</v>
      </c>
      <c r="K100" s="32">
        <f>IF('Log_working_2-way'!$D99="","",B100^('Log_working_2-way'!$D99))</f>
        <v>2.9230535575986627</v>
      </c>
      <c r="L100" s="37">
        <f t="shared" si="18"/>
        <v>0.64845605700712583</v>
      </c>
      <c r="M100" s="37">
        <f t="shared" si="19"/>
        <v>0.35154394299287411</v>
      </c>
      <c r="N100" s="38">
        <v>196</v>
      </c>
      <c r="O100" s="38">
        <f t="shared" si="20"/>
        <v>63.567567567567558</v>
      </c>
      <c r="P100" s="38">
        <f t="shared" si="21"/>
        <v>124.20512820512822</v>
      </c>
      <c r="Q100" s="38">
        <f t="shared" si="22"/>
        <v>71.794871794871796</v>
      </c>
      <c r="R100" s="38">
        <f t="shared" si="23"/>
        <v>132.43243243243242</v>
      </c>
      <c r="S100" s="39">
        <f t="shared" si="24"/>
        <v>-8.2273042273042378</v>
      </c>
      <c r="T100" s="39">
        <f t="shared" si="25"/>
        <v>-8.2273042273042023</v>
      </c>
      <c r="U100" t="s">
        <v>398</v>
      </c>
      <c r="V100" t="s">
        <v>293</v>
      </c>
      <c r="W100" t="s">
        <v>409</v>
      </c>
      <c r="X100" t="s">
        <v>438</v>
      </c>
      <c r="Y100" s="41"/>
    </row>
    <row r="101" spans="1:25" s="35" customFormat="1" ht="15" x14ac:dyDescent="0.25">
      <c r="A101">
        <v>2.0499999999999998</v>
      </c>
      <c r="B101">
        <v>1.76</v>
      </c>
      <c r="C101" s="29">
        <f t="shared" si="17"/>
        <v>5.598669623059882E-2</v>
      </c>
      <c r="D101" s="30">
        <f>IF(OR($A101="",$B101=""),"",A101*'MPTO_working_2-way'!$G100)</f>
        <v>2.1647727272727275</v>
      </c>
      <c r="E101" s="32">
        <f>IF(OR($A101="",$B101=""),"",B101*'MPTO_working_2-way'!$G100)</f>
        <v>1.858536585365854</v>
      </c>
      <c r="F101" s="30">
        <f>IF(OR($A101="",$B101=""),"",'MPTO_working_2-way'!D100)</f>
        <v>2.1748040988547319</v>
      </c>
      <c r="G101" s="32">
        <f>IF(OR($A101="",$B101=""),"",'MPTO_working_2-way'!E100)</f>
        <v>1.8512057465366858</v>
      </c>
      <c r="H101" s="30">
        <f>IF(OR($A101="",$B101=""),"",'OddsRatio_working_2-way'!M100)</f>
        <v>2.1754058649540684</v>
      </c>
      <c r="I101" s="30">
        <f>IF(OR($A101="",$B101=""),"",'OddsRatio_working_2-way'!N100)</f>
        <v>1.8507699593953257</v>
      </c>
      <c r="J101" s="30">
        <f>IF('Log_working_2-way'!$D100="","",A101^('Log_working_2-way'!$D100))</f>
        <v>2.1801011305976625</v>
      </c>
      <c r="K101" s="32">
        <f>IF('Log_working_2-way'!$D100="","",B101^('Log_working_2-way'!$D100))</f>
        <v>1.8473850029200891</v>
      </c>
      <c r="L101" s="37">
        <f t="shared" si="18"/>
        <v>0.46194225721784771</v>
      </c>
      <c r="M101" s="37">
        <f t="shared" si="19"/>
        <v>0.53805774278215213</v>
      </c>
      <c r="N101" s="38">
        <v>197</v>
      </c>
      <c r="O101" s="38">
        <f t="shared" si="20"/>
        <v>100.90243902439023</v>
      </c>
      <c r="P101" s="38">
        <f t="shared" si="21"/>
        <v>85.068181818181841</v>
      </c>
      <c r="Q101" s="38">
        <f t="shared" si="22"/>
        <v>111.93181818181819</v>
      </c>
      <c r="R101" s="38">
        <f t="shared" si="23"/>
        <v>96.097560975609767</v>
      </c>
      <c r="S101" s="39">
        <f t="shared" si="24"/>
        <v>-11.029379157427954</v>
      </c>
      <c r="T101" s="39">
        <f t="shared" si="25"/>
        <v>-11.029379157427925</v>
      </c>
      <c r="U101" t="s">
        <v>127</v>
      </c>
      <c r="V101" t="s">
        <v>425</v>
      </c>
      <c r="W101" t="s">
        <v>166</v>
      </c>
      <c r="X101" t="s">
        <v>438</v>
      </c>
      <c r="Y101" s="41"/>
    </row>
    <row r="102" spans="1:25" ht="15" x14ac:dyDescent="0.25">
      <c r="A102">
        <v>2.11</v>
      </c>
      <c r="B102">
        <v>1.71</v>
      </c>
      <c r="C102" s="29">
        <f t="shared" si="17"/>
        <v>5.8728970926526403E-2</v>
      </c>
      <c r="D102" s="30">
        <f>IF(OR($A102="",$B102=""),"",A102*'MPTO_working_2-way'!$G101)</f>
        <v>2.2339181286549707</v>
      </c>
      <c r="E102" s="32">
        <f>IF(OR($A102="",$B102=""),"",B102*'MPTO_working_2-way'!$G101)</f>
        <v>1.81042654028436</v>
      </c>
      <c r="F102" s="30">
        <f>IF(OR($A102="",$B102=""),"",'MPTO_working_2-way'!D101)</f>
        <v>2.2493687852623045</v>
      </c>
      <c r="G102" s="32">
        <f>IF(OR($A102="",$B102=""),"",'MPTO_working_2-way'!E101)</f>
        <v>1.8004041815323968</v>
      </c>
      <c r="H102" s="30">
        <f>IF(OR($A102="",$B102=""),"",'OddsRatio_working_2-way'!M101)</f>
        <v>2.2503520630966865</v>
      </c>
      <c r="I102" s="30">
        <f>IF(OR($A102="",$B102=""),"",'OddsRatio_working_2-way'!N101)</f>
        <v>1.7997747430618447</v>
      </c>
      <c r="J102" s="30">
        <f>IF('Log_working_2-way'!$D101="","",A102^('Log_working_2-way'!$D101))</f>
        <v>2.25763437758234</v>
      </c>
      <c r="K102" s="32">
        <f>IF('Log_working_2-way'!$D101="","",B102^('Log_working_2-way'!$D101))</f>
        <v>1.7951436584601121</v>
      </c>
      <c r="L102" s="37">
        <f t="shared" si="18"/>
        <v>0.44764397905759162</v>
      </c>
      <c r="M102" s="37">
        <f t="shared" si="19"/>
        <v>0.55235602094240843</v>
      </c>
      <c r="N102" s="38">
        <v>198</v>
      </c>
      <c r="O102" s="38">
        <f t="shared" si="20"/>
        <v>104.16113744075828</v>
      </c>
      <c r="P102" s="38">
        <f t="shared" si="21"/>
        <v>82.210526315789465</v>
      </c>
      <c r="Q102" s="38">
        <f t="shared" si="22"/>
        <v>115.78947368421052</v>
      </c>
      <c r="R102" s="38">
        <f t="shared" si="23"/>
        <v>93.838862559241704</v>
      </c>
      <c r="S102" s="39">
        <f t="shared" si="24"/>
        <v>-11.628336243452239</v>
      </c>
      <c r="T102" s="39">
        <f t="shared" si="25"/>
        <v>-11.628336243452239</v>
      </c>
      <c r="U102" t="s">
        <v>423</v>
      </c>
      <c r="V102" t="s">
        <v>128</v>
      </c>
      <c r="W102" t="s">
        <v>166</v>
      </c>
      <c r="X102" t="s">
        <v>438</v>
      </c>
      <c r="Y102" s="41"/>
    </row>
    <row r="103" spans="1:25" ht="15" x14ac:dyDescent="0.25">
      <c r="A103">
        <v>2.2400000000000002</v>
      </c>
      <c r="B103">
        <v>1.64</v>
      </c>
      <c r="C103" s="29">
        <f t="shared" si="17"/>
        <v>5.6184668989546882E-2</v>
      </c>
      <c r="D103" s="30">
        <f>IF(OR($A103="",$B103=""),"",A103*'MPTO_working_2-way'!$G102)</f>
        <v>2.3658536585365852</v>
      </c>
      <c r="E103" s="32">
        <f>IF(OR($A103="",$B103=""),"",B103*'MPTO_working_2-way'!$G102)</f>
        <v>1.7321428571428568</v>
      </c>
      <c r="F103" s="30">
        <f>IF(OR($A103="",$B103=""),"",'MPTO_working_2-way'!D102)</f>
        <v>2.3904216553878186</v>
      </c>
      <c r="G103" s="32">
        <f>IF(OR($A103="",$B103=""),"",'MPTO_working_2-way'!E102)</f>
        <v>1.7192062897791085</v>
      </c>
      <c r="H103" s="30">
        <f>IF(OR($A103="",$B103=""),"",'OddsRatio_working_2-way'!M102)</f>
        <v>2.3919410907075047</v>
      </c>
      <c r="I103" s="30">
        <f>IF(OR($A103="",$B103=""),"",'OddsRatio_working_2-way'!N102)</f>
        <v>1.7184212081070993</v>
      </c>
      <c r="J103" s="30">
        <f>IF('Log_working_2-way'!$D102="","",A103^('Log_working_2-way'!$D102))</f>
        <v>2.4035837279292371</v>
      </c>
      <c r="K103" s="32">
        <f>IF('Log_working_2-way'!$D102="","",B103^('Log_working_2-way'!$D102))</f>
        <v>1.7124619501479812</v>
      </c>
      <c r="L103" s="37">
        <f t="shared" si="18"/>
        <v>0.42268041237113402</v>
      </c>
      <c r="M103" s="37">
        <f t="shared" si="19"/>
        <v>0.57731958762886615</v>
      </c>
      <c r="N103" s="38">
        <v>199</v>
      </c>
      <c r="O103" s="38">
        <f t="shared" si="20"/>
        <v>110.16071428571431</v>
      </c>
      <c r="P103" s="38">
        <f t="shared" si="21"/>
        <v>77.658536585365823</v>
      </c>
      <c r="Q103" s="38">
        <f t="shared" si="22"/>
        <v>121.34146341463415</v>
      </c>
      <c r="R103" s="38">
        <f t="shared" si="23"/>
        <v>88.839285714285708</v>
      </c>
      <c r="S103" s="39">
        <f t="shared" si="24"/>
        <v>-11.180749128919842</v>
      </c>
      <c r="T103" s="39">
        <f t="shared" si="25"/>
        <v>-11.180749128919885</v>
      </c>
      <c r="U103" t="s">
        <v>107</v>
      </c>
      <c r="V103" t="s">
        <v>131</v>
      </c>
      <c r="W103" t="s">
        <v>166</v>
      </c>
      <c r="X103" t="s">
        <v>438</v>
      </c>
      <c r="Y103" s="41"/>
    </row>
    <row r="104" spans="1:25" ht="15" x14ac:dyDescent="0.25">
      <c r="A104">
        <v>2.11</v>
      </c>
      <c r="B104">
        <v>1.71</v>
      </c>
      <c r="C104" s="29">
        <f t="shared" si="17"/>
        <v>5.8728970926526403E-2</v>
      </c>
      <c r="D104" s="30">
        <f>IF(OR($A104="",$B104=""),"",A104*'MPTO_working_2-way'!$G103)</f>
        <v>2.2339181286549707</v>
      </c>
      <c r="E104" s="32">
        <f>IF(OR($A104="",$B104=""),"",B104*'MPTO_working_2-way'!$G103)</f>
        <v>1.81042654028436</v>
      </c>
      <c r="F104" s="30">
        <f>IF(OR($A104="",$B104=""),"",'MPTO_working_2-way'!D103)</f>
        <v>2.2493687852623045</v>
      </c>
      <c r="G104" s="32">
        <f>IF(OR($A104="",$B104=""),"",'MPTO_working_2-way'!E103)</f>
        <v>1.8004041815323968</v>
      </c>
      <c r="H104" s="30">
        <f>IF(OR($A104="",$B104=""),"",'OddsRatio_working_2-way'!M103)</f>
        <v>2.2503520630966865</v>
      </c>
      <c r="I104" s="30">
        <f>IF(OR($A104="",$B104=""),"",'OddsRatio_working_2-way'!N103)</f>
        <v>1.7997747430618447</v>
      </c>
      <c r="J104" s="30">
        <f>IF('Log_working_2-way'!$D103="","",A104^('Log_working_2-way'!$D103))</f>
        <v>2.25763437758234</v>
      </c>
      <c r="K104" s="32">
        <f>IF('Log_working_2-way'!$D103="","",B104^('Log_working_2-way'!$D103))</f>
        <v>1.7951436584601121</v>
      </c>
      <c r="L104" s="37">
        <f t="shared" si="18"/>
        <v>0.44764397905759162</v>
      </c>
      <c r="M104" s="37">
        <f t="shared" si="19"/>
        <v>0.55235602094240843</v>
      </c>
      <c r="N104" s="38">
        <v>200</v>
      </c>
      <c r="O104" s="38">
        <f t="shared" si="20"/>
        <v>105.21327014218009</v>
      </c>
      <c r="P104" s="38">
        <f t="shared" si="21"/>
        <v>83.040935672514621</v>
      </c>
      <c r="Q104" s="38">
        <f t="shared" si="22"/>
        <v>116.95906432748538</v>
      </c>
      <c r="R104" s="38">
        <f t="shared" si="23"/>
        <v>94.786729857819907</v>
      </c>
      <c r="S104" s="39">
        <f t="shared" si="24"/>
        <v>-11.745794185305286</v>
      </c>
      <c r="T104" s="39">
        <f t="shared" si="25"/>
        <v>-11.745794185305286</v>
      </c>
      <c r="U104" t="s">
        <v>130</v>
      </c>
      <c r="V104" t="s">
        <v>424</v>
      </c>
      <c r="W104" t="s">
        <v>166</v>
      </c>
      <c r="X104" t="s">
        <v>438</v>
      </c>
      <c r="Y104" s="41"/>
    </row>
    <row r="105" spans="1:25" ht="15" x14ac:dyDescent="0.25">
      <c r="A105">
        <v>1.68</v>
      </c>
      <c r="B105">
        <v>2.1800000000000002</v>
      </c>
      <c r="C105" s="29">
        <f t="shared" si="17"/>
        <v>5.3953691568370488E-2</v>
      </c>
      <c r="D105" s="30">
        <f>IF(OR($A105="",$B105=""),"",A105*'MPTO_working_2-way'!$G104)</f>
        <v>1.7706422018348624</v>
      </c>
      <c r="E105" s="32">
        <f>IF(OR($A105="",$B105=""),"",B105*'MPTO_working_2-way'!$G104)</f>
        <v>2.2976190476190479</v>
      </c>
      <c r="F105" s="30">
        <f>IF(OR($A105="",$B105=""),"",'MPTO_working_2-way'!D104)</f>
        <v>1.7597539880837978</v>
      </c>
      <c r="G105" s="32">
        <f>IF(OR($A105="",$B105=""),"",'MPTO_working_2-way'!E104)</f>
        <v>2.3162155325069569</v>
      </c>
      <c r="H105" s="30">
        <f>IF(OR($A105="",$B105=""),"",'OddsRatio_working_2-way'!M104)</f>
        <v>1.7591252771714809</v>
      </c>
      <c r="I105" s="30">
        <f>IF(OR($A105="",$B105=""),"",'OddsRatio_working_2-way'!N104)</f>
        <v>2.3173056280328646</v>
      </c>
      <c r="J105" s="30">
        <f>IF('Log_working_2-way'!$D104="","",A105^('Log_working_2-way'!$D104))</f>
        <v>1.7541147570259803</v>
      </c>
      <c r="K105" s="32">
        <f>IF('Log_working_2-way'!$D104="","",B105^('Log_working_2-way'!$D104))</f>
        <v>2.3260581240200584</v>
      </c>
      <c r="L105" s="37">
        <f t="shared" si="18"/>
        <v>0.56476683937823835</v>
      </c>
      <c r="M105" s="37">
        <f t="shared" si="19"/>
        <v>0.43523316062176159</v>
      </c>
      <c r="N105" s="38">
        <v>201</v>
      </c>
      <c r="O105" s="38">
        <f t="shared" si="20"/>
        <v>81.357142857142861</v>
      </c>
      <c r="P105" s="38">
        <f t="shared" si="21"/>
        <v>108.79816513761467</v>
      </c>
      <c r="Q105" s="38">
        <f t="shared" si="22"/>
        <v>92.201834862385311</v>
      </c>
      <c r="R105" s="38">
        <f t="shared" si="23"/>
        <v>119.64285714285714</v>
      </c>
      <c r="S105" s="39">
        <f t="shared" si="24"/>
        <v>-10.84469200524245</v>
      </c>
      <c r="T105" s="39">
        <f t="shared" si="25"/>
        <v>-10.844692005242464</v>
      </c>
      <c r="U105" t="s">
        <v>132</v>
      </c>
      <c r="V105" t="s">
        <v>138</v>
      </c>
      <c r="W105" t="s">
        <v>168</v>
      </c>
      <c r="X105" t="s">
        <v>438</v>
      </c>
      <c r="Y105" s="41"/>
    </row>
    <row r="106" spans="1:25" ht="15" x14ac:dyDescent="0.25">
      <c r="A106">
        <v>1.75</v>
      </c>
      <c r="B106">
        <v>1.96</v>
      </c>
      <c r="C106" s="29">
        <f t="shared" si="17"/>
        <v>8.163265306122458E-2</v>
      </c>
      <c r="D106" s="30">
        <f>IF(OR($A106="",$B106=""),"",A106*'MPTO_working_2-way'!$G105)</f>
        <v>1.892857142857143</v>
      </c>
      <c r="E106" s="32">
        <f>IF(OR($A106="",$B106=""),"",B106*'MPTO_working_2-way'!$G105)</f>
        <v>2.12</v>
      </c>
      <c r="F106" s="30">
        <f>IF(OR($A106="",$B106=""),"",'MPTO_working_2-way'!D105)</f>
        <v>1.8846153846153848</v>
      </c>
      <c r="G106" s="32">
        <f>IF(OR($A106="",$B106=""),"",'MPTO_working_2-way'!E105)</f>
        <v>2.1304347826086958</v>
      </c>
      <c r="H106" s="30">
        <f>IF(OR($A106="",$B106=""),"",'OddsRatio_working_2-way'!M105)</f>
        <v>1.8838834764831842</v>
      </c>
      <c r="I106" s="30">
        <f>IF(OR($A106="",$B106=""),"",'OddsRatio_working_2-way'!N105)</f>
        <v>2.131370849898476</v>
      </c>
      <c r="J106" s="30">
        <f>IF('Log_working_2-way'!$D105="","",A106^('Log_working_2-way'!$D105))</f>
        <v>1.8799947894591567</v>
      </c>
      <c r="K106" s="32">
        <f>IF('Log_working_2-way'!$D105="","",B106^('Log_working_2-way'!$D105))</f>
        <v>2.1363703648422878</v>
      </c>
      <c r="L106" s="37">
        <f t="shared" si="18"/>
        <v>0.52830188679245282</v>
      </c>
      <c r="M106" s="37">
        <f t="shared" si="19"/>
        <v>0.47169811320754712</v>
      </c>
      <c r="N106" s="38">
        <v>202</v>
      </c>
      <c r="O106" s="38">
        <f t="shared" si="20"/>
        <v>86.571428571428569</v>
      </c>
      <c r="P106" s="38">
        <f t="shared" si="21"/>
        <v>98.938775510204096</v>
      </c>
      <c r="Q106" s="38">
        <f t="shared" si="22"/>
        <v>103.06122448979592</v>
      </c>
      <c r="R106" s="38">
        <f t="shared" si="23"/>
        <v>115.42857142857142</v>
      </c>
      <c r="S106" s="39">
        <f t="shared" si="24"/>
        <v>-16.489795918367349</v>
      </c>
      <c r="T106" s="39">
        <f t="shared" si="25"/>
        <v>-16.489795918367321</v>
      </c>
      <c r="U106" t="s">
        <v>136</v>
      </c>
      <c r="V106" t="s">
        <v>140</v>
      </c>
      <c r="W106" t="s">
        <v>168</v>
      </c>
      <c r="X106" t="s">
        <v>438</v>
      </c>
      <c r="Y106" s="41"/>
    </row>
    <row r="107" spans="1:25" ht="15" x14ac:dyDescent="0.25">
      <c r="A107">
        <v>1.69</v>
      </c>
      <c r="B107">
        <v>2.04</v>
      </c>
      <c r="C107" s="29">
        <f t="shared" si="17"/>
        <v>8.1912054762733444E-2</v>
      </c>
      <c r="D107" s="30">
        <f>IF(OR($A107="",$B107=""),"",A107*'MPTO_working_2-way'!$G106)</f>
        <v>1.8284313725490196</v>
      </c>
      <c r="E107" s="32">
        <f>IF(OR($A107="",$B107=""),"",B107*'MPTO_working_2-way'!$G106)</f>
        <v>2.2071005917159763</v>
      </c>
      <c r="F107" s="30">
        <f>IF(OR($A107="",$B107=""),"",'MPTO_working_2-way'!D106)</f>
        <v>1.8156730566673689</v>
      </c>
      <c r="G107" s="32">
        <f>IF(OR($A107="",$B107=""),"",'MPTO_working_2-way'!E106)</f>
        <v>2.2259814049586777</v>
      </c>
      <c r="H107" s="30">
        <f>IF(OR($A107="",$B107=""),"",'OddsRatio_working_2-way'!M106)</f>
        <v>1.8145314840210525</v>
      </c>
      <c r="I107" s="30">
        <f>IF(OR($A107="",$B107=""),"",'OddsRatio_working_2-way'!N106)</f>
        <v>2.2276996280897023</v>
      </c>
      <c r="J107" s="30">
        <f>IF('Log_working_2-way'!$D106="","",A107^('Log_working_2-way'!$D106))</f>
        <v>1.8085308980596349</v>
      </c>
      <c r="K107" s="32">
        <f>IF('Log_working_2-way'!$D106="","",B107^('Log_working_2-way'!$D106))</f>
        <v>2.23681111303318</v>
      </c>
      <c r="L107" s="37">
        <f t="shared" si="18"/>
        <v>0.54691689008042899</v>
      </c>
      <c r="M107" s="37">
        <f t="shared" si="19"/>
        <v>0.45308310991957107</v>
      </c>
      <c r="N107" s="38">
        <v>203</v>
      </c>
      <c r="O107" s="38">
        <f t="shared" si="20"/>
        <v>82.881656804733723</v>
      </c>
      <c r="P107" s="38">
        <f t="shared" si="21"/>
        <v>103.49019607843137</v>
      </c>
      <c r="Q107" s="38">
        <f t="shared" si="22"/>
        <v>99.509803921568619</v>
      </c>
      <c r="R107" s="38">
        <f t="shared" si="23"/>
        <v>120.11834319526628</v>
      </c>
      <c r="S107" s="39">
        <f t="shared" si="24"/>
        <v>-16.628147116834896</v>
      </c>
      <c r="T107" s="39">
        <f t="shared" si="25"/>
        <v>-16.62814711683491</v>
      </c>
      <c r="U107" t="s">
        <v>141</v>
      </c>
      <c r="V107" t="s">
        <v>134</v>
      </c>
      <c r="W107" t="s">
        <v>168</v>
      </c>
      <c r="X107" t="s">
        <v>438</v>
      </c>
      <c r="Y107" s="41"/>
    </row>
    <row r="108" spans="1:25" ht="15" x14ac:dyDescent="0.25">
      <c r="A108">
        <v>1.78</v>
      </c>
      <c r="B108">
        <v>2.02</v>
      </c>
      <c r="C108" s="29">
        <f t="shared" si="17"/>
        <v>5.6847257759483849E-2</v>
      </c>
      <c r="D108" s="30">
        <f>IF(OR($A108="",$B108=""),"",A108*'MPTO_working_2-way'!$G107)</f>
        <v>1.8811881188118813</v>
      </c>
      <c r="E108" s="32">
        <f>IF(OR($A108="",$B108=""),"",B108*'MPTO_working_2-way'!$G107)</f>
        <v>2.1348314606741572</v>
      </c>
      <c r="F108" s="30">
        <f>IF(OR($A108="",$B108=""),"",'MPTO_working_2-way'!D107)</f>
        <v>1.8748566065283139</v>
      </c>
      <c r="G108" s="32">
        <f>IF(OR($A108="",$B108=""),"",'MPTO_working_2-way'!E107)</f>
        <v>2.1430444629872452</v>
      </c>
      <c r="H108" s="30">
        <f>IF(OR($A108="",$B108=""),"",'OddsRatio_working_2-way'!M107)</f>
        <v>1.8744746321952062</v>
      </c>
      <c r="I108" s="30">
        <f>IF(OR($A108="",$B108=""),"",'OddsRatio_working_2-way'!N107)</f>
        <v>2.1435437497937313</v>
      </c>
      <c r="J108" s="30">
        <f>IF('Log_working_2-way'!$D107="","",A108^('Log_working_2-way'!$D107))</f>
        <v>1.8715471181062422</v>
      </c>
      <c r="K108" s="32">
        <f>IF('Log_working_2-way'!$D107="","",B108^('Log_working_2-way'!$D107))</f>
        <v>2.1473848966079383</v>
      </c>
      <c r="L108" s="37">
        <f t="shared" si="18"/>
        <v>0.53157894736842104</v>
      </c>
      <c r="M108" s="37">
        <f t="shared" si="19"/>
        <v>0.46842105263157896</v>
      </c>
      <c r="N108" s="38">
        <v>204</v>
      </c>
      <c r="O108" s="38">
        <f t="shared" si="20"/>
        <v>89.393258426966298</v>
      </c>
      <c r="P108" s="38">
        <f t="shared" si="21"/>
        <v>103.009900990099</v>
      </c>
      <c r="Q108" s="38">
        <f t="shared" si="22"/>
        <v>100.99009900990099</v>
      </c>
      <c r="R108" s="38">
        <f t="shared" si="23"/>
        <v>114.60674157303372</v>
      </c>
      <c r="S108" s="39">
        <f t="shared" si="24"/>
        <v>-11.596840582934689</v>
      </c>
      <c r="T108" s="39">
        <f t="shared" si="25"/>
        <v>-11.596840582934718</v>
      </c>
      <c r="U108" t="s">
        <v>137</v>
      </c>
      <c r="V108" t="s">
        <v>139</v>
      </c>
      <c r="W108" t="s">
        <v>168</v>
      </c>
      <c r="X108" t="s">
        <v>438</v>
      </c>
      <c r="Y108" s="41"/>
    </row>
    <row r="109" spans="1:25" ht="15" x14ac:dyDescent="0.25">
      <c r="A109">
        <v>1.98</v>
      </c>
      <c r="B109">
        <v>1.84</v>
      </c>
      <c r="C109" s="29">
        <f t="shared" si="17"/>
        <v>4.852876592007016E-2</v>
      </c>
      <c r="D109" s="30">
        <f>IF(OR($A109="",$B109=""),"",A109*'MPTO_working_2-way'!$G108)</f>
        <v>2.0760869565217388</v>
      </c>
      <c r="E109" s="32">
        <f>IF(OR($A109="",$B109=""),"",B109*'MPTO_working_2-way'!$G108)</f>
        <v>1.9292929292929293</v>
      </c>
      <c r="F109" s="30">
        <f>IF(OR($A109="",$B109=""),"",'MPTO_working_2-way'!D108)</f>
        <v>2.0799269239552407</v>
      </c>
      <c r="G109" s="32">
        <f>IF(OR($A109="",$B109=""),"",'MPTO_working_2-way'!E108)</f>
        <v>1.925988581095369</v>
      </c>
      <c r="H109" s="30">
        <f>IF(OR($A109="",$B109=""),"",'OddsRatio_working_2-way'!M108)</f>
        <v>2.0801234497346428</v>
      </c>
      <c r="I109" s="30">
        <f>IF(OR($A109="",$B109=""),"",'OddsRatio_working_2-way'!N108)</f>
        <v>1.9258200997725512</v>
      </c>
      <c r="J109" s="30">
        <f>IF('Log_working_2-way'!$D108="","",A109^('Log_working_2-way'!$D108))</f>
        <v>2.0818998184591693</v>
      </c>
      <c r="K109" s="32">
        <f>IF('Log_working_2-way'!$D108="","",B109^('Log_working_2-way'!$D108))</f>
        <v>1.9242999979641608</v>
      </c>
      <c r="L109" s="37">
        <f t="shared" si="18"/>
        <v>0.48167539267015713</v>
      </c>
      <c r="M109" s="37">
        <f t="shared" si="19"/>
        <v>0.51832460732984298</v>
      </c>
      <c r="N109" s="38">
        <v>205</v>
      </c>
      <c r="O109" s="38">
        <f t="shared" si="20"/>
        <v>101.46464646464646</v>
      </c>
      <c r="P109" s="38">
        <f t="shared" si="21"/>
        <v>93.586956521739125</v>
      </c>
      <c r="Q109" s="38">
        <f t="shared" si="22"/>
        <v>111.41304347826086</v>
      </c>
      <c r="R109" s="38">
        <f t="shared" si="23"/>
        <v>103.53535353535354</v>
      </c>
      <c r="S109" s="39">
        <f t="shared" si="24"/>
        <v>-9.9483970136143967</v>
      </c>
      <c r="T109" s="39">
        <f t="shared" si="25"/>
        <v>-9.9483970136144109</v>
      </c>
      <c r="U109" t="s">
        <v>135</v>
      </c>
      <c r="V109" t="s">
        <v>133</v>
      </c>
      <c r="W109" t="s">
        <v>168</v>
      </c>
      <c r="X109" t="s">
        <v>438</v>
      </c>
      <c r="Y109" s="41"/>
    </row>
    <row r="110" spans="1:25" ht="15" x14ac:dyDescent="0.25">
      <c r="A110">
        <v>2.27</v>
      </c>
      <c r="B110">
        <v>1.62</v>
      </c>
      <c r="C110" s="29">
        <f t="shared" si="17"/>
        <v>5.7812584978517378E-2</v>
      </c>
      <c r="D110" s="30">
        <f>IF(OR($A110="",$B110=""),"",A110*'MPTO_working_2-way'!$G109)</f>
        <v>2.4012345679012346</v>
      </c>
      <c r="E110" s="32">
        <f>IF(OR($A110="",$B110=""),"",B110*'MPTO_working_2-way'!$G109)</f>
        <v>1.7136563876651982</v>
      </c>
      <c r="F110" s="30">
        <f>IF(OR($A110="",$B110=""),"",'MPTO_working_2-way'!D109)</f>
        <v>2.4294113760983023</v>
      </c>
      <c r="G110" s="32">
        <f>IF(OR($A110="",$B110=""),"",'MPTO_working_2-way'!E109)</f>
        <v>1.6995886675601979</v>
      </c>
      <c r="H110" s="30">
        <f>IF(OR($A110="",$B110=""),"",'OddsRatio_working_2-way'!M109)</f>
        <v>2.4312187452567113</v>
      </c>
      <c r="I110" s="30">
        <f>IF(OR($A110="",$B110=""),"",'OddsRatio_working_2-way'!N109)</f>
        <v>1.6987052142198116</v>
      </c>
      <c r="J110" s="30">
        <f>IF('Log_working_2-way'!$D109="","",A110^('Log_working_2-way'!$D109))</f>
        <v>2.4446292951114885</v>
      </c>
      <c r="K110" s="32">
        <f>IF('Log_working_2-way'!$D109="","",B110^('Log_working_2-way'!$D109))</f>
        <v>1.692219106575741</v>
      </c>
      <c r="L110" s="37">
        <f t="shared" si="18"/>
        <v>0.41645244215938304</v>
      </c>
      <c r="M110" s="37">
        <f t="shared" si="19"/>
        <v>0.58354755784061696</v>
      </c>
      <c r="N110" s="38">
        <v>206</v>
      </c>
      <c r="O110" s="38">
        <f t="shared" si="20"/>
        <v>115.25110132158591</v>
      </c>
      <c r="P110" s="38">
        <f t="shared" si="21"/>
        <v>78.839506172839521</v>
      </c>
      <c r="Q110" s="38">
        <f t="shared" si="22"/>
        <v>127.16049382716049</v>
      </c>
      <c r="R110" s="38">
        <f t="shared" si="23"/>
        <v>90.748898678414093</v>
      </c>
      <c r="S110" s="39">
        <f t="shared" si="24"/>
        <v>-11.909392505574587</v>
      </c>
      <c r="T110" s="39">
        <f t="shared" si="25"/>
        <v>-11.909392505574573</v>
      </c>
      <c r="U110" t="s">
        <v>98</v>
      </c>
      <c r="V110" t="s">
        <v>108</v>
      </c>
      <c r="W110" t="s">
        <v>100</v>
      </c>
      <c r="X110" t="s">
        <v>438</v>
      </c>
      <c r="Y110" s="41"/>
    </row>
    <row r="111" spans="1:25" ht="15" x14ac:dyDescent="0.25">
      <c r="A111">
        <v>1.95</v>
      </c>
      <c r="B111">
        <v>1.87</v>
      </c>
      <c r="C111" s="29">
        <f t="shared" si="17"/>
        <v>4.7579871109282745E-2</v>
      </c>
      <c r="D111" s="30">
        <f>IF(OR($A111="",$B111=""),"",A111*'MPTO_working_2-way'!$G110)</f>
        <v>2.0427807486631013</v>
      </c>
      <c r="E111" s="32">
        <f>IF(OR($A111="",$B111=""),"",B111*'MPTO_working_2-way'!$G110)</f>
        <v>1.9589743589743589</v>
      </c>
      <c r="F111" s="30">
        <f>IF(OR($A111="",$B111=""),"",'MPTO_working_2-way'!D110)</f>
        <v>2.0448619094350202</v>
      </c>
      <c r="G111" s="32">
        <f>IF(OR($A111="",$B111=""),"",'MPTO_working_2-way'!E110)</f>
        <v>1.9570642694217093</v>
      </c>
      <c r="H111" s="30">
        <f>IF(OR($A111="",$B111=""),"",'OddsRatio_working_2-way'!M110)</f>
        <v>2.0449660391555815</v>
      </c>
      <c r="I111" s="30">
        <f>IF(OR($A111="",$B111=""),"",'OddsRatio_working_2-way'!N110)</f>
        <v>1.9569688990161649</v>
      </c>
      <c r="J111" s="30">
        <f>IF('Log_working_2-way'!$D110="","",A111^('Log_working_2-way'!$D110))</f>
        <v>2.0459265900711681</v>
      </c>
      <c r="K111" s="32">
        <f>IF('Log_working_2-way'!$D110="","",B111^('Log_working_2-way'!$D110))</f>
        <v>1.9560900444564779</v>
      </c>
      <c r="L111" s="37">
        <f t="shared" si="18"/>
        <v>0.48952879581151837</v>
      </c>
      <c r="M111" s="37">
        <f t="shared" si="19"/>
        <v>0.51047120418848169</v>
      </c>
      <c r="N111" s="38">
        <v>207</v>
      </c>
      <c r="O111" s="38">
        <f t="shared" si="20"/>
        <v>100.84615384615385</v>
      </c>
      <c r="P111" s="38">
        <f t="shared" si="21"/>
        <v>96.304812834224606</v>
      </c>
      <c r="Q111" s="38">
        <f t="shared" si="22"/>
        <v>110.69518716577538</v>
      </c>
      <c r="R111" s="38">
        <f t="shared" si="23"/>
        <v>106.15384615384616</v>
      </c>
      <c r="S111" s="39">
        <f t="shared" si="24"/>
        <v>-9.8490333196215261</v>
      </c>
      <c r="T111" s="39">
        <f t="shared" si="25"/>
        <v>-9.8490333196215545</v>
      </c>
      <c r="U111" t="s">
        <v>99</v>
      </c>
      <c r="V111" t="s">
        <v>145</v>
      </c>
      <c r="W111" t="s">
        <v>100</v>
      </c>
      <c r="X111" t="s">
        <v>438</v>
      </c>
      <c r="Y111" s="41"/>
    </row>
    <row r="112" spans="1:25" ht="15" x14ac:dyDescent="0.25">
      <c r="A112">
        <v>1.92</v>
      </c>
      <c r="B112">
        <v>1.9</v>
      </c>
      <c r="C112" s="29">
        <f t="shared" si="17"/>
        <v>4.7149122807017552E-2</v>
      </c>
      <c r="D112" s="30">
        <f>IF(OR($A112="",$B112=""),"",A112*'MPTO_working_2-way'!$G111)</f>
        <v>2.0105263157894737</v>
      </c>
      <c r="E112" s="32">
        <f>IF(OR($A112="",$B112=""),"",B112*'MPTO_working_2-way'!$G111)</f>
        <v>1.9895833333333333</v>
      </c>
      <c r="F112" s="30">
        <f>IF(OR($A112="",$B112=""),"",'MPTO_working_2-way'!D111)</f>
        <v>2.0110253583241455</v>
      </c>
      <c r="G112" s="32">
        <f>IF(OR($A112="",$B112=""),"",'MPTO_working_2-way'!E111)</f>
        <v>1.9890948745910577</v>
      </c>
      <c r="H112" s="30">
        <f>IF(OR($A112="",$B112=""),"",'OddsRatio_working_2-way'!M111)</f>
        <v>2.0110500592068727</v>
      </c>
      <c r="I112" s="30">
        <f>IF(OR($A112="",$B112=""),"",'OddsRatio_working_2-way'!N111)</f>
        <v>1.9890707100936806</v>
      </c>
      <c r="J112" s="30">
        <f>IF('Log_working_2-way'!$D111="","",A112^('Log_working_2-way'!$D111))</f>
        <v>2.0112800109902316</v>
      </c>
      <c r="K112" s="32">
        <f>IF('Log_working_2-way'!$D111="","",B112^('Log_working_2-way'!$D111))</f>
        <v>1.9888458084128613</v>
      </c>
      <c r="L112" s="37">
        <f t="shared" si="18"/>
        <v>0.49738219895287955</v>
      </c>
      <c r="M112" s="37">
        <f t="shared" si="19"/>
        <v>0.50261780104712039</v>
      </c>
      <c r="N112" s="38">
        <v>208</v>
      </c>
      <c r="O112" s="38">
        <f t="shared" si="20"/>
        <v>99.666666666666686</v>
      </c>
      <c r="P112" s="38">
        <f t="shared" si="21"/>
        <v>98.526315789473671</v>
      </c>
      <c r="Q112" s="38">
        <f t="shared" si="22"/>
        <v>109.47368421052632</v>
      </c>
      <c r="R112" s="38">
        <f t="shared" si="23"/>
        <v>108.33333333333334</v>
      </c>
      <c r="S112" s="39">
        <f t="shared" si="24"/>
        <v>-9.8070175438596294</v>
      </c>
      <c r="T112" s="39">
        <f t="shared" si="25"/>
        <v>-9.8070175438596721</v>
      </c>
      <c r="U112" t="s">
        <v>142</v>
      </c>
      <c r="V112" t="s">
        <v>101</v>
      </c>
      <c r="W112" t="s">
        <v>100</v>
      </c>
      <c r="X112" t="s">
        <v>438</v>
      </c>
      <c r="Y112" s="41"/>
    </row>
    <row r="113" spans="1:25" s="35" customFormat="1" ht="15" x14ac:dyDescent="0.25">
      <c r="A113">
        <v>1.98</v>
      </c>
      <c r="B113">
        <v>1.85</v>
      </c>
      <c r="C113" s="29">
        <f t="shared" si="17"/>
        <v>4.5591045591045543E-2</v>
      </c>
      <c r="D113" s="30">
        <f>IF(OR($A113="",$B113=""),"",A113*'MPTO_working_2-way'!$G112)</f>
        <v>2.07027027027027</v>
      </c>
      <c r="E113" s="32">
        <f>IF(OR($A113="",$B113=""),"",B113*'MPTO_working_2-way'!$G112)</f>
        <v>1.9343434343434343</v>
      </c>
      <c r="F113" s="30">
        <f>IF(OR($A113="",$B113=""),"",'MPTO_working_2-way'!D112)</f>
        <v>2.0735918482875744</v>
      </c>
      <c r="G113" s="32">
        <f>IF(OR($A113="",$B113=""),"",'MPTO_working_2-way'!E112)</f>
        <v>1.931452675982072</v>
      </c>
      <c r="H113" s="30">
        <f>IF(OR($A113="",$B113=""),"",'OddsRatio_working_2-way'!M112)</f>
        <v>2.0737509843863182</v>
      </c>
      <c r="I113" s="30">
        <f>IF(OR($A113="",$B113=""),"",'OddsRatio_working_2-way'!N112)</f>
        <v>1.9313146293146641</v>
      </c>
      <c r="J113" s="30">
        <f>IF('Log_working_2-way'!$D112="","",A113^('Log_working_2-way'!$D112))</f>
        <v>2.0752829704469682</v>
      </c>
      <c r="K113" s="32">
        <f>IF('Log_working_2-way'!$D112="","",B113^('Log_working_2-way'!$D112))</f>
        <v>1.9299877590211039</v>
      </c>
      <c r="L113" s="37">
        <f t="shared" si="18"/>
        <v>0.48302872062663194</v>
      </c>
      <c r="M113" s="37">
        <f t="shared" si="19"/>
        <v>0.51697127937336818</v>
      </c>
      <c r="N113" s="38">
        <v>209</v>
      </c>
      <c r="O113" s="38">
        <f t="shared" si="20"/>
        <v>103.44444444444444</v>
      </c>
      <c r="P113" s="38">
        <f t="shared" si="21"/>
        <v>96.027027027027032</v>
      </c>
      <c r="Q113" s="38">
        <f t="shared" si="22"/>
        <v>112.97297297297295</v>
      </c>
      <c r="R113" s="38">
        <f t="shared" si="23"/>
        <v>105.55555555555556</v>
      </c>
      <c r="S113" s="39">
        <f t="shared" si="24"/>
        <v>-9.5285285285285113</v>
      </c>
      <c r="T113" s="39">
        <f t="shared" si="25"/>
        <v>-9.5285285285285255</v>
      </c>
      <c r="U113" t="s">
        <v>144</v>
      </c>
      <c r="V113" t="s">
        <v>143</v>
      </c>
      <c r="W113" t="s">
        <v>100</v>
      </c>
      <c r="X113" t="s">
        <v>438</v>
      </c>
      <c r="Y113" s="41"/>
    </row>
    <row r="114" spans="1:25" ht="15" x14ac:dyDescent="0.25">
      <c r="A114">
        <v>1.85</v>
      </c>
      <c r="B114">
        <v>1.98</v>
      </c>
      <c r="C114" s="29">
        <f t="shared" si="17"/>
        <v>4.5591045591045543E-2</v>
      </c>
      <c r="D114" s="30">
        <f>IF(OR($A114="",$B114=""),"",A114*'MPTO_working_2-way'!$G113)</f>
        <v>1.9343434343434343</v>
      </c>
      <c r="E114" s="32">
        <f>IF(OR($A114="",$B114=""),"",B114*'MPTO_working_2-way'!$G113)</f>
        <v>2.07027027027027</v>
      </c>
      <c r="F114" s="30">
        <f>IF(OR($A114="",$B114=""),"",'MPTO_working_2-way'!D113)</f>
        <v>1.931452675982072</v>
      </c>
      <c r="G114" s="32">
        <f>IF(OR($A114="",$B114=""),"",'MPTO_working_2-way'!E113)</f>
        <v>2.0735918482875744</v>
      </c>
      <c r="H114" s="30">
        <f>IF(OR($A114="",$B114=""),"",'OddsRatio_working_2-way'!M113)</f>
        <v>1.9313146293146641</v>
      </c>
      <c r="I114" s="30">
        <f>IF(OR($A114="",$B114=""),"",'OddsRatio_working_2-way'!N113)</f>
        <v>2.0737509843863182</v>
      </c>
      <c r="J114" s="30">
        <f>IF('Log_working_2-way'!$D113="","",A114^('Log_working_2-way'!$D113))</f>
        <v>1.9299877590211039</v>
      </c>
      <c r="K114" s="32">
        <f>IF('Log_working_2-way'!$D113="","",B114^('Log_working_2-way'!$D113))</f>
        <v>2.0752829704469682</v>
      </c>
      <c r="L114" s="37">
        <f t="shared" si="18"/>
        <v>0.51697127937336818</v>
      </c>
      <c r="M114" s="37">
        <f t="shared" si="19"/>
        <v>0.48302872062663194</v>
      </c>
      <c r="N114" s="38">
        <v>210</v>
      </c>
      <c r="O114" s="38">
        <f t="shared" si="20"/>
        <v>96.48648648648647</v>
      </c>
      <c r="P114" s="38">
        <f t="shared" si="21"/>
        <v>103.93939393939395</v>
      </c>
      <c r="Q114" s="38">
        <f t="shared" si="22"/>
        <v>106.06060606060606</v>
      </c>
      <c r="R114" s="38">
        <f t="shared" si="23"/>
        <v>113.5135135135135</v>
      </c>
      <c r="S114" s="39">
        <f t="shared" si="24"/>
        <v>-9.5741195741195924</v>
      </c>
      <c r="T114" s="39">
        <f t="shared" si="25"/>
        <v>-9.5741195741195497</v>
      </c>
      <c r="U114" t="s">
        <v>109</v>
      </c>
      <c r="V114" t="s">
        <v>102</v>
      </c>
      <c r="W114" t="s">
        <v>100</v>
      </c>
      <c r="X114" t="s">
        <v>438</v>
      </c>
      <c r="Y114" s="41"/>
    </row>
    <row r="115" spans="1:25" ht="15" x14ac:dyDescent="0.25">
      <c r="A115">
        <v>2.5</v>
      </c>
      <c r="B115">
        <v>1.59</v>
      </c>
      <c r="C115" s="29">
        <f t="shared" si="17"/>
        <v>2.8930817610062887E-2</v>
      </c>
      <c r="D115" s="30">
        <f>IF(OR($A115="",$B115=""),"",A115*'MPTO_working_2-way'!$G114)</f>
        <v>2.5723270440251573</v>
      </c>
      <c r="E115" s="32">
        <f>IF(OR($A115="",$B115=""),"",B115*'MPTO_working_2-way'!$G114)</f>
        <v>1.6360000000000001</v>
      </c>
      <c r="F115" s="30">
        <f>IF(OR($A115="",$B115=""),"",'MPTO_working_2-way'!D114)</f>
        <v>2.5938009787928222</v>
      </c>
      <c r="G115" s="32">
        <f>IF(OR($A115="",$B115=""),"",'MPTO_working_2-way'!E114)</f>
        <v>1.6274309109518936</v>
      </c>
      <c r="H115" s="30">
        <f>IF(OR($A115="",$B115=""),"",'OddsRatio_working_2-way'!M114)</f>
        <v>2.594482010358202</v>
      </c>
      <c r="I115" s="30">
        <f>IF(OR($A115="",$B115=""),"",'OddsRatio_working_2-way'!N114)</f>
        <v>1.6271629240742262</v>
      </c>
      <c r="J115" s="30">
        <f>IF('Log_working_2-way'!$D114="","",A115^('Log_working_2-way'!$D114))</f>
        <v>2.6044302729451743</v>
      </c>
      <c r="K115" s="32">
        <f>IF('Log_working_2-way'!$D114="","",B115^('Log_working_2-way'!$D114))</f>
        <v>1.6232742032249983</v>
      </c>
      <c r="L115" s="37">
        <f t="shared" si="18"/>
        <v>0.38875305623471879</v>
      </c>
      <c r="M115" s="37">
        <f t="shared" si="19"/>
        <v>0.6112469437652811</v>
      </c>
      <c r="N115" s="38">
        <v>211</v>
      </c>
      <c r="O115" s="38">
        <f t="shared" si="20"/>
        <v>126.60000000000001</v>
      </c>
      <c r="P115" s="38">
        <f t="shared" si="21"/>
        <v>78.295597484276726</v>
      </c>
      <c r="Q115" s="38">
        <f t="shared" si="22"/>
        <v>132.70440251572327</v>
      </c>
      <c r="R115" s="38">
        <f t="shared" si="23"/>
        <v>84.4</v>
      </c>
      <c r="S115" s="39">
        <f t="shared" si="24"/>
        <v>-6.1044025157232653</v>
      </c>
      <c r="T115" s="39">
        <f t="shared" si="25"/>
        <v>-6.1044025157232795</v>
      </c>
      <c r="U115" t="s">
        <v>374</v>
      </c>
      <c r="V115" t="s">
        <v>301</v>
      </c>
      <c r="W115" t="s">
        <v>417</v>
      </c>
      <c r="X115" t="s">
        <v>438</v>
      </c>
      <c r="Y115" s="41"/>
    </row>
    <row r="116" spans="1:25" ht="15" x14ac:dyDescent="0.25">
      <c r="A116">
        <v>2.37</v>
      </c>
      <c r="B116">
        <v>1.65</v>
      </c>
      <c r="C116" s="29">
        <f t="shared" si="17"/>
        <v>2.8001534330648337E-2</v>
      </c>
      <c r="D116" s="30">
        <f>IF(OR($A116="",$B116=""),"",A116*'MPTO_working_2-way'!$G115)</f>
        <v>2.4363636363636365</v>
      </c>
      <c r="E116" s="32">
        <f>IF(OR($A116="",$B116=""),"",B116*'MPTO_working_2-way'!$G115)</f>
        <v>1.6962025316455696</v>
      </c>
      <c r="F116" s="30">
        <f>IF(OR($A116="",$B116=""),"",'MPTO_working_2-way'!D115)</f>
        <v>2.4513399153737665</v>
      </c>
      <c r="G116" s="32">
        <f>IF(OR($A116="",$B116=""),"",'MPTO_working_2-way'!E115)</f>
        <v>1.6890184645286688</v>
      </c>
      <c r="H116" s="30">
        <f>IF(OR($A116="",$B116=""),"",'OddsRatio_working_2-way'!M115)</f>
        <v>2.4517893468724408</v>
      </c>
      <c r="I116" s="30">
        <f>IF(OR($A116="",$B116=""),"",'OddsRatio_working_2-way'!N115)</f>
        <v>1.6888051645745159</v>
      </c>
      <c r="J116" s="30">
        <f>IF('Log_working_2-way'!$D115="","",A116^('Log_working_2-way'!$D115))</f>
        <v>2.4586772337716281</v>
      </c>
      <c r="K116" s="32">
        <f>IF('Log_working_2-way'!$D115="","",B116^('Log_working_2-way'!$D115))</f>
        <v>1.685552620448002</v>
      </c>
      <c r="L116" s="37">
        <f t="shared" si="18"/>
        <v>0.41044776119402981</v>
      </c>
      <c r="M116" s="37">
        <f t="shared" si="19"/>
        <v>0.58955223880597019</v>
      </c>
      <c r="N116" s="38">
        <v>212</v>
      </c>
      <c r="O116" s="38">
        <f t="shared" si="20"/>
        <v>122.54852320675104</v>
      </c>
      <c r="P116" s="38">
        <f t="shared" si="21"/>
        <v>83.515151515151487</v>
      </c>
      <c r="Q116" s="38">
        <f t="shared" si="22"/>
        <v>128.4848484848485</v>
      </c>
      <c r="R116" s="38">
        <f t="shared" si="23"/>
        <v>89.451476793248929</v>
      </c>
      <c r="S116" s="39">
        <f t="shared" si="24"/>
        <v>-5.9363252780974562</v>
      </c>
      <c r="T116" s="39">
        <f t="shared" si="25"/>
        <v>-5.936325278097442</v>
      </c>
      <c r="U116" t="s">
        <v>307</v>
      </c>
      <c r="V116" t="s">
        <v>378</v>
      </c>
      <c r="W116" t="s">
        <v>417</v>
      </c>
      <c r="X116" t="s">
        <v>438</v>
      </c>
      <c r="Y116" s="41"/>
    </row>
    <row r="117" spans="1:25" ht="15" x14ac:dyDescent="0.25">
      <c r="A117">
        <v>2.39</v>
      </c>
      <c r="B117">
        <v>1.64</v>
      </c>
      <c r="C117" s="29">
        <f t="shared" si="17"/>
        <v>2.8166139401979873E-2</v>
      </c>
      <c r="D117" s="30">
        <f>IF(OR($A117="",$B117=""),"",A117*'MPTO_working_2-way'!$G116)</f>
        <v>2.4573170731707319</v>
      </c>
      <c r="E117" s="32">
        <f>IF(OR($A117="",$B117=""),"",B117*'MPTO_working_2-way'!$G116)</f>
        <v>1.6861924686192469</v>
      </c>
      <c r="F117" s="30">
        <f>IF(OR($A117="",$B117=""),"",'MPTO_working_2-way'!D116)</f>
        <v>2.4732458354366487</v>
      </c>
      <c r="G117" s="32">
        <f>IF(OR($A117="",$B117=""),"",'MPTO_working_2-way'!E116)</f>
        <v>1.6787733424704472</v>
      </c>
      <c r="H117" s="30">
        <f>IF(OR($A117="",$B117=""),"",'OddsRatio_working_2-way'!M116)</f>
        <v>2.4737282653189494</v>
      </c>
      <c r="I117" s="30">
        <f>IF(OR($A117="",$B117=""),"",'OddsRatio_working_2-way'!N116)</f>
        <v>1.6785511437439771</v>
      </c>
      <c r="J117" s="30">
        <f>IF('Log_working_2-way'!$D116="","",A117^('Log_working_2-way'!$D116))</f>
        <v>2.4810623159062106</v>
      </c>
      <c r="K117" s="32">
        <f>IF('Log_working_2-way'!$D116="","",B117^('Log_working_2-way'!$D116))</f>
        <v>1.6751910363664311</v>
      </c>
      <c r="L117" s="37">
        <f t="shared" si="18"/>
        <v>0.40694789081885852</v>
      </c>
      <c r="M117" s="37">
        <f t="shared" si="19"/>
        <v>0.59305210918114148</v>
      </c>
      <c r="N117" s="38">
        <v>213</v>
      </c>
      <c r="O117" s="38">
        <f t="shared" si="20"/>
        <v>123.87866108786612</v>
      </c>
      <c r="P117" s="38">
        <f t="shared" si="21"/>
        <v>83.121951219512184</v>
      </c>
      <c r="Q117" s="38">
        <f t="shared" si="22"/>
        <v>129.8780487804878</v>
      </c>
      <c r="R117" s="38">
        <f t="shared" si="23"/>
        <v>89.121338912133893</v>
      </c>
      <c r="S117" s="39">
        <f t="shared" si="24"/>
        <v>-5.9993876926216814</v>
      </c>
      <c r="T117" s="39">
        <f t="shared" si="25"/>
        <v>-5.9993876926217098</v>
      </c>
      <c r="U117" t="s">
        <v>379</v>
      </c>
      <c r="V117" t="s">
        <v>376</v>
      </c>
      <c r="W117" t="s">
        <v>417</v>
      </c>
      <c r="X117" t="s">
        <v>438</v>
      </c>
      <c r="Y117" s="41"/>
    </row>
    <row r="118" spans="1:25" ht="15" x14ac:dyDescent="0.25">
      <c r="A118">
        <v>2.41</v>
      </c>
      <c r="B118">
        <v>1.63</v>
      </c>
      <c r="C118" s="29">
        <f t="shared" si="17"/>
        <v>2.8434691851436877E-2</v>
      </c>
      <c r="D118" s="30">
        <f>IF(OR($A118="",$B118=""),"",A118*'MPTO_working_2-way'!$G117)</f>
        <v>2.4785276073619631</v>
      </c>
      <c r="E118" s="32">
        <f>IF(OR($A118="",$B118=""),"",B118*'MPTO_working_2-way'!$G117)</f>
        <v>1.6763485477178419</v>
      </c>
      <c r="F118" s="30">
        <f>IF(OR($A118="",$B118=""),"",'MPTO_working_2-way'!D117)</f>
        <v>2.4955055109106499</v>
      </c>
      <c r="G118" s="32">
        <f>IF(OR($A118="",$B118=""),"",'MPTO_working_2-way'!E117)</f>
        <v>1.6686702206741284</v>
      </c>
      <c r="H118" s="30">
        <f>IF(OR($A118="",$B118=""),"",'OddsRatio_working_2-way'!M117)</f>
        <v>2.4960264830861911</v>
      </c>
      <c r="I118" s="30">
        <f>IF(OR($A118="",$B118=""),"",'OddsRatio_working_2-way'!N117)</f>
        <v>1.6684373647831916</v>
      </c>
      <c r="J118" s="30">
        <f>IF('Log_working_2-way'!$D117="","",A118^('Log_working_2-way'!$D117))</f>
        <v>2.5038534406814188</v>
      </c>
      <c r="K118" s="32">
        <f>IF('Log_working_2-way'!$D117="","",B118^('Log_working_2-way'!$D117))</f>
        <v>1.6649584147953032</v>
      </c>
      <c r="L118" s="37">
        <f t="shared" si="18"/>
        <v>0.40346534653465349</v>
      </c>
      <c r="M118" s="37">
        <f t="shared" si="19"/>
        <v>0.59653465346534673</v>
      </c>
      <c r="N118" s="38">
        <v>214</v>
      </c>
      <c r="O118" s="38">
        <f t="shared" si="20"/>
        <v>125.20331950207468</v>
      </c>
      <c r="P118" s="38">
        <f t="shared" si="21"/>
        <v>82.711656441717793</v>
      </c>
      <c r="Q118" s="38">
        <f t="shared" si="22"/>
        <v>131.28834355828221</v>
      </c>
      <c r="R118" s="38">
        <f t="shared" si="23"/>
        <v>88.796680497925308</v>
      </c>
      <c r="S118" s="39">
        <f t="shared" si="24"/>
        <v>-6.08502405620753</v>
      </c>
      <c r="T118" s="39">
        <f t="shared" si="25"/>
        <v>-6.0850240562075157</v>
      </c>
      <c r="U118" t="s">
        <v>300</v>
      </c>
      <c r="V118" t="s">
        <v>303</v>
      </c>
      <c r="W118" t="s">
        <v>417</v>
      </c>
      <c r="X118" t="s">
        <v>438</v>
      </c>
      <c r="Y118" s="41"/>
    </row>
    <row r="119" spans="1:25" ht="15" x14ac:dyDescent="0.25">
      <c r="A119">
        <v>2.56</v>
      </c>
      <c r="B119">
        <v>1.53</v>
      </c>
      <c r="C119" s="29">
        <f t="shared" si="17"/>
        <v>4.4219771241829964E-2</v>
      </c>
      <c r="D119" s="30">
        <f>IF(OR($A119="",$B119=""),"",A119*'MPTO_working_2-way'!$G118)</f>
        <v>2.6732026143790848</v>
      </c>
      <c r="E119" s="32">
        <f>IF(OR($A119="",$B119=""),"",B119*'MPTO_working_2-way'!$G118)</f>
        <v>1.5976562499999998</v>
      </c>
      <c r="F119" s="30">
        <f>IF(OR($A119="",$B119=""),"",'MPTO_working_2-way'!D118)</f>
        <v>2.7135929056394623</v>
      </c>
      <c r="G119" s="32">
        <f>IF(OR($A119="",$B119=""),"",'MPTO_working_2-way'!E118)</f>
        <v>1.5835691760329909</v>
      </c>
      <c r="H119" s="30">
        <f>IF(OR($A119="",$B119=""),"",'OddsRatio_working_2-way'!M118)</f>
        <v>2.7156328938368763</v>
      </c>
      <c r="I119" s="30">
        <f>IF(OR($A119="",$B119=""),"",'OddsRatio_working_2-way'!N118)</f>
        <v>1.5828752780343234</v>
      </c>
      <c r="J119" s="30">
        <f>IF('Log_working_2-way'!$D118="","",A119^('Log_working_2-way'!$D118))</f>
        <v>2.7348434621970585</v>
      </c>
      <c r="K119" s="32">
        <f>IF('Log_working_2-way'!$D118="","",B119^('Log_working_2-way'!$D118))</f>
        <v>1.5764208827996882</v>
      </c>
      <c r="L119" s="37">
        <f t="shared" si="18"/>
        <v>0.37408312958435208</v>
      </c>
      <c r="M119" s="37">
        <f t="shared" si="19"/>
        <v>0.62591687041564803</v>
      </c>
      <c r="N119" s="38">
        <v>215</v>
      </c>
      <c r="O119" s="38">
        <f t="shared" si="20"/>
        <v>131.015625</v>
      </c>
      <c r="P119" s="38">
        <f t="shared" si="21"/>
        <v>74.477124183006524</v>
      </c>
      <c r="Q119" s="38">
        <f t="shared" si="22"/>
        <v>140.52287581699346</v>
      </c>
      <c r="R119" s="38">
        <f t="shared" si="23"/>
        <v>83.984375</v>
      </c>
      <c r="S119" s="39">
        <f t="shared" si="24"/>
        <v>-9.5072508169934622</v>
      </c>
      <c r="T119" s="39">
        <f t="shared" si="25"/>
        <v>-9.5072508169934764</v>
      </c>
      <c r="U119" t="s">
        <v>162</v>
      </c>
      <c r="V119" t="s">
        <v>151</v>
      </c>
      <c r="W119" t="s">
        <v>167</v>
      </c>
      <c r="X119" t="s">
        <v>438</v>
      </c>
      <c r="Y119" s="41"/>
    </row>
    <row r="120" spans="1:25" ht="15" x14ac:dyDescent="0.25">
      <c r="A120">
        <v>1.86</v>
      </c>
      <c r="B120">
        <v>1.99</v>
      </c>
      <c r="C120" s="29">
        <f t="shared" si="17"/>
        <v>4.0146971416220811E-2</v>
      </c>
      <c r="D120" s="30">
        <f>IF(OR($A120="",$B120=""),"",A120*'MPTO_working_2-way'!$G119)</f>
        <v>1.9346733668341709</v>
      </c>
      <c r="E120" s="32">
        <f>IF(OR($A120="",$B120=""),"",B120*'MPTO_working_2-way'!$G119)</f>
        <v>2.0698924731182795</v>
      </c>
      <c r="F120" s="30">
        <f>IF(OR($A120="",$B120=""),"",'MPTO_working_2-way'!D119)</f>
        <v>1.9321396878425641</v>
      </c>
      <c r="G120" s="32">
        <f>IF(OR($A120="",$B120=""),"",'MPTO_working_2-way'!E119)</f>
        <v>2.0728005824046591</v>
      </c>
      <c r="H120" s="30">
        <f>IF(OR($A120="",$B120=""),"",'OddsRatio_working_2-way'!M119)</f>
        <v>1.9320337272260424</v>
      </c>
      <c r="I120" s="30">
        <f>IF(OR($A120="",$B120=""),"",'OddsRatio_working_2-way'!N119)</f>
        <v>2.0729225464578858</v>
      </c>
      <c r="J120" s="30">
        <f>IF('Log_working_2-way'!$D119="","",A120^('Log_working_2-way'!$D119))</f>
        <v>1.9308758651633173</v>
      </c>
      <c r="K120" s="32">
        <f>IF('Log_working_2-way'!$D119="","",B120^('Log_working_2-way'!$D119))</f>
        <v>2.0742570920821759</v>
      </c>
      <c r="L120" s="37">
        <f t="shared" si="18"/>
        <v>0.51688311688311683</v>
      </c>
      <c r="M120" s="37">
        <f t="shared" si="19"/>
        <v>0.48311688311688311</v>
      </c>
      <c r="N120" s="38">
        <v>216</v>
      </c>
      <c r="O120" s="38">
        <f t="shared" si="20"/>
        <v>99.870967741935502</v>
      </c>
      <c r="P120" s="38">
        <f t="shared" si="21"/>
        <v>107.45728643216079</v>
      </c>
      <c r="Q120" s="38">
        <f t="shared" si="22"/>
        <v>108.54271356783919</v>
      </c>
      <c r="R120" s="38">
        <f t="shared" si="23"/>
        <v>116.12903225806451</v>
      </c>
      <c r="S120" s="39">
        <f t="shared" si="24"/>
        <v>-8.6717458259036846</v>
      </c>
      <c r="T120" s="39">
        <f t="shared" si="25"/>
        <v>-8.6717458259037272</v>
      </c>
      <c r="U120" t="s">
        <v>154</v>
      </c>
      <c r="V120" t="s">
        <v>165</v>
      </c>
      <c r="W120" t="s">
        <v>167</v>
      </c>
      <c r="X120" t="s">
        <v>438</v>
      </c>
      <c r="Y120" s="41"/>
    </row>
    <row r="121" spans="1:25" ht="15" x14ac:dyDescent="0.25">
      <c r="A121">
        <v>2.65</v>
      </c>
      <c r="B121">
        <v>1.5</v>
      </c>
      <c r="C121" s="29">
        <f t="shared" si="17"/>
        <v>4.4025157232704393E-2</v>
      </c>
      <c r="D121" s="30">
        <f>IF(OR($A121="",$B121=""),"",A121*'MPTO_working_2-way'!$G120)</f>
        <v>2.7666666666666666</v>
      </c>
      <c r="E121" s="32">
        <f>IF(OR($A121="",$B121=""),"",B121*'MPTO_working_2-way'!$G120)</f>
        <v>1.5660377358490565</v>
      </c>
      <c r="F121" s="30">
        <f>IF(OR($A121="",$B121=""),"",'MPTO_working_2-way'!D120)</f>
        <v>2.8141592920353982</v>
      </c>
      <c r="G121" s="32">
        <f>IF(OR($A121="",$B121=""),"",'MPTO_working_2-way'!E120)</f>
        <v>1.5512195121951218</v>
      </c>
      <c r="H121" s="30">
        <f>IF(OR($A121="",$B121=""),"",'OddsRatio_working_2-way'!M120)</f>
        <v>2.8165902124584949</v>
      </c>
      <c r="I121" s="30">
        <f>IF(OR($A121="",$B121=""),"",'OddsRatio_working_2-way'!N120)</f>
        <v>1.5504818825631808</v>
      </c>
      <c r="J121" s="30">
        <f>IF('Log_working_2-way'!$D120="","",A121^('Log_working_2-way'!$D120))</f>
        <v>2.8393024356620948</v>
      </c>
      <c r="K121" s="32">
        <f>IF('Log_working_2-way'!$D120="","",B121^('Log_working_2-way'!$D120))</f>
        <v>1.5436843776258462</v>
      </c>
      <c r="L121" s="37">
        <f t="shared" si="18"/>
        <v>0.36144578313253012</v>
      </c>
      <c r="M121" s="37">
        <f t="shared" si="19"/>
        <v>0.63855421686746994</v>
      </c>
      <c r="N121" s="38">
        <v>217</v>
      </c>
      <c r="O121" s="38">
        <f t="shared" si="20"/>
        <v>135.11320754716979</v>
      </c>
      <c r="P121" s="38">
        <f t="shared" si="21"/>
        <v>72.333333333333329</v>
      </c>
      <c r="Q121" s="38">
        <f t="shared" si="22"/>
        <v>144.66666666666666</v>
      </c>
      <c r="R121" s="38">
        <f t="shared" si="23"/>
        <v>81.886792452830193</v>
      </c>
      <c r="S121" s="39">
        <f t="shared" si="24"/>
        <v>-9.5534591194968641</v>
      </c>
      <c r="T121" s="39">
        <f t="shared" si="25"/>
        <v>-9.5534591194968641</v>
      </c>
      <c r="U121" t="s">
        <v>163</v>
      </c>
      <c r="V121" t="s">
        <v>153</v>
      </c>
      <c r="W121" t="s">
        <v>167</v>
      </c>
      <c r="X121" t="s">
        <v>438</v>
      </c>
      <c r="Y121" s="41"/>
    </row>
    <row r="122" spans="1:25" ht="15" x14ac:dyDescent="0.25">
      <c r="A122">
        <v>1.96</v>
      </c>
      <c r="B122">
        <v>1.89</v>
      </c>
      <c r="C122" s="29">
        <f t="shared" si="17"/>
        <v>3.9304610733182255E-2</v>
      </c>
      <c r="D122" s="30">
        <f>IF(OR($A122="",$B122=""),"",A122*'MPTO_working_2-way'!$G121)</f>
        <v>2.0370370370370372</v>
      </c>
      <c r="E122" s="32">
        <f>IF(OR($A122="",$B122=""),"",B122*'MPTO_working_2-way'!$G121)</f>
        <v>1.9642857142857144</v>
      </c>
      <c r="F122" s="30">
        <f>IF(OR($A122="",$B122=""),"",'MPTO_working_2-way'!D121)</f>
        <v>2.0385208012326657</v>
      </c>
      <c r="G122" s="32">
        <f>IF(OR($A122="",$B122=""),"",'MPTO_working_2-way'!E121)</f>
        <v>1.9629080118694364</v>
      </c>
      <c r="H122" s="30">
        <f>IF(OR($A122="",$B122=""),"",'OddsRatio_working_2-way'!M121)</f>
        <v>2.0385815737789974</v>
      </c>
      <c r="I122" s="30">
        <f>IF(OR($A122="",$B122=""),"",'OddsRatio_working_2-way'!N121)</f>
        <v>1.9628516673576117</v>
      </c>
      <c r="J122" s="30">
        <f>IF('Log_working_2-way'!$D121="","",A122^('Log_working_2-way'!$D121))</f>
        <v>2.0392611823308071</v>
      </c>
      <c r="K122" s="32">
        <f>IF('Log_working_2-way'!$D121="","",B122^('Log_working_2-way'!$D121))</f>
        <v>1.9622220256096747</v>
      </c>
      <c r="L122" s="37">
        <f t="shared" si="18"/>
        <v>0.49090909090909085</v>
      </c>
      <c r="M122" s="37">
        <f t="shared" si="19"/>
        <v>0.50909090909090904</v>
      </c>
      <c r="N122" s="38">
        <v>218</v>
      </c>
      <c r="O122" s="38">
        <f t="shared" si="20"/>
        <v>106.77551020408163</v>
      </c>
      <c r="P122" s="38">
        <f t="shared" si="21"/>
        <v>102.65608465608466</v>
      </c>
      <c r="Q122" s="38">
        <f t="shared" si="22"/>
        <v>115.34391534391536</v>
      </c>
      <c r="R122" s="38">
        <f t="shared" si="23"/>
        <v>111.22448979591837</v>
      </c>
      <c r="S122" s="39">
        <f t="shared" si="24"/>
        <v>-8.5684051398337289</v>
      </c>
      <c r="T122" s="39">
        <f t="shared" si="25"/>
        <v>-8.5684051398337147</v>
      </c>
      <c r="U122" t="s">
        <v>148</v>
      </c>
      <c r="V122" t="s">
        <v>159</v>
      </c>
      <c r="W122" t="s">
        <v>167</v>
      </c>
      <c r="X122" t="s">
        <v>438</v>
      </c>
      <c r="Y122" s="41"/>
    </row>
    <row r="123" spans="1:25" ht="15" x14ac:dyDescent="0.25">
      <c r="A123">
        <v>2.0099999999999998</v>
      </c>
      <c r="B123">
        <v>1.88</v>
      </c>
      <c r="C123" s="29">
        <f t="shared" si="17"/>
        <v>2.9427331427966497E-2</v>
      </c>
      <c r="D123" s="30">
        <f>IF(OR($A123="",$B123=""),"",A123*'MPTO_working_2-way'!$G122)</f>
        <v>2.0691489361702122</v>
      </c>
      <c r="E123" s="32">
        <f>IF(OR($A123="",$B123=""),"",B123*'MPTO_working_2-way'!$G122)</f>
        <v>1.9353233830845769</v>
      </c>
      <c r="F123" s="30">
        <f>IF(OR($A123="",$B123=""),"",'MPTO_working_2-way'!D122)</f>
        <v>2.0712563034422273</v>
      </c>
      <c r="G123" s="32">
        <f>IF(OR($A123="",$B123=""),"",'MPTO_working_2-way'!E122)</f>
        <v>1.9334834220221038</v>
      </c>
      <c r="H123" s="30">
        <f>IF(OR($A123="",$B123=""),"",'OddsRatio_working_2-way'!M122)</f>
        <v>2.0713203408538785</v>
      </c>
      <c r="I123" s="30">
        <f>IF(OR($A123="",$B123=""),"",'OddsRatio_working_2-way'!N122)</f>
        <v>1.9334276237142709</v>
      </c>
      <c r="J123" s="30">
        <f>IF('Log_working_2-way'!$D122="","",A123^('Log_working_2-way'!$D122))</f>
        <v>2.0722780043286777</v>
      </c>
      <c r="K123" s="32">
        <f>IF('Log_working_2-way'!$D122="","",B123^('Log_working_2-way'!$D122))</f>
        <v>1.9325939690668699</v>
      </c>
      <c r="L123" s="37">
        <f t="shared" si="18"/>
        <v>0.48329048843187672</v>
      </c>
      <c r="M123" s="37">
        <f t="shared" si="19"/>
        <v>0.5167095115681235</v>
      </c>
      <c r="N123" s="38">
        <v>219</v>
      </c>
      <c r="O123" s="38">
        <f t="shared" si="20"/>
        <v>110.04477611940297</v>
      </c>
      <c r="P123" s="38">
        <f t="shared" si="21"/>
        <v>102.51063829787232</v>
      </c>
      <c r="Q123" s="38">
        <f t="shared" si="22"/>
        <v>116.48936170212765</v>
      </c>
      <c r="R123" s="38">
        <f t="shared" si="23"/>
        <v>108.95522388059703</v>
      </c>
      <c r="S123" s="39">
        <f t="shared" si="24"/>
        <v>-6.4445855827246845</v>
      </c>
      <c r="T123" s="39">
        <f t="shared" si="25"/>
        <v>-6.4445855827247129</v>
      </c>
      <c r="U123" t="s">
        <v>404</v>
      </c>
      <c r="V123" t="s">
        <v>309</v>
      </c>
      <c r="W123" t="s">
        <v>418</v>
      </c>
      <c r="X123" t="s">
        <v>438</v>
      </c>
      <c r="Y123" s="41"/>
    </row>
    <row r="124" spans="1:25" ht="15" x14ac:dyDescent="0.25">
      <c r="A124">
        <v>1.99</v>
      </c>
      <c r="B124">
        <v>1.9</v>
      </c>
      <c r="C124" s="29">
        <f t="shared" si="17"/>
        <v>2.8828352287754377E-2</v>
      </c>
      <c r="D124" s="30">
        <f>IF(OR($A124="",$B124=""),"",A124*'MPTO_working_2-way'!$G123)</f>
        <v>2.0473684210526311</v>
      </c>
      <c r="E124" s="32">
        <f>IF(OR($A124="",$B124=""),"",B124*'MPTO_working_2-way'!$G123)</f>
        <v>1.9547738693467331</v>
      </c>
      <c r="F124" s="30">
        <f>IF(OR($A124="",$B124=""),"",'MPTO_working_2-way'!D123)</f>
        <v>2.0487672717420748</v>
      </c>
      <c r="G124" s="32">
        <f>IF(OR($A124="",$B124=""),"",'MPTO_working_2-way'!E123)</f>
        <v>1.9535003874967702</v>
      </c>
      <c r="H124" s="30">
        <f>IF(OR($A124="",$B124=""),"",'OddsRatio_working_2-way'!M123)</f>
        <v>2.0488088481701512</v>
      </c>
      <c r="I124" s="30">
        <f>IF(OR($A124="",$B124=""),"",'OddsRatio_working_2-way'!N123)</f>
        <v>1.9534625892455926</v>
      </c>
      <c r="J124" s="30">
        <f>IF('Log_working_2-way'!$D123="","",A124^('Log_working_2-way'!$D123))</f>
        <v>2.0494438264048878</v>
      </c>
      <c r="K124" s="32">
        <f>IF('Log_working_2-way'!$D123="","",B124^('Log_working_2-way'!$D123))</f>
        <v>1.9528856855785393</v>
      </c>
      <c r="L124" s="37">
        <f t="shared" si="18"/>
        <v>0.48843187660668391</v>
      </c>
      <c r="M124" s="37">
        <f t="shared" si="19"/>
        <v>0.51156812339331637</v>
      </c>
      <c r="N124" s="38">
        <v>220</v>
      </c>
      <c r="O124" s="38">
        <f t="shared" si="20"/>
        <v>109.44723618090453</v>
      </c>
      <c r="P124" s="38">
        <f t="shared" si="21"/>
        <v>104.21052631578947</v>
      </c>
      <c r="Q124" s="38">
        <f t="shared" si="22"/>
        <v>115.78947368421052</v>
      </c>
      <c r="R124" s="38">
        <f t="shared" si="23"/>
        <v>110.55276381909547</v>
      </c>
      <c r="S124" s="39">
        <f t="shared" si="24"/>
        <v>-6.342237503305995</v>
      </c>
      <c r="T124" s="39">
        <f t="shared" si="25"/>
        <v>-6.3422375033060092</v>
      </c>
      <c r="U124" t="s">
        <v>385</v>
      </c>
      <c r="V124" t="s">
        <v>311</v>
      </c>
      <c r="W124" t="s">
        <v>418</v>
      </c>
      <c r="X124" t="s">
        <v>438</v>
      </c>
      <c r="Y124" s="41"/>
    </row>
    <row r="125" spans="1:25" ht="15" x14ac:dyDescent="0.25">
      <c r="A125">
        <v>2.08</v>
      </c>
      <c r="B125">
        <v>1.81</v>
      </c>
      <c r="C125" s="29">
        <f t="shared" si="17"/>
        <v>3.3255418614534626E-2</v>
      </c>
      <c r="D125" s="30">
        <f>IF(OR($A125="",$B125=""),"",A125*'MPTO_working_2-way'!$G124)</f>
        <v>2.1491712707182322</v>
      </c>
      <c r="E125" s="32">
        <f>IF(OR($A125="",$B125=""),"",B125*'MPTO_working_2-way'!$G124)</f>
        <v>1.8701923076923077</v>
      </c>
      <c r="F125" s="30">
        <f>IF(OR($A125="",$B125=""),"",'MPTO_working_2-way'!D124)</f>
        <v>2.1545152798443401</v>
      </c>
      <c r="G125" s="32">
        <f>IF(OR($A125="",$B125=""),"",'MPTO_working_2-way'!E124)</f>
        <v>1.8661643699811639</v>
      </c>
      <c r="H125" s="30">
        <f>IF(OR($A125="",$B125=""),"",'OddsRatio_working_2-way'!M124)</f>
        <v>2.1547005383792519</v>
      </c>
      <c r="I125" s="30">
        <f>IF(OR($A125="",$B125=""),"",'OddsRatio_working_2-way'!N124)</f>
        <v>1.8660254037844384</v>
      </c>
      <c r="J125" s="30">
        <f>IF('Log_working_2-way'!$D124="","",A125^('Log_working_2-way'!$D124))</f>
        <v>2.1571440120474694</v>
      </c>
      <c r="K125" s="32">
        <f>IF('Log_working_2-way'!$D124="","",B125^('Log_working_2-way'!$D124))</f>
        <v>1.8641966683390954</v>
      </c>
      <c r="L125" s="37">
        <f t="shared" si="18"/>
        <v>0.46529562982005135</v>
      </c>
      <c r="M125" s="37">
        <f t="shared" si="19"/>
        <v>0.53470437017994854</v>
      </c>
      <c r="N125" s="38">
        <v>221</v>
      </c>
      <c r="O125" s="38">
        <f t="shared" si="20"/>
        <v>114.75</v>
      </c>
      <c r="P125" s="38">
        <f t="shared" si="21"/>
        <v>98.900552486187848</v>
      </c>
      <c r="Q125" s="38">
        <f t="shared" si="22"/>
        <v>122.09944751381217</v>
      </c>
      <c r="R125" s="38">
        <f t="shared" si="23"/>
        <v>106.24999999999999</v>
      </c>
      <c r="S125" s="39">
        <f t="shared" si="24"/>
        <v>-7.3494475138121658</v>
      </c>
      <c r="T125" s="39">
        <f t="shared" si="25"/>
        <v>-7.3494475138121373</v>
      </c>
      <c r="U125" t="s">
        <v>310</v>
      </c>
      <c r="V125" t="s">
        <v>402</v>
      </c>
      <c r="W125" t="s">
        <v>418</v>
      </c>
      <c r="X125" t="s">
        <v>438</v>
      </c>
      <c r="Y125" s="41"/>
    </row>
    <row r="126" spans="1:25" ht="15" x14ac:dyDescent="0.25">
      <c r="A126">
        <v>1.66</v>
      </c>
      <c r="B126">
        <v>2.3199999999999998</v>
      </c>
      <c r="C126" s="29">
        <f t="shared" si="17"/>
        <v>3.3444121312837582E-2</v>
      </c>
      <c r="D126" s="30">
        <f>IF(OR($A126="",$B126=""),"",A126*'MPTO_working_2-way'!$G125)</f>
        <v>1.7155172413793103</v>
      </c>
      <c r="E126" s="32">
        <f>IF(OR($A126="",$B126=""),"",B126*'MPTO_working_2-way'!$G125)</f>
        <v>2.3975903614457832</v>
      </c>
      <c r="F126" s="30">
        <f>IF(OR($A126="",$B126=""),"",'MPTO_working_2-way'!D125)</f>
        <v>1.707394928178755</v>
      </c>
      <c r="G126" s="32">
        <f>IF(OR($A126="",$B126=""),"",'MPTO_working_2-way'!E125)</f>
        <v>2.4136375031336175</v>
      </c>
      <c r="H126" s="30">
        <f>IF(OR($A126="",$B126=""),"",'OddsRatio_working_2-way'!M125)</f>
        <v>1.7071067811865479</v>
      </c>
      <c r="I126" s="30">
        <f>IF(OR($A126="",$B126=""),"",'OddsRatio_working_2-way'!N125)</f>
        <v>2.4142135623730954</v>
      </c>
      <c r="J126" s="30">
        <f>IF('Log_working_2-way'!$D125="","",A126^('Log_working_2-way'!$D125))</f>
        <v>1.7034185347793582</v>
      </c>
      <c r="K126" s="32">
        <f>IF('Log_working_2-way'!$D125="","",B126^('Log_working_2-way'!$D125))</f>
        <v>2.4216287324780335</v>
      </c>
      <c r="L126" s="37">
        <f t="shared" si="18"/>
        <v>0.58291457286432158</v>
      </c>
      <c r="M126" s="37">
        <f t="shared" si="19"/>
        <v>0.41708542713567837</v>
      </c>
      <c r="N126" s="38">
        <v>222</v>
      </c>
      <c r="O126" s="38">
        <f t="shared" si="20"/>
        <v>88.265060240963848</v>
      </c>
      <c r="P126" s="38">
        <f t="shared" si="21"/>
        <v>126.31034482758621</v>
      </c>
      <c r="Q126" s="38">
        <f t="shared" si="22"/>
        <v>95.689655172413794</v>
      </c>
      <c r="R126" s="38">
        <f t="shared" si="23"/>
        <v>133.73493975903617</v>
      </c>
      <c r="S126" s="39">
        <f t="shared" si="24"/>
        <v>-7.4245949314499455</v>
      </c>
      <c r="T126" s="39">
        <f t="shared" si="25"/>
        <v>-7.4245949314499597</v>
      </c>
      <c r="U126" t="s">
        <v>313</v>
      </c>
      <c r="V126" t="s">
        <v>388</v>
      </c>
      <c r="W126" t="s">
        <v>418</v>
      </c>
      <c r="X126" t="s">
        <v>438</v>
      </c>
      <c r="Y126" s="41"/>
    </row>
    <row r="127" spans="1:25" ht="15" x14ac:dyDescent="0.25">
      <c r="A127">
        <v>1.36</v>
      </c>
      <c r="B127">
        <v>3.3</v>
      </c>
      <c r="C127" s="29">
        <f t="shared" si="17"/>
        <v>3.8324420677361859E-2</v>
      </c>
      <c r="D127" s="30">
        <f>IF(OR($A127="",$B127=""),"",A127*'MPTO_working_2-way'!$G126)</f>
        <v>1.4121212121212123</v>
      </c>
      <c r="E127" s="32">
        <f>IF(OR($A127="",$B127=""),"",B127*'MPTO_working_2-way'!$G126)</f>
        <v>3.4264705882352939</v>
      </c>
      <c r="F127" s="30">
        <f>IF(OR($A127="",$B127=""),"",'MPTO_working_2-way'!D126)</f>
        <v>1.3963907902924706</v>
      </c>
      <c r="G127" s="32">
        <f>IF(OR($A127="",$B127=""),"",'MPTO_working_2-way'!E126)</f>
        <v>3.5227629513343799</v>
      </c>
      <c r="H127" s="30">
        <f>IF(OR($A127="",$B127=""),"",'OddsRatio_working_2-way'!M126)</f>
        <v>1.3956282840374725</v>
      </c>
      <c r="I127" s="30">
        <f>IF(OR($A127="",$B127=""),"",'OddsRatio_working_2-way'!N126)</f>
        <v>3.5276251480171839</v>
      </c>
      <c r="J127" s="30">
        <f>IF('Log_working_2-way'!$D126="","",A127^('Log_working_2-way'!$D126))</f>
        <v>1.3883356447682278</v>
      </c>
      <c r="K127" s="32">
        <f>IF('Log_working_2-way'!$D126="","",B127^('Log_working_2-way'!$D126))</f>
        <v>3.5750919686868223</v>
      </c>
      <c r="L127" s="37">
        <f t="shared" si="18"/>
        <v>0.70815450643776812</v>
      </c>
      <c r="M127" s="37">
        <f t="shared" si="19"/>
        <v>0.29184549356223177</v>
      </c>
      <c r="N127" s="38">
        <v>223</v>
      </c>
      <c r="O127" s="38">
        <f t="shared" si="20"/>
        <v>59.029411764705898</v>
      </c>
      <c r="P127" s="38">
        <f t="shared" si="21"/>
        <v>155.42424242424241</v>
      </c>
      <c r="Q127" s="38">
        <f t="shared" si="22"/>
        <v>67.575757575757578</v>
      </c>
      <c r="R127" s="38">
        <f t="shared" si="23"/>
        <v>163.97058823529412</v>
      </c>
      <c r="S127" s="39">
        <f t="shared" si="24"/>
        <v>-8.5463458110516797</v>
      </c>
      <c r="T127" s="39">
        <f t="shared" si="25"/>
        <v>-8.5463458110517081</v>
      </c>
      <c r="U127" t="s">
        <v>179</v>
      </c>
      <c r="V127" t="s">
        <v>184</v>
      </c>
      <c r="W127" t="s">
        <v>406</v>
      </c>
      <c r="X127" t="s">
        <v>439</v>
      </c>
      <c r="Y127" s="41"/>
    </row>
    <row r="128" spans="1:25" ht="15" x14ac:dyDescent="0.25">
      <c r="A128">
        <v>1.41</v>
      </c>
      <c r="B128">
        <v>3.06</v>
      </c>
      <c r="C128" s="29">
        <f t="shared" si="17"/>
        <v>3.6017243776943486E-2</v>
      </c>
      <c r="D128" s="30">
        <f>IF(OR($A128="",$B128=""),"",A128*'MPTO_working_2-way'!$G127)</f>
        <v>1.4607843137254903</v>
      </c>
      <c r="E128" s="32">
        <f>IF(OR($A128="",$B128=""),"",B128*'MPTO_working_2-way'!$G127)</f>
        <v>3.1702127659574471</v>
      </c>
      <c r="F128" s="30">
        <f>IF(OR($A128="",$B128=""),"",'MPTO_working_2-way'!D127)</f>
        <v>1.4467357408711399</v>
      </c>
      <c r="G128" s="32">
        <f>IF(OR($A128="",$B128=""),"",'MPTO_working_2-way'!E127)</f>
        <v>3.2384598063499217</v>
      </c>
      <c r="H128" s="30">
        <f>IF(OR($A128="",$B128=""),"",'OddsRatio_working_2-way'!M127)</f>
        <v>1.4461268050830305</v>
      </c>
      <c r="I128" s="30">
        <f>IF(OR($A128="",$B128=""),"",'OddsRatio_working_2-way'!N127)</f>
        <v>3.2415151670025439</v>
      </c>
      <c r="J128" s="30">
        <f>IF('Log_working_2-way'!$D127="","",A128^('Log_working_2-way'!$D127))</f>
        <v>1.439655724594276</v>
      </c>
      <c r="K128" s="32">
        <f>IF('Log_working_2-way'!$D127="","",B128^('Log_working_2-way'!$D127))</f>
        <v>3.2745069472757113</v>
      </c>
      <c r="L128" s="37">
        <f t="shared" si="18"/>
        <v>0.68456375838926165</v>
      </c>
      <c r="M128" s="37">
        <f t="shared" si="19"/>
        <v>0.31543624161073824</v>
      </c>
      <c r="N128" s="38">
        <v>224</v>
      </c>
      <c r="O128" s="38">
        <f t="shared" si="20"/>
        <v>65.134751773049629</v>
      </c>
      <c r="P128" s="38">
        <f t="shared" si="21"/>
        <v>150.79738562091507</v>
      </c>
      <c r="Q128" s="38">
        <f t="shared" si="22"/>
        <v>73.202614379084963</v>
      </c>
      <c r="R128" s="38">
        <f t="shared" si="23"/>
        <v>158.86524822695037</v>
      </c>
      <c r="S128" s="39">
        <f t="shared" si="24"/>
        <v>-8.0678626060353338</v>
      </c>
      <c r="T128" s="39">
        <f t="shared" si="25"/>
        <v>-8.0678626060353054</v>
      </c>
      <c r="U128" t="s">
        <v>185</v>
      </c>
      <c r="V128" t="s">
        <v>182</v>
      </c>
      <c r="W128" t="s">
        <v>406</v>
      </c>
      <c r="X128" t="s">
        <v>439</v>
      </c>
      <c r="Y128" s="41"/>
    </row>
    <row r="129" spans="1:25" s="35" customFormat="1" ht="15" x14ac:dyDescent="0.25">
      <c r="A129">
        <v>2.06</v>
      </c>
      <c r="B129">
        <v>1.85</v>
      </c>
      <c r="C129" s="29">
        <f t="shared" si="17"/>
        <v>2.5977433744424072E-2</v>
      </c>
      <c r="D129" s="30">
        <f>IF(OR($A129="",$B129=""),"",A129*'MPTO_working_2-way'!$G128)</f>
        <v>2.1135135135135137</v>
      </c>
      <c r="E129" s="32">
        <f>IF(OR($A129="",$B129=""),"",B129*'MPTO_working_2-way'!$G128)</f>
        <v>1.8980582524271847</v>
      </c>
      <c r="F129" s="30">
        <f>IF(OR($A129="",$B129=""),"",'MPTO_working_2-way'!D128)</f>
        <v>2.1166342682588173</v>
      </c>
      <c r="G129" s="32">
        <f>IF(OR($A129="",$B129=""),"",'MPTO_working_2-way'!E128)</f>
        <v>1.8955483710519774</v>
      </c>
      <c r="H129" s="30">
        <f>IF(OR($A129="",$B129=""),"",'OddsRatio_working_2-way'!M128)</f>
        <v>2.1167178800079327</v>
      </c>
      <c r="I129" s="30">
        <f>IF(OR($A129="",$B129=""),"",'OddsRatio_working_2-way'!N128)</f>
        <v>1.8954813188742858</v>
      </c>
      <c r="J129" s="30">
        <f>IF('Log_working_2-way'!$D128="","",A129^('Log_working_2-way'!$D128))</f>
        <v>2.1181333306010104</v>
      </c>
      <c r="K129" s="32">
        <f>IF('Log_working_2-way'!$D128="","",B129^('Log_working_2-way'!$D128))</f>
        <v>1.8943477245799318</v>
      </c>
      <c r="L129" s="37">
        <f t="shared" si="18"/>
        <v>0.47314578005115088</v>
      </c>
      <c r="M129" s="37">
        <f t="shared" si="19"/>
        <v>0.52685421994884907</v>
      </c>
      <c r="N129" s="38">
        <v>225</v>
      </c>
      <c r="O129" s="38">
        <f t="shared" si="20"/>
        <v>115.77669902912622</v>
      </c>
      <c r="P129" s="38">
        <f t="shared" si="21"/>
        <v>103.37837837837836</v>
      </c>
      <c r="Q129" s="38">
        <f t="shared" si="22"/>
        <v>121.6216216216216</v>
      </c>
      <c r="R129" s="38">
        <f t="shared" si="23"/>
        <v>109.22330097087379</v>
      </c>
      <c r="S129" s="39">
        <f t="shared" si="24"/>
        <v>-5.8449225924953794</v>
      </c>
      <c r="T129" s="39">
        <f t="shared" si="25"/>
        <v>-5.8449225924954362</v>
      </c>
      <c r="U129" t="s">
        <v>169</v>
      </c>
      <c r="V129" t="s">
        <v>181</v>
      </c>
      <c r="W129" t="s">
        <v>406</v>
      </c>
      <c r="X129" t="s">
        <v>439</v>
      </c>
      <c r="Y129" s="41"/>
    </row>
    <row r="130" spans="1:25" ht="15" x14ac:dyDescent="0.25">
      <c r="A130">
        <v>1.66</v>
      </c>
      <c r="B130">
        <v>2.34</v>
      </c>
      <c r="C130" s="29">
        <f t="shared" si="17"/>
        <v>2.9760065904644417E-2</v>
      </c>
      <c r="D130" s="30">
        <f>IF(OR($A130="",$B130=""),"",A130*'MPTO_working_2-way'!$G129)</f>
        <v>1.7094017094017095</v>
      </c>
      <c r="E130" s="32">
        <f>IF(OR($A130="",$B130=""),"",B130*'MPTO_working_2-way'!$G129)</f>
        <v>2.4096385542168677</v>
      </c>
      <c r="F130" s="30">
        <f>IF(OR($A130="",$B130=""),"",'MPTO_working_2-way'!D129)</f>
        <v>1.7020418894049603</v>
      </c>
      <c r="G130" s="32">
        <f>IF(OR($A130="",$B130=""),"",'MPTO_working_2-way'!E129)</f>
        <v>2.4244164274123086</v>
      </c>
      <c r="H130" s="30">
        <f>IF(OR($A130="",$B130=""),"",'OddsRatio_working_2-way'!M129)</f>
        <v>1.7018100265975373</v>
      </c>
      <c r="I130" s="30">
        <f>IF(OR($A130="",$B130=""),"",'OddsRatio_working_2-way'!N129)</f>
        <v>2.4248870236980302</v>
      </c>
      <c r="J130" s="30">
        <f>IF('Log_working_2-way'!$D129="","",A130^('Log_working_2-way'!$D129))</f>
        <v>1.6984752676475883</v>
      </c>
      <c r="K130" s="32">
        <f>IF('Log_working_2-way'!$D129="","",B130^('Log_working_2-way'!$D129))</f>
        <v>2.4316899199135542</v>
      </c>
      <c r="L130" s="37">
        <f t="shared" si="18"/>
        <v>0.58499999999999996</v>
      </c>
      <c r="M130" s="37">
        <f t="shared" si="19"/>
        <v>0.41499999999999998</v>
      </c>
      <c r="N130" s="38">
        <v>226</v>
      </c>
      <c r="O130" s="38">
        <f t="shared" si="20"/>
        <v>89.855421686746979</v>
      </c>
      <c r="P130" s="38">
        <f t="shared" si="21"/>
        <v>129.41880341880341</v>
      </c>
      <c r="Q130" s="38">
        <f t="shared" si="22"/>
        <v>96.581196581196593</v>
      </c>
      <c r="R130" s="38">
        <f t="shared" si="23"/>
        <v>136.14457831325302</v>
      </c>
      <c r="S130" s="39">
        <f t="shared" si="24"/>
        <v>-6.7257748944496143</v>
      </c>
      <c r="T130" s="39">
        <f t="shared" si="25"/>
        <v>-6.7257748944496143</v>
      </c>
      <c r="U130" t="s">
        <v>187</v>
      </c>
      <c r="V130" t="s">
        <v>190</v>
      </c>
      <c r="W130" t="s">
        <v>406</v>
      </c>
      <c r="X130" t="s">
        <v>439</v>
      </c>
      <c r="Y130" s="41"/>
    </row>
    <row r="131" spans="1:25" ht="15" x14ac:dyDescent="0.25">
      <c r="A131">
        <v>1.65</v>
      </c>
      <c r="B131">
        <v>2.35</v>
      </c>
      <c r="C131" s="29">
        <f t="shared" ref="C131:C177" si="26">IF(OR($A131="",$B131=""),"",(1/A131)+(1/B131)-1)</f>
        <v>3.1592520954223158E-2</v>
      </c>
      <c r="D131" s="30">
        <f>IF(OR($A131="",$B131=""),"",A131*'MPTO_working_2-way'!$G130)</f>
        <v>1.7021276595744681</v>
      </c>
      <c r="E131" s="32">
        <f>IF(OR($A131="",$B131=""),"",B131*'MPTO_working_2-way'!$G130)</f>
        <v>2.4242424242424243</v>
      </c>
      <c r="F131" s="30">
        <f>IF(OR($A131="",$B131=""),"",'MPTO_working_2-way'!D130)</f>
        <v>1.6941561987984708</v>
      </c>
      <c r="G131" s="32">
        <f>IF(OR($A131="",$B131=""),"",'MPTO_working_2-way'!E130)</f>
        <v>2.4405979543666407</v>
      </c>
      <c r="H131" s="30">
        <f>IF(OR($A131="",$B131=""),"",'OddsRatio_working_2-way'!M130)</f>
        <v>1.6938886664887112</v>
      </c>
      <c r="I131" s="30">
        <f>IF(OR($A131="",$B131=""),"",'OddsRatio_working_2-way'!N130)</f>
        <v>2.4411533842457849</v>
      </c>
      <c r="J131" s="30">
        <f>IF('Log_working_2-way'!$D130="","",A131^('Log_working_2-way'!$D130))</f>
        <v>1.6902722385674813</v>
      </c>
      <c r="K131" s="32">
        <f>IF('Log_working_2-way'!$D130="","",B131^('Log_working_2-way'!$D130))</f>
        <v>2.4487037782009757</v>
      </c>
      <c r="L131" s="37">
        <f t="shared" si="18"/>
        <v>0.58750000000000002</v>
      </c>
      <c r="M131" s="37">
        <f t="shared" si="19"/>
        <v>0.41249999999999998</v>
      </c>
      <c r="N131" s="38">
        <v>227</v>
      </c>
      <c r="O131" s="38">
        <f t="shared" si="20"/>
        <v>89.424242424242394</v>
      </c>
      <c r="P131" s="38">
        <f t="shared" si="21"/>
        <v>130.40425531914894</v>
      </c>
      <c r="Q131" s="38">
        <f t="shared" si="22"/>
        <v>96.59574468085107</v>
      </c>
      <c r="R131" s="38">
        <f t="shared" si="23"/>
        <v>137.57575757575759</v>
      </c>
      <c r="S131" s="39">
        <f t="shared" si="24"/>
        <v>-7.1715022566086759</v>
      </c>
      <c r="T131" s="39">
        <f t="shared" si="25"/>
        <v>-7.1715022566086475</v>
      </c>
      <c r="U131" t="s">
        <v>191</v>
      </c>
      <c r="V131" t="s">
        <v>172</v>
      </c>
      <c r="W131" t="s">
        <v>407</v>
      </c>
      <c r="X131" t="s">
        <v>439</v>
      </c>
      <c r="Y131" s="41"/>
    </row>
    <row r="132" spans="1:25" ht="15" x14ac:dyDescent="0.25">
      <c r="A132">
        <v>2.0099999999999998</v>
      </c>
      <c r="B132">
        <v>1.88</v>
      </c>
      <c r="C132" s="29">
        <f t="shared" si="26"/>
        <v>2.9427331427966497E-2</v>
      </c>
      <c r="D132" s="30">
        <f>IF(OR($A132="",$B132=""),"",A132*'MPTO_working_2-way'!$G131)</f>
        <v>2.0691489361702122</v>
      </c>
      <c r="E132" s="32">
        <f>IF(OR($A132="",$B132=""),"",B132*'MPTO_working_2-way'!$G131)</f>
        <v>1.9353233830845769</v>
      </c>
      <c r="F132" s="30">
        <f>IF(OR($A132="",$B132=""),"",'MPTO_working_2-way'!D131)</f>
        <v>2.0712563034422273</v>
      </c>
      <c r="G132" s="32">
        <f>IF(OR($A132="",$B132=""),"",'MPTO_working_2-way'!E131)</f>
        <v>1.9334834220221038</v>
      </c>
      <c r="H132" s="30">
        <f>IF(OR($A132="",$B132=""),"",'OddsRatio_working_2-way'!M131)</f>
        <v>2.0713203408538785</v>
      </c>
      <c r="I132" s="30">
        <f>IF(OR($A132="",$B132=""),"",'OddsRatio_working_2-way'!N131)</f>
        <v>1.9334276237142709</v>
      </c>
      <c r="J132" s="30">
        <f>IF('Log_working_2-way'!$D131="","",A132^('Log_working_2-way'!$D131))</f>
        <v>2.0722780043286777</v>
      </c>
      <c r="K132" s="32">
        <f>IF('Log_working_2-way'!$D131="","",B132^('Log_working_2-way'!$D131))</f>
        <v>1.9325939690668699</v>
      </c>
      <c r="L132" s="37">
        <f t="shared" si="18"/>
        <v>0.48329048843187672</v>
      </c>
      <c r="M132" s="37">
        <f t="shared" si="19"/>
        <v>0.5167095115681235</v>
      </c>
      <c r="N132" s="38">
        <v>228</v>
      </c>
      <c r="O132" s="38">
        <f t="shared" si="20"/>
        <v>114.56716417910448</v>
      </c>
      <c r="P132" s="38">
        <f t="shared" si="21"/>
        <v>106.72340425531914</v>
      </c>
      <c r="Q132" s="38">
        <f t="shared" si="22"/>
        <v>121.27659574468085</v>
      </c>
      <c r="R132" s="38">
        <f t="shared" si="23"/>
        <v>113.43283582089553</v>
      </c>
      <c r="S132" s="39">
        <f t="shared" si="24"/>
        <v>-6.7094315655763666</v>
      </c>
      <c r="T132" s="39">
        <f t="shared" si="25"/>
        <v>-6.709431565576395</v>
      </c>
      <c r="U132" t="s">
        <v>197</v>
      </c>
      <c r="V132" t="s">
        <v>196</v>
      </c>
      <c r="W132" t="s">
        <v>407</v>
      </c>
      <c r="X132" t="s">
        <v>439</v>
      </c>
      <c r="Y132" s="41"/>
    </row>
    <row r="133" spans="1:25" ht="15" x14ac:dyDescent="0.25">
      <c r="A133">
        <v>1.71</v>
      </c>
      <c r="B133">
        <v>2.2200000000000002</v>
      </c>
      <c r="C133" s="29">
        <f t="shared" si="26"/>
        <v>3.5245772087877381E-2</v>
      </c>
      <c r="D133" s="30">
        <f>IF(OR($A133="",$B133=""),"",A133*'MPTO_working_2-way'!$G132)</f>
        <v>1.7702702702702702</v>
      </c>
      <c r="E133" s="32">
        <f>IF(OR($A133="",$B133=""),"",B133*'MPTO_working_2-way'!$G132)</f>
        <v>2.2982456140350882</v>
      </c>
      <c r="F133" s="30">
        <f>IF(OR($A133="",$B133=""),"",'MPTO_working_2-way'!D132)</f>
        <v>1.7631322279503969</v>
      </c>
      <c r="G133" s="32">
        <f>IF(OR($A133="",$B133=""),"",'MPTO_working_2-way'!E132)</f>
        <v>2.3103888990323171</v>
      </c>
      <c r="H133" s="30">
        <f>IF(OR($A133="",$B133=""),"",'OddsRatio_working_2-way'!M132)</f>
        <v>1.7628677559805201</v>
      </c>
      <c r="I133" s="30">
        <f>IF(OR($A133="",$B133=""),"",'OddsRatio_working_2-way'!N132)</f>
        <v>2.310843186332725</v>
      </c>
      <c r="J133" s="30">
        <f>IF('Log_working_2-way'!$D132="","",A133^('Log_working_2-way'!$D132))</f>
        <v>1.7596240997267032</v>
      </c>
      <c r="K133" s="32">
        <f>IF('Log_working_2-way'!$D132="","",B133^('Log_working_2-way'!$D132))</f>
        <v>2.3164405926032319</v>
      </c>
      <c r="L133" s="37">
        <f t="shared" ref="L133:L177" si="27">(1/D133)</f>
        <v>0.56488549618320616</v>
      </c>
      <c r="M133" s="37">
        <f t="shared" ref="M133:M177" si="28">(1/E133)</f>
        <v>0.43511450381679379</v>
      </c>
      <c r="N133" s="38">
        <v>229</v>
      </c>
      <c r="O133" s="38">
        <f t="shared" ref="O133:O177" si="29">(1/A133)*((N133*A133)-N133)</f>
        <v>95.081871345029214</v>
      </c>
      <c r="P133" s="38">
        <f t="shared" ref="P133:P177" si="30">(1/B133)*((N133*B133)-N133)</f>
        <v>125.84684684684686</v>
      </c>
      <c r="Q133" s="38">
        <f t="shared" ref="Q133:Q177" si="31">(1/B133)*N133</f>
        <v>103.15315315315314</v>
      </c>
      <c r="R133" s="38">
        <f t="shared" ref="R133:R177" si="32">(1/A133)*N133</f>
        <v>133.91812865497076</v>
      </c>
      <c r="S133" s="39">
        <f t="shared" ref="S133:S177" si="33">O133-Q133</f>
        <v>-8.0712818081239277</v>
      </c>
      <c r="T133" s="39">
        <f t="shared" ref="T133:T177" si="34">P133-R133</f>
        <v>-8.0712818081238993</v>
      </c>
      <c r="U133" t="s">
        <v>320</v>
      </c>
      <c r="V133" t="s">
        <v>174</v>
      </c>
      <c r="W133" t="s">
        <v>407</v>
      </c>
      <c r="X133" t="s">
        <v>439</v>
      </c>
      <c r="Y133" s="41"/>
    </row>
    <row r="134" spans="1:25" s="35" customFormat="1" ht="15" x14ac:dyDescent="0.25">
      <c r="A134">
        <v>1.75</v>
      </c>
      <c r="B134">
        <v>2.16</v>
      </c>
      <c r="C134" s="29">
        <f t="shared" si="26"/>
        <v>3.4391534391534417E-2</v>
      </c>
      <c r="D134" s="30">
        <f>IF(OR($A134="",$B134=""),"",A134*'MPTO_working_2-way'!$G133)</f>
        <v>1.8101851851851851</v>
      </c>
      <c r="E134" s="32">
        <f>IF(OR($A134="",$B134=""),"",B134*'MPTO_working_2-way'!$G133)</f>
        <v>2.2342857142857144</v>
      </c>
      <c r="F134" s="30">
        <f>IF(OR($A134="",$B134=""),"",'MPTO_working_2-way'!D133)</f>
        <v>1.8042959427207637</v>
      </c>
      <c r="G134" s="32">
        <f>IF(OR($A134="",$B134=""),"",'MPTO_working_2-way'!E133)</f>
        <v>2.2433234421364987</v>
      </c>
      <c r="H134" s="30">
        <f>IF(OR($A134="",$B134=""),"",'OddsRatio_working_2-way'!M133)</f>
        <v>1.8040844011283466</v>
      </c>
      <c r="I134" s="30">
        <f>IF(OR($A134="",$B134=""),"",'OddsRatio_working_2-way'!N133)</f>
        <v>2.2436505404118421</v>
      </c>
      <c r="J134" s="30">
        <f>IF('Log_working_2-way'!$D133="","",A134^('Log_working_2-way'!$D133))</f>
        <v>1.8014096722292445</v>
      </c>
      <c r="K134" s="32">
        <f>IF('Log_working_2-way'!$D133="","",B134^('Log_working_2-way'!$D133))</f>
        <v>2.2478012615174499</v>
      </c>
      <c r="L134" s="37">
        <f t="shared" si="27"/>
        <v>0.55242966751918166</v>
      </c>
      <c r="M134" s="37">
        <f t="shared" si="28"/>
        <v>0.4475703324808184</v>
      </c>
      <c r="N134" s="38">
        <v>230</v>
      </c>
      <c r="O134" s="38">
        <f t="shared" si="29"/>
        <v>98.571428571428569</v>
      </c>
      <c r="P134" s="38">
        <f t="shared" si="30"/>
        <v>123.5185185185185</v>
      </c>
      <c r="Q134" s="38">
        <f t="shared" si="31"/>
        <v>106.48148148148147</v>
      </c>
      <c r="R134" s="38">
        <f t="shared" si="32"/>
        <v>131.42857142857142</v>
      </c>
      <c r="S134" s="39">
        <f t="shared" si="33"/>
        <v>-7.9100529100528973</v>
      </c>
      <c r="T134" s="39">
        <f t="shared" si="34"/>
        <v>-7.9100529100529116</v>
      </c>
      <c r="U134" t="s">
        <v>173</v>
      </c>
      <c r="V134" t="s">
        <v>194</v>
      </c>
      <c r="W134" t="s">
        <v>407</v>
      </c>
      <c r="X134" t="s">
        <v>439</v>
      </c>
      <c r="Y134" s="41"/>
    </row>
    <row r="135" spans="1:25" s="35" customFormat="1" ht="15" x14ac:dyDescent="0.25">
      <c r="A135">
        <v>1.6</v>
      </c>
      <c r="B135">
        <v>2.46</v>
      </c>
      <c r="C135" s="29">
        <f t="shared" si="26"/>
        <v>3.1504065040650397E-2</v>
      </c>
      <c r="D135" s="30">
        <f>IF(OR($A135="",$B135=""),"",A135*'MPTO_working_2-way'!$G134)</f>
        <v>1.6504065040650406</v>
      </c>
      <c r="E135" s="32">
        <f>IF(OR($A135="",$B135=""),"",B135*'MPTO_working_2-way'!$G134)</f>
        <v>2.5375000000000001</v>
      </c>
      <c r="F135" s="30">
        <f>IF(OR($A135="",$B135=""),"",'MPTO_working_2-way'!D134)</f>
        <v>1.6413678065054211</v>
      </c>
      <c r="G135" s="32">
        <f>IF(OR($A135="",$B135=""),"",'MPTO_working_2-way'!E134)</f>
        <v>2.5591677503250976</v>
      </c>
      <c r="H135" s="30">
        <f>IF(OR($A135="",$B135=""),"",'OddsRatio_working_2-way'!M134)</f>
        <v>1.6410607647560327</v>
      </c>
      <c r="I135" s="30">
        <f>IF(OR($A135="",$B135=""),"",'OddsRatio_working_2-way'!N134)</f>
        <v>2.5599145275730124</v>
      </c>
      <c r="J135" s="30">
        <f>IF('Log_working_2-way'!$D134="","",A135^('Log_working_2-way'!$D134))</f>
        <v>1.6369550951524368</v>
      </c>
      <c r="K135" s="32">
        <f>IF('Log_working_2-way'!$D134="","",B135^('Log_working_2-way'!$D134))</f>
        <v>2.5699693865556159</v>
      </c>
      <c r="L135" s="37">
        <f t="shared" si="27"/>
        <v>0.60591133004926112</v>
      </c>
      <c r="M135" s="37">
        <f t="shared" si="28"/>
        <v>0.39408866995073888</v>
      </c>
      <c r="N135" s="38">
        <v>231</v>
      </c>
      <c r="O135" s="38">
        <f t="shared" si="29"/>
        <v>86.625000000000014</v>
      </c>
      <c r="P135" s="38">
        <f t="shared" si="30"/>
        <v>137.09756097560975</v>
      </c>
      <c r="Q135" s="38">
        <f t="shared" si="31"/>
        <v>93.902439024390247</v>
      </c>
      <c r="R135" s="38">
        <f t="shared" si="32"/>
        <v>144.375</v>
      </c>
      <c r="S135" s="39">
        <f t="shared" si="33"/>
        <v>-7.2774390243902332</v>
      </c>
      <c r="T135" s="39">
        <f t="shared" si="34"/>
        <v>-7.2774390243902474</v>
      </c>
      <c r="U135" t="s">
        <v>324</v>
      </c>
      <c r="V135" t="s">
        <v>321</v>
      </c>
      <c r="W135" t="s">
        <v>407</v>
      </c>
      <c r="X135" t="s">
        <v>439</v>
      </c>
      <c r="Y135" s="41"/>
    </row>
    <row r="136" spans="1:25" ht="15" x14ac:dyDescent="0.25">
      <c r="A136">
        <v>1.97</v>
      </c>
      <c r="B136">
        <v>1.93</v>
      </c>
      <c r="C136" s="29">
        <f t="shared" si="26"/>
        <v>2.5748928223876311E-2</v>
      </c>
      <c r="D136" s="30">
        <f>IF(OR($A136="",$B136=""),"",A136*'MPTO_working_2-way'!$G135)</f>
        <v>2.0207253886010363</v>
      </c>
      <c r="E136" s="32">
        <f>IF(OR($A136="",$B136=""),"",B136*'MPTO_working_2-way'!$G135)</f>
        <v>1.9796954314720812</v>
      </c>
      <c r="F136" s="30">
        <f>IF(OR($A136="",$B136=""),"",'MPTO_working_2-way'!D135)</f>
        <v>2.0212647191728026</v>
      </c>
      <c r="G136" s="32">
        <f>IF(OR($A136="",$B136=""),"",'MPTO_working_2-way'!E135)</f>
        <v>1.9791780536685666</v>
      </c>
      <c r="H136" s="30">
        <f>IF(OR($A136="",$B136=""),"",'OddsRatio_working_2-way'!M135)</f>
        <v>2.021278978873144</v>
      </c>
      <c r="I136" s="30">
        <f>IF(OR($A136="",$B136=""),"",'OddsRatio_working_2-way'!N135)</f>
        <v>1.9791643818062103</v>
      </c>
      <c r="J136" s="30">
        <f>IF('Log_working_2-way'!$D135="","",A136^('Log_working_2-way'!$D135))</f>
        <v>2.0215229873993761</v>
      </c>
      <c r="K136" s="32">
        <f>IF('Log_working_2-way'!$D135="","",B136^('Log_working_2-way'!$D135))</f>
        <v>1.9789304913693861</v>
      </c>
      <c r="L136" s="37">
        <f t="shared" si="27"/>
        <v>0.49487179487179483</v>
      </c>
      <c r="M136" s="37">
        <f t="shared" si="28"/>
        <v>0.50512820512820511</v>
      </c>
      <c r="N136" s="38">
        <v>232</v>
      </c>
      <c r="O136" s="38">
        <f t="shared" si="29"/>
        <v>114.23350253807106</v>
      </c>
      <c r="P136" s="38">
        <f t="shared" si="30"/>
        <v>111.79274611398965</v>
      </c>
      <c r="Q136" s="38">
        <f t="shared" si="31"/>
        <v>120.20725388601038</v>
      </c>
      <c r="R136" s="38">
        <f t="shared" si="32"/>
        <v>117.76649746192892</v>
      </c>
      <c r="S136" s="39">
        <f t="shared" si="33"/>
        <v>-5.973751347939313</v>
      </c>
      <c r="T136" s="39">
        <f t="shared" si="34"/>
        <v>-5.9737513479392703</v>
      </c>
      <c r="U136" t="s">
        <v>328</v>
      </c>
      <c r="V136" t="s">
        <v>206</v>
      </c>
      <c r="W136" t="s">
        <v>410</v>
      </c>
      <c r="X136" t="s">
        <v>439</v>
      </c>
      <c r="Y136" s="41"/>
    </row>
    <row r="137" spans="1:25" s="35" customFormat="1" ht="15" x14ac:dyDescent="0.25">
      <c r="A137">
        <v>1.97</v>
      </c>
      <c r="B137">
        <v>1.93</v>
      </c>
      <c r="C137" s="29">
        <f t="shared" si="26"/>
        <v>2.5748928223876311E-2</v>
      </c>
      <c r="D137" s="30">
        <f>IF(OR($A137="",$B137=""),"",A137*'MPTO_working_2-way'!$G136)</f>
        <v>2.0207253886010363</v>
      </c>
      <c r="E137" s="32">
        <f>IF(OR($A137="",$B137=""),"",B137*'MPTO_working_2-way'!$G136)</f>
        <v>1.9796954314720812</v>
      </c>
      <c r="F137" s="30">
        <f>IF(OR($A137="",$B137=""),"",'MPTO_working_2-way'!D136)</f>
        <v>2.0212647191728026</v>
      </c>
      <c r="G137" s="32">
        <f>IF(OR($A137="",$B137=""),"",'MPTO_working_2-way'!E136)</f>
        <v>1.9791780536685666</v>
      </c>
      <c r="H137" s="30">
        <f>IF(OR($A137="",$B137=""),"",'OddsRatio_working_2-way'!M136)</f>
        <v>2.021278978873144</v>
      </c>
      <c r="I137" s="30">
        <f>IF(OR($A137="",$B137=""),"",'OddsRatio_working_2-way'!N136)</f>
        <v>1.9791643818062103</v>
      </c>
      <c r="J137" s="30">
        <f>IF('Log_working_2-way'!$D136="","",A137^('Log_working_2-way'!$D136))</f>
        <v>2.0215229873993761</v>
      </c>
      <c r="K137" s="32">
        <f>IF('Log_working_2-way'!$D136="","",B137^('Log_working_2-way'!$D136))</f>
        <v>1.9789304913693861</v>
      </c>
      <c r="L137" s="37">
        <f t="shared" si="27"/>
        <v>0.49487179487179483</v>
      </c>
      <c r="M137" s="37">
        <f t="shared" si="28"/>
        <v>0.50512820512820511</v>
      </c>
      <c r="N137" s="38">
        <v>233</v>
      </c>
      <c r="O137" s="38">
        <f t="shared" si="29"/>
        <v>114.72588832487308</v>
      </c>
      <c r="P137" s="38">
        <f t="shared" si="30"/>
        <v>112.27461139896374</v>
      </c>
      <c r="Q137" s="38">
        <f t="shared" si="31"/>
        <v>120.72538860103629</v>
      </c>
      <c r="R137" s="38">
        <f t="shared" si="32"/>
        <v>118.27411167512689</v>
      </c>
      <c r="S137" s="39">
        <f t="shared" si="33"/>
        <v>-5.9995002761632037</v>
      </c>
      <c r="T137" s="39">
        <f t="shared" si="34"/>
        <v>-5.9995002761631469</v>
      </c>
      <c r="U137" t="s">
        <v>326</v>
      </c>
      <c r="V137" t="s">
        <v>202</v>
      </c>
      <c r="W137" t="s">
        <v>410</v>
      </c>
      <c r="X137" t="s">
        <v>439</v>
      </c>
      <c r="Y137" s="41"/>
    </row>
    <row r="138" spans="1:25" ht="15" x14ac:dyDescent="0.25">
      <c r="A138">
        <v>2.1</v>
      </c>
      <c r="B138">
        <v>1.81</v>
      </c>
      <c r="C138" s="29">
        <f t="shared" si="26"/>
        <v>2.8676664035780064E-2</v>
      </c>
      <c r="D138" s="30">
        <f>IF(OR($A138="",$B138=""),"",A138*'MPTO_working_2-way'!$G137)</f>
        <v>2.160220994475138</v>
      </c>
      <c r="E138" s="32">
        <f>IF(OR($A138="",$B138=""),"",B138*'MPTO_working_2-way'!$G137)</f>
        <v>1.861904761904762</v>
      </c>
      <c r="F138" s="30">
        <f>IF(OR($A138="",$B138=""),"",'MPTO_working_2-way'!D137)</f>
        <v>2.1651951011107946</v>
      </c>
      <c r="G138" s="32">
        <f>IF(OR($A138="",$B138=""),"",'MPTO_working_2-way'!E137)</f>
        <v>1.858225372769494</v>
      </c>
      <c r="H138" s="30">
        <f>IF(OR($A138="",$B138=""),"",'OddsRatio_working_2-way'!M137)</f>
        <v>2.1653431646335015</v>
      </c>
      <c r="I138" s="30">
        <f>IF(OR($A138="",$B138=""),"",'OddsRatio_working_2-way'!N137)</f>
        <v>1.8581163303210331</v>
      </c>
      <c r="J138" s="30">
        <f>IF('Log_working_2-way'!$D137="","",A138^('Log_working_2-way'!$D137))</f>
        <v>2.1676082555034109</v>
      </c>
      <c r="K138" s="32">
        <f>IF('Log_working_2-way'!$D137="","",B138^('Log_working_2-way'!$D137))</f>
        <v>1.8564516354578522</v>
      </c>
      <c r="L138" s="37">
        <f t="shared" si="27"/>
        <v>0.46291560102301793</v>
      </c>
      <c r="M138" s="37">
        <f t="shared" si="28"/>
        <v>0.53708439897698212</v>
      </c>
      <c r="N138" s="38">
        <v>234</v>
      </c>
      <c r="O138" s="38">
        <f t="shared" si="29"/>
        <v>122.57142857142858</v>
      </c>
      <c r="P138" s="38">
        <f t="shared" si="30"/>
        <v>104.71823204419891</v>
      </c>
      <c r="Q138" s="38">
        <f t="shared" si="31"/>
        <v>129.28176795580112</v>
      </c>
      <c r="R138" s="38">
        <f t="shared" si="32"/>
        <v>111.42857142857142</v>
      </c>
      <c r="S138" s="39">
        <f t="shared" si="33"/>
        <v>-6.7103393843725314</v>
      </c>
      <c r="T138" s="39">
        <f t="shared" si="34"/>
        <v>-6.710339384372503</v>
      </c>
      <c r="U138" t="s">
        <v>240</v>
      </c>
      <c r="V138" t="s">
        <v>344</v>
      </c>
      <c r="W138" t="s">
        <v>411</v>
      </c>
      <c r="X138" t="s">
        <v>439</v>
      </c>
      <c r="Y138" s="41"/>
    </row>
    <row r="139" spans="1:25" ht="15" x14ac:dyDescent="0.25">
      <c r="A139">
        <v>2.33</v>
      </c>
      <c r="B139">
        <v>1.67</v>
      </c>
      <c r="C139" s="29">
        <f t="shared" si="26"/>
        <v>2.7986944565804084E-2</v>
      </c>
      <c r="D139" s="30">
        <f>IF(OR($A139="",$B139=""),"",A139*'MPTO_working_2-way'!$G138)</f>
        <v>2.3952095808383236</v>
      </c>
      <c r="E139" s="32">
        <f>IF(OR($A139="",$B139=""),"",B139*'MPTO_working_2-way'!$G138)</f>
        <v>1.7167381974248928</v>
      </c>
      <c r="F139" s="30">
        <f>IF(OR($A139="",$B139=""),"",'MPTO_working_2-way'!D138)</f>
        <v>2.4085296029216061</v>
      </c>
      <c r="G139" s="32">
        <f>IF(OR($A139="",$B139=""),"",'MPTO_working_2-way'!E138)</f>
        <v>1.7099602293950913</v>
      </c>
      <c r="H139" s="30">
        <f>IF(OR($A139="",$B139=""),"",'OddsRatio_working_2-way'!M138)</f>
        <v>2.408926764195241</v>
      </c>
      <c r="I139" s="30">
        <f>IF(OR($A139="",$B139=""),"",'OddsRatio_working_2-way'!N138)</f>
        <v>1.7097600992562489</v>
      </c>
      <c r="J139" s="30">
        <f>IF('Log_working_2-way'!$D138="","",A139^('Log_working_2-way'!$D138))</f>
        <v>2.4150421151239718</v>
      </c>
      <c r="K139" s="32">
        <f>IF('Log_working_2-way'!$D138="","",B139^('Log_working_2-way'!$D138))</f>
        <v>1.7066927473832643</v>
      </c>
      <c r="L139" s="37">
        <f t="shared" si="27"/>
        <v>0.41749999999999998</v>
      </c>
      <c r="M139" s="37">
        <f t="shared" si="28"/>
        <v>0.58250000000000002</v>
      </c>
      <c r="N139" s="38">
        <v>235</v>
      </c>
      <c r="O139" s="38">
        <f t="shared" si="29"/>
        <v>134.14163090128758</v>
      </c>
      <c r="P139" s="38">
        <f t="shared" si="30"/>
        <v>94.281437125748511</v>
      </c>
      <c r="Q139" s="38">
        <f t="shared" si="31"/>
        <v>140.71856287425152</v>
      </c>
      <c r="R139" s="38">
        <f t="shared" si="32"/>
        <v>100.85836909871244</v>
      </c>
      <c r="S139" s="39">
        <f t="shared" si="33"/>
        <v>-6.5769319729639335</v>
      </c>
      <c r="T139" s="39">
        <f t="shared" si="34"/>
        <v>-6.5769319729639335</v>
      </c>
      <c r="U139" t="s">
        <v>335</v>
      </c>
      <c r="V139" t="s">
        <v>333</v>
      </c>
      <c r="W139" t="s">
        <v>411</v>
      </c>
      <c r="X139" t="s">
        <v>439</v>
      </c>
      <c r="Y139" s="41"/>
    </row>
    <row r="140" spans="1:25" ht="15" x14ac:dyDescent="0.25">
      <c r="A140">
        <v>2.2200000000000002</v>
      </c>
      <c r="B140">
        <v>1.73</v>
      </c>
      <c r="C140" s="29">
        <f t="shared" si="26"/>
        <v>2.8485132531375301E-2</v>
      </c>
      <c r="D140" s="30">
        <f>IF(OR($A140="",$B140=""),"",A140*'MPTO_working_2-way'!$G139)</f>
        <v>2.2832369942196533</v>
      </c>
      <c r="E140" s="32">
        <f>IF(OR($A140="",$B140=""),"",B140*'MPTO_working_2-way'!$G139)</f>
        <v>1.7792792792792793</v>
      </c>
      <c r="F140" s="30">
        <f>IF(OR($A140="",$B140=""),"",'MPTO_working_2-way'!D139)</f>
        <v>2.2924849280725841</v>
      </c>
      <c r="G140" s="32">
        <f>IF(OR($A140="",$B140=""),"",'MPTO_working_2-way'!E139)</f>
        <v>1.7737034129219971</v>
      </c>
      <c r="H140" s="30">
        <f>IF(OR($A140="",$B140=""),"",'OddsRatio_working_2-way'!M139)</f>
        <v>2.2927617246470167</v>
      </c>
      <c r="I140" s="30">
        <f>IF(OR($A140="",$B140=""),"",'OddsRatio_working_2-way'!N139)</f>
        <v>1.7735377532723946</v>
      </c>
      <c r="J140" s="30">
        <f>IF('Log_working_2-way'!$D139="","",A140^('Log_working_2-way'!$D139))</f>
        <v>2.2969907932831721</v>
      </c>
      <c r="K140" s="32">
        <f>IF('Log_working_2-way'!$D139="","",B140^('Log_working_2-way'!$D139))</f>
        <v>1.771015496161394</v>
      </c>
      <c r="L140" s="37">
        <f t="shared" si="27"/>
        <v>0.43797468354430374</v>
      </c>
      <c r="M140" s="37">
        <f t="shared" si="28"/>
        <v>0.5620253164556962</v>
      </c>
      <c r="N140" s="38">
        <v>236</v>
      </c>
      <c r="O140" s="38">
        <f t="shared" si="29"/>
        <v>129.69369369369372</v>
      </c>
      <c r="P140" s="38">
        <f t="shared" si="30"/>
        <v>99.583815028901725</v>
      </c>
      <c r="Q140" s="38">
        <f t="shared" si="31"/>
        <v>136.41618497109829</v>
      </c>
      <c r="R140" s="38">
        <f t="shared" si="32"/>
        <v>106.3063063063063</v>
      </c>
      <c r="S140" s="39">
        <f t="shared" si="33"/>
        <v>-6.722491277404572</v>
      </c>
      <c r="T140" s="39">
        <f t="shared" si="34"/>
        <v>-6.722491277404572</v>
      </c>
      <c r="U140" t="s">
        <v>337</v>
      </c>
      <c r="V140" t="s">
        <v>340</v>
      </c>
      <c r="W140" t="s">
        <v>411</v>
      </c>
      <c r="X140" t="s">
        <v>439</v>
      </c>
      <c r="Y140" s="41"/>
    </row>
    <row r="141" spans="1:25" ht="15" x14ac:dyDescent="0.25">
      <c r="A141">
        <v>2.27</v>
      </c>
      <c r="B141">
        <v>1.7</v>
      </c>
      <c r="C141" s="29">
        <f t="shared" si="26"/>
        <v>2.876392847888054E-2</v>
      </c>
      <c r="D141" s="30">
        <f>IF(OR($A141="",$B141=""),"",A141*'MPTO_working_2-way'!$G140)</f>
        <v>2.335294117647059</v>
      </c>
      <c r="E141" s="32">
        <f>IF(OR($A141="",$B141=""),"",B141*'MPTO_working_2-way'!$G140)</f>
        <v>1.748898678414097</v>
      </c>
      <c r="F141" s="30">
        <f>IF(OR($A141="",$B141=""),"",'MPTO_working_2-way'!D140)</f>
        <v>2.3466099118273029</v>
      </c>
      <c r="G141" s="32">
        <f>IF(OR($A141="",$B141=""),"",'MPTO_working_2-way'!E140)</f>
        <v>1.7426055543011967</v>
      </c>
      <c r="H141" s="30">
        <f>IF(OR($A141="",$B141=""),"",'OddsRatio_working_2-way'!M140)</f>
        <v>2.3469542361512192</v>
      </c>
      <c r="I141" s="30">
        <f>IF(OR($A141="",$B141=""),"",'OddsRatio_working_2-way'!N140)</f>
        <v>1.7424157207132702</v>
      </c>
      <c r="J141" s="30">
        <f>IF('Log_working_2-way'!$D140="","",A141^('Log_working_2-way'!$D140))</f>
        <v>2.352141177157876</v>
      </c>
      <c r="K141" s="32">
        <f>IF('Log_working_2-way'!$D140="","",B141^('Log_working_2-way'!$D140))</f>
        <v>1.7395677440294552</v>
      </c>
      <c r="L141" s="37">
        <f t="shared" si="27"/>
        <v>0.4282115869017632</v>
      </c>
      <c r="M141" s="37">
        <f t="shared" si="28"/>
        <v>0.5717884130982368</v>
      </c>
      <c r="N141" s="38">
        <v>237</v>
      </c>
      <c r="O141" s="38">
        <f t="shared" si="29"/>
        <v>132.59471365638765</v>
      </c>
      <c r="P141" s="38">
        <f t="shared" si="30"/>
        <v>97.588235294117638</v>
      </c>
      <c r="Q141" s="38">
        <f t="shared" si="31"/>
        <v>139.41176470588235</v>
      </c>
      <c r="R141" s="38">
        <f t="shared" si="32"/>
        <v>104.40528634361233</v>
      </c>
      <c r="S141" s="39">
        <f t="shared" si="33"/>
        <v>-6.8170510494946939</v>
      </c>
      <c r="T141" s="39">
        <f t="shared" si="34"/>
        <v>-6.8170510494946939</v>
      </c>
      <c r="U141" t="s">
        <v>334</v>
      </c>
      <c r="V141" t="s">
        <v>342</v>
      </c>
      <c r="W141" t="s">
        <v>411</v>
      </c>
      <c r="X141" t="s">
        <v>439</v>
      </c>
      <c r="Y141" s="41"/>
    </row>
    <row r="142" spans="1:25" ht="15" x14ac:dyDescent="0.25">
      <c r="A142">
        <v>2.2599999999999998</v>
      </c>
      <c r="B142">
        <v>1.7</v>
      </c>
      <c r="C142" s="29">
        <f t="shared" si="26"/>
        <v>3.0713170223841679E-2</v>
      </c>
      <c r="D142" s="30">
        <f>IF(OR($A142="",$B142=""),"",A142*'MPTO_working_2-way'!$G141)</f>
        <v>2.3294117647058821</v>
      </c>
      <c r="E142" s="32">
        <f>IF(OR($A142="",$B142=""),"",B142*'MPTO_working_2-way'!$G141)</f>
        <v>1.7522123893805308</v>
      </c>
      <c r="F142" s="30">
        <f>IF(OR($A142="",$B142=""),"",'MPTO_working_2-way'!D141)</f>
        <v>2.3412553321145642</v>
      </c>
      <c r="G142" s="32">
        <f>IF(OR($A142="",$B142=""),"",'MPTO_working_2-way'!E141)</f>
        <v>1.7455701953657428</v>
      </c>
      <c r="H142" s="30">
        <f>IF(OR($A142="",$B142=""),"",'OddsRatio_working_2-way'!M141)</f>
        <v>2.3416407864998732</v>
      </c>
      <c r="I142" s="30">
        <f>IF(OR($A142="",$B142=""),"",'OddsRatio_working_2-way'!N141)</f>
        <v>1.7453559924999296</v>
      </c>
      <c r="J142" s="30">
        <f>IF('Log_working_2-way'!$D141="","",A142^('Log_working_2-way'!$D141))</f>
        <v>2.3470801072340981</v>
      </c>
      <c r="K142" s="32">
        <f>IF('Log_working_2-way'!$D141="","",B142^('Log_working_2-way'!$D141))</f>
        <v>1.7423463494336857</v>
      </c>
      <c r="L142" s="37">
        <f t="shared" si="27"/>
        <v>0.42929292929292934</v>
      </c>
      <c r="M142" s="37">
        <f t="shared" si="28"/>
        <v>0.57070707070707072</v>
      </c>
      <c r="N142" s="38">
        <v>238</v>
      </c>
      <c r="O142" s="38">
        <f t="shared" si="29"/>
        <v>132.69026548672568</v>
      </c>
      <c r="P142" s="38">
        <f t="shared" si="30"/>
        <v>97.999999999999986</v>
      </c>
      <c r="Q142" s="38">
        <f t="shared" si="31"/>
        <v>140</v>
      </c>
      <c r="R142" s="38">
        <f t="shared" si="32"/>
        <v>105.30973451327434</v>
      </c>
      <c r="S142" s="39">
        <f t="shared" si="33"/>
        <v>-7.3097345132743214</v>
      </c>
      <c r="T142" s="39">
        <f t="shared" si="34"/>
        <v>-7.3097345132743499</v>
      </c>
      <c r="U142" t="s">
        <v>339</v>
      </c>
      <c r="V142" t="s">
        <v>331</v>
      </c>
      <c r="W142" t="s">
        <v>411</v>
      </c>
      <c r="X142" t="s">
        <v>439</v>
      </c>
      <c r="Y142" s="41"/>
    </row>
    <row r="143" spans="1:25" ht="15" x14ac:dyDescent="0.25">
      <c r="A143">
        <v>1.5</v>
      </c>
      <c r="B143">
        <v>2.72</v>
      </c>
      <c r="C143" s="29">
        <f t="shared" si="26"/>
        <v>3.4313725490195957E-2</v>
      </c>
      <c r="D143" s="30">
        <f>IF(OR($A143="",$B143=""),"",A143*'MPTO_working_2-way'!$G142)</f>
        <v>1.5514705882352939</v>
      </c>
      <c r="E143" s="32">
        <f>IF(OR($A143="",$B143=""),"",B143*'MPTO_working_2-way'!$G142)</f>
        <v>2.813333333333333</v>
      </c>
      <c r="F143" s="30">
        <f>IF(OR($A143="",$B143=""),"",'MPTO_working_2-way'!D142)</f>
        <v>1.5396226415094338</v>
      </c>
      <c r="G143" s="32">
        <f>IF(OR($A143="",$B143=""),"",'MPTO_working_2-way'!E142)</f>
        <v>2.8531468531468529</v>
      </c>
      <c r="H143" s="30">
        <f>IF(OR($A143="",$B143=""),"",'OddsRatio_working_2-way'!M142)</f>
        <v>1.5391638660171922</v>
      </c>
      <c r="I143" s="30">
        <f>IF(OR($A143="",$B143=""),"",'OddsRatio_working_2-way'!N142)</f>
        <v>2.8547236990991407</v>
      </c>
      <c r="J143" s="30">
        <f>IF('Log_working_2-way'!$D142="","",A143^('Log_working_2-way'!$D142))</f>
        <v>1.5337500430223856</v>
      </c>
      <c r="K143" s="32">
        <f>IF('Log_working_2-way'!$D142="","",B143^('Log_working_2-way'!$D142))</f>
        <v>2.8735361487509046</v>
      </c>
      <c r="L143" s="37">
        <f t="shared" si="27"/>
        <v>0.64454976303317546</v>
      </c>
      <c r="M143" s="37">
        <f t="shared" si="28"/>
        <v>0.35545023696682471</v>
      </c>
      <c r="N143" s="38">
        <v>239</v>
      </c>
      <c r="O143" s="38">
        <f t="shared" si="29"/>
        <v>79.666666666666657</v>
      </c>
      <c r="P143" s="38">
        <f t="shared" si="30"/>
        <v>151.13235294117646</v>
      </c>
      <c r="Q143" s="38">
        <f t="shared" si="31"/>
        <v>87.867647058823522</v>
      </c>
      <c r="R143" s="38">
        <f t="shared" si="32"/>
        <v>159.33333333333331</v>
      </c>
      <c r="S143" s="39">
        <f t="shared" si="33"/>
        <v>-8.2009803921568647</v>
      </c>
      <c r="T143" s="39">
        <f t="shared" si="34"/>
        <v>-8.2009803921568505</v>
      </c>
      <c r="U143" t="s">
        <v>341</v>
      </c>
      <c r="V143" t="s">
        <v>243</v>
      </c>
      <c r="W143" t="s">
        <v>411</v>
      </c>
      <c r="X143" t="s">
        <v>439</v>
      </c>
      <c r="Y143" s="41"/>
    </row>
    <row r="144" spans="1:25" ht="15" x14ac:dyDescent="0.25">
      <c r="A144">
        <v>1.44</v>
      </c>
      <c r="B144">
        <v>2.93</v>
      </c>
      <c r="C144" s="29">
        <f t="shared" si="26"/>
        <v>3.5741372772089441E-2</v>
      </c>
      <c r="D144" s="30">
        <f>IF(OR($A144="",$B144=""),"",A144*'MPTO_working_2-way'!$G143)</f>
        <v>1.4914675767918086</v>
      </c>
      <c r="E144" s="32">
        <f>IF(OR($A144="",$B144=""),"",B144*'MPTO_working_2-way'!$G143)</f>
        <v>3.0347222222222223</v>
      </c>
      <c r="F144" s="30">
        <f>IF(OR($A144="",$B144=""),"",'MPTO_working_2-way'!D143)</f>
        <v>1.478035451551881</v>
      </c>
      <c r="G144" s="32">
        <f>IF(OR($A144="",$B144=""),"",'MPTO_working_2-way'!E143)</f>
        <v>3.0918950608236848</v>
      </c>
      <c r="H144" s="30">
        <f>IF(OR($A144="",$B144=""),"",'OddsRatio_working_2-way'!M143)</f>
        <v>1.4774717526842809</v>
      </c>
      <c r="I144" s="30">
        <f>IF(OR($A144="",$B144=""),"",'OddsRatio_working_2-way'!N143)</f>
        <v>3.0943647333651398</v>
      </c>
      <c r="J144" s="30">
        <f>IF('Log_working_2-way'!$D143="","",A144^('Log_working_2-way'!$D143))</f>
        <v>1.4713031250488162</v>
      </c>
      <c r="K144" s="32">
        <f>IF('Log_working_2-way'!$D143="","",B144^('Log_working_2-way'!$D143))</f>
        <v>3.1217767225623776</v>
      </c>
      <c r="L144" s="37">
        <f t="shared" si="27"/>
        <v>0.67048054919908473</v>
      </c>
      <c r="M144" s="37">
        <f t="shared" si="28"/>
        <v>0.32951945080091533</v>
      </c>
      <c r="N144" s="38">
        <v>240</v>
      </c>
      <c r="O144" s="38">
        <f t="shared" si="29"/>
        <v>73.3333333333333</v>
      </c>
      <c r="P144" s="38">
        <f t="shared" si="30"/>
        <v>158.08873720136518</v>
      </c>
      <c r="Q144" s="38">
        <f t="shared" si="31"/>
        <v>81.911262798634809</v>
      </c>
      <c r="R144" s="38">
        <f t="shared" si="32"/>
        <v>166.66666666666666</v>
      </c>
      <c r="S144" s="39">
        <f t="shared" si="33"/>
        <v>-8.5779294653015086</v>
      </c>
      <c r="T144" s="39">
        <f t="shared" si="34"/>
        <v>-8.5779294653014801</v>
      </c>
      <c r="U144" t="s">
        <v>343</v>
      </c>
      <c r="V144" t="s">
        <v>245</v>
      </c>
      <c r="W144" t="s">
        <v>411</v>
      </c>
      <c r="X144" t="s">
        <v>439</v>
      </c>
      <c r="Y144" s="41"/>
    </row>
    <row r="145" spans="1:25" ht="15" x14ac:dyDescent="0.25">
      <c r="A145">
        <v>2.1</v>
      </c>
      <c r="B145">
        <v>1.72</v>
      </c>
      <c r="C145" s="29">
        <f t="shared" si="26"/>
        <v>5.75858250276855E-2</v>
      </c>
      <c r="D145" s="30">
        <f>IF(OR($A145="",$B145=""),"",A145*'MPTO_working_2-way'!$G144)</f>
        <v>2.2209302325581395</v>
      </c>
      <c r="E145" s="32">
        <f>IF(OR($A145="",$B145=""),"",B145*'MPTO_working_2-way'!$G144)</f>
        <v>1.819047619047619</v>
      </c>
      <c r="F145" s="30">
        <f>IF(OR($A145="",$B145=""),"",'MPTO_working_2-way'!D144)</f>
        <v>2.2351485148514851</v>
      </c>
      <c r="G145" s="32">
        <f>IF(OR($A145="",$B145=""),"",'MPTO_working_2-way'!E144)</f>
        <v>1.8096192384769538</v>
      </c>
      <c r="H145" s="30">
        <f>IF(OR($A145="",$B145=""),"",'OddsRatio_working_2-way'!M144)</f>
        <v>2.2360330811826108</v>
      </c>
      <c r="I145" s="30">
        <f>IF(OR($A145="",$B145=""),"",'OddsRatio_working_2-way'!N144)</f>
        <v>1.8090398349558905</v>
      </c>
      <c r="J145" s="30">
        <f>IF('Log_working_2-way'!$D144="","",A145^('Log_working_2-way'!$D144))</f>
        <v>2.2427209680817906</v>
      </c>
      <c r="K145" s="32">
        <f>IF('Log_working_2-way'!$D144="","",B145^('Log_working_2-way'!$D144))</f>
        <v>1.8046858672870141</v>
      </c>
      <c r="L145" s="37">
        <f t="shared" si="27"/>
        <v>0.45026178010471207</v>
      </c>
      <c r="M145" s="37">
        <f t="shared" si="28"/>
        <v>0.54973821989528793</v>
      </c>
      <c r="N145" s="38">
        <v>241</v>
      </c>
      <c r="O145" s="38">
        <f t="shared" si="29"/>
        <v>126.23809523809524</v>
      </c>
      <c r="P145" s="38">
        <f t="shared" si="30"/>
        <v>100.88372093023256</v>
      </c>
      <c r="Q145" s="38">
        <f t="shared" si="31"/>
        <v>140.11627906976744</v>
      </c>
      <c r="R145" s="38">
        <f t="shared" si="32"/>
        <v>114.76190476190476</v>
      </c>
      <c r="S145" s="39">
        <f t="shared" si="33"/>
        <v>-13.878183831672203</v>
      </c>
      <c r="T145" s="39">
        <f t="shared" si="34"/>
        <v>-13.878183831672203</v>
      </c>
      <c r="U145" t="s">
        <v>267</v>
      </c>
      <c r="V145" t="s">
        <v>265</v>
      </c>
      <c r="W145" t="s">
        <v>413</v>
      </c>
      <c r="X145" t="s">
        <v>439</v>
      </c>
      <c r="Y145" s="41"/>
    </row>
    <row r="146" spans="1:25" s="35" customFormat="1" ht="15" x14ac:dyDescent="0.25">
      <c r="A146">
        <v>2.38</v>
      </c>
      <c r="B146">
        <v>1.57</v>
      </c>
      <c r="C146" s="29">
        <f t="shared" si="26"/>
        <v>5.7110742386126345E-2</v>
      </c>
      <c r="D146" s="30">
        <f>IF(OR($A146="",$B146=""),"",A146*'MPTO_working_2-way'!$G145)</f>
        <v>2.5159235668789806</v>
      </c>
      <c r="E146" s="32">
        <f>IF(OR($A146="",$B146=""),"",B146*'MPTO_working_2-way'!$G145)</f>
        <v>1.6596638655462184</v>
      </c>
      <c r="F146" s="30">
        <f>IF(OR($A146="",$B146=""),"",'MPTO_working_2-way'!D145)</f>
        <v>2.5535433608966032</v>
      </c>
      <c r="G146" s="32">
        <f>IF(OR($A146="",$B146=""),"",'MPTO_working_2-way'!E145)</f>
        <v>1.6436897901728764</v>
      </c>
      <c r="H146" s="30">
        <f>IF(OR($A146="",$B146=""),"",'OddsRatio_working_2-way'!M145)</f>
        <v>2.5559732104309978</v>
      </c>
      <c r="I146" s="30">
        <f>IF(OR($A146="",$B146=""),"",'OddsRatio_working_2-way'!N145)</f>
        <v>1.6426845869171511</v>
      </c>
      <c r="J146" s="30">
        <f>IF('Log_working_2-way'!$D145="","",A146^('Log_working_2-way'!$D145))</f>
        <v>2.5740027748887155</v>
      </c>
      <c r="K146" s="32">
        <f>IF('Log_working_2-way'!$D145="","",B146^('Log_working_2-way'!$D145))</f>
        <v>1.6353228951995207</v>
      </c>
      <c r="L146" s="37">
        <f t="shared" si="27"/>
        <v>0.39746835443037981</v>
      </c>
      <c r="M146" s="37">
        <f t="shared" si="28"/>
        <v>0.60253164556962024</v>
      </c>
      <c r="N146" s="38">
        <v>242</v>
      </c>
      <c r="O146" s="38">
        <f t="shared" si="29"/>
        <v>140.31932773109241</v>
      </c>
      <c r="P146" s="38">
        <f t="shared" si="30"/>
        <v>87.859872611464965</v>
      </c>
      <c r="Q146" s="38">
        <f t="shared" si="31"/>
        <v>154.14012738853503</v>
      </c>
      <c r="R146" s="38">
        <f t="shared" si="32"/>
        <v>101.68067226890757</v>
      </c>
      <c r="S146" s="39">
        <f t="shared" si="33"/>
        <v>-13.82079965744262</v>
      </c>
      <c r="T146" s="39">
        <f t="shared" si="34"/>
        <v>-13.820799657442606</v>
      </c>
      <c r="U146" t="s">
        <v>264</v>
      </c>
      <c r="V146" t="s">
        <v>268</v>
      </c>
      <c r="W146" t="s">
        <v>413</v>
      </c>
      <c r="X146" t="s">
        <v>439</v>
      </c>
      <c r="Y146" s="41"/>
    </row>
    <row r="147" spans="1:25" ht="15" x14ac:dyDescent="0.25">
      <c r="A147">
        <v>2.86</v>
      </c>
      <c r="B147">
        <v>1.4</v>
      </c>
      <c r="C147" s="29">
        <f t="shared" si="26"/>
        <v>6.3936063936063992E-2</v>
      </c>
      <c r="D147" s="30">
        <f>IF(OR($A147="",$B147=""),"",A147*'MPTO_working_2-way'!$G146)</f>
        <v>3.0428571428571427</v>
      </c>
      <c r="E147" s="32">
        <f>IF(OR($A147="",$B147=""),"",B147*'MPTO_working_2-way'!$G146)</f>
        <v>1.4895104895104896</v>
      </c>
      <c r="F147" s="30">
        <f>IF(OR($A147="",$B147=""),"",'MPTO_working_2-way'!D146)</f>
        <v>3.1477987421383649</v>
      </c>
      <c r="G147" s="32">
        <f>IF(OR($A147="",$B147=""),"",'MPTO_working_2-way'!E146)</f>
        <v>1.4655929721815519</v>
      </c>
      <c r="H147" s="30">
        <f>IF(OR($A147="",$B147=""),"",'OddsRatio_working_2-way'!M146)</f>
        <v>3.1563858652847832</v>
      </c>
      <c r="I147" s="30">
        <f>IF(OR($A147="",$B147=""),"",'OddsRatio_working_2-way'!N146)</f>
        <v>1.4637388957601682</v>
      </c>
      <c r="J147" s="30">
        <f>IF('Log_working_2-way'!$D146="","",A147^('Log_working_2-way'!$D146))</f>
        <v>3.2093329774528057</v>
      </c>
      <c r="K147" s="32">
        <f>IF('Log_working_2-way'!$D146="","",B147^('Log_working_2-way'!$D146))</f>
        <v>1.4526252991964803</v>
      </c>
      <c r="L147" s="37">
        <f t="shared" si="27"/>
        <v>0.32863849765258218</v>
      </c>
      <c r="M147" s="37">
        <f t="shared" si="28"/>
        <v>0.67136150234741776</v>
      </c>
      <c r="N147" s="38">
        <v>243</v>
      </c>
      <c r="O147" s="38">
        <f t="shared" si="29"/>
        <v>158.03496503496507</v>
      </c>
      <c r="P147" s="38">
        <f t="shared" si="30"/>
        <v>69.428571428571416</v>
      </c>
      <c r="Q147" s="38">
        <f t="shared" si="31"/>
        <v>173.57142857142858</v>
      </c>
      <c r="R147" s="38">
        <f t="shared" si="32"/>
        <v>84.965034965034974</v>
      </c>
      <c r="S147" s="39">
        <f t="shared" si="33"/>
        <v>-15.536463536463515</v>
      </c>
      <c r="T147" s="39">
        <f t="shared" si="34"/>
        <v>-15.536463536463557</v>
      </c>
      <c r="U147" t="s">
        <v>345</v>
      </c>
      <c r="V147" t="s">
        <v>434</v>
      </c>
      <c r="W147" t="s">
        <v>413</v>
      </c>
      <c r="X147" t="s">
        <v>439</v>
      </c>
      <c r="Y147" s="41"/>
    </row>
    <row r="148" spans="1:25" ht="15" x14ac:dyDescent="0.25">
      <c r="A148">
        <v>2.4700000000000002</v>
      </c>
      <c r="B148">
        <v>1.53</v>
      </c>
      <c r="C148" s="29">
        <f t="shared" si="26"/>
        <v>5.845307083697171E-2</v>
      </c>
      <c r="D148" s="30">
        <f>IF(OR($A148="",$B148=""),"",A148*'MPTO_working_2-way'!$G147)</f>
        <v>2.6143790849673203</v>
      </c>
      <c r="E148" s="32">
        <f>IF(OR($A148="",$B148=""),"",B148*'MPTO_working_2-way'!$G147)</f>
        <v>1.6194331983805668</v>
      </c>
      <c r="F148" s="30">
        <f>IF(OR($A148="",$B148=""),"",'MPTO_working_2-way'!D147)</f>
        <v>2.6621816772920996</v>
      </c>
      <c r="G148" s="32">
        <f>IF(OR($A148="",$B148=""),"",'MPTO_working_2-way'!E147)</f>
        <v>1.6016189527664173</v>
      </c>
      <c r="H148" s="30">
        <f>IF(OR($A148="",$B148=""),"",'OddsRatio_working_2-way'!M147)</f>
        <v>2.665408330008102</v>
      </c>
      <c r="I148" s="30">
        <f>IF(OR($A148="",$B148=""),"",'OddsRatio_working_2-way'!N147)</f>
        <v>1.6004533434723087</v>
      </c>
      <c r="J148" s="30">
        <f>IF('Log_working_2-way'!$D147="","",A148^('Log_working_2-way'!$D147))</f>
        <v>2.6885220368567726</v>
      </c>
      <c r="K148" s="32">
        <f>IF('Log_working_2-way'!$D147="","",B148^('Log_working_2-way'!$D147))</f>
        <v>1.5922339052518071</v>
      </c>
      <c r="L148" s="37">
        <f t="shared" si="27"/>
        <v>0.38250000000000001</v>
      </c>
      <c r="M148" s="37">
        <f t="shared" si="28"/>
        <v>0.61750000000000005</v>
      </c>
      <c r="N148" s="38">
        <v>244</v>
      </c>
      <c r="O148" s="38">
        <f t="shared" si="29"/>
        <v>145.21457489878546</v>
      </c>
      <c r="P148" s="38">
        <f t="shared" si="30"/>
        <v>84.522875816993462</v>
      </c>
      <c r="Q148" s="38">
        <f t="shared" si="31"/>
        <v>159.47712418300654</v>
      </c>
      <c r="R148" s="38">
        <f t="shared" si="32"/>
        <v>98.785425101214571</v>
      </c>
      <c r="S148" s="39">
        <f t="shared" si="33"/>
        <v>-14.26254928422108</v>
      </c>
      <c r="T148" s="39">
        <f t="shared" si="34"/>
        <v>-14.262549284221109</v>
      </c>
      <c r="U148" t="s">
        <v>347</v>
      </c>
      <c r="V148" t="s">
        <v>435</v>
      </c>
      <c r="W148" t="s">
        <v>413</v>
      </c>
      <c r="X148" t="s">
        <v>439</v>
      </c>
      <c r="Y148" s="41"/>
    </row>
    <row r="149" spans="1:25" ht="15" x14ac:dyDescent="0.25">
      <c r="A149">
        <v>1.9</v>
      </c>
      <c r="B149">
        <v>1.97</v>
      </c>
      <c r="C149" s="29">
        <f t="shared" si="26"/>
        <v>3.3930002671653803E-2</v>
      </c>
      <c r="D149" s="30">
        <f>IF(OR($A149="",$B149=""),"",A149*'MPTO_working_2-way'!$G148)</f>
        <v>1.9644670050761421</v>
      </c>
      <c r="E149" s="32">
        <f>IF(OR($A149="",$B149=""),"",B149*'MPTO_working_2-way'!$G148)</f>
        <v>2.0368421052631578</v>
      </c>
      <c r="F149" s="30">
        <f>IF(OR($A149="",$B149=""),"",'MPTO_working_2-way'!D148)</f>
        <v>1.9632835038027801</v>
      </c>
      <c r="G149" s="32">
        <f>IF(OR($A149="",$B149=""),"",'MPTO_working_2-way'!E148)</f>
        <v>2.0381159814865235</v>
      </c>
      <c r="H149" s="30">
        <f>IF(OR($A149="",$B149=""),"",'OddsRatio_working_2-way'!M148)</f>
        <v>1.963241948601903</v>
      </c>
      <c r="I149" s="30">
        <f>IF(OR($A149="",$B149=""),"",'OddsRatio_working_2-way'!N148)</f>
        <v>2.0381607668264961</v>
      </c>
      <c r="J149" s="30">
        <f>IF('Log_working_2-way'!$D148="","",A149^('Log_working_2-way'!$D148))</f>
        <v>1.9627034600020314</v>
      </c>
      <c r="K149" s="32">
        <f>IF('Log_working_2-way'!$D148="","",B149^('Log_working_2-way'!$D148))</f>
        <v>2.0387414625037734</v>
      </c>
      <c r="L149" s="37">
        <f t="shared" si="27"/>
        <v>0.50904392764857886</v>
      </c>
      <c r="M149" s="37">
        <f t="shared" si="28"/>
        <v>0.49095607235142119</v>
      </c>
      <c r="N149" s="38">
        <v>245</v>
      </c>
      <c r="O149" s="38">
        <f t="shared" si="29"/>
        <v>116.05263157894736</v>
      </c>
      <c r="P149" s="38">
        <f t="shared" si="30"/>
        <v>120.63451776649744</v>
      </c>
      <c r="Q149" s="38">
        <f t="shared" si="31"/>
        <v>124.36548223350253</v>
      </c>
      <c r="R149" s="38">
        <f t="shared" si="32"/>
        <v>128.94736842105263</v>
      </c>
      <c r="S149" s="39">
        <f t="shared" si="33"/>
        <v>-8.3128506545551772</v>
      </c>
      <c r="T149" s="39">
        <f t="shared" si="34"/>
        <v>-8.3128506545551915</v>
      </c>
      <c r="U149" t="s">
        <v>371</v>
      </c>
      <c r="V149" t="s">
        <v>178</v>
      </c>
      <c r="W149" t="s">
        <v>409</v>
      </c>
      <c r="X149" t="s">
        <v>439</v>
      </c>
      <c r="Y149" s="41"/>
    </row>
    <row r="150" spans="1:25" ht="15" x14ac:dyDescent="0.25">
      <c r="A150">
        <v>1.88</v>
      </c>
      <c r="B150">
        <v>2.0299999999999998</v>
      </c>
      <c r="C150" s="29">
        <f t="shared" si="26"/>
        <v>2.4525731055444977E-2</v>
      </c>
      <c r="D150" s="30">
        <f>IF(OR($A150="",$B150=""),"",A150*'MPTO_working_2-way'!$G149)</f>
        <v>1.9261083743842364</v>
      </c>
      <c r="E150" s="32">
        <f>IF(OR($A150="",$B150=""),"",B150*'MPTO_working_2-way'!$G149)</f>
        <v>2.0797872340425529</v>
      </c>
      <c r="F150" s="30">
        <f>IF(OR($A150="",$B150=""),"",'MPTO_working_2-way'!D149)</f>
        <v>1.9243646631706333</v>
      </c>
      <c r="G150" s="32">
        <f>IF(OR($A150="",$B150=""),"",'MPTO_working_2-way'!E149)</f>
        <v>2.0818241326641935</v>
      </c>
      <c r="H150" s="30">
        <f>IF(OR($A150="",$B150=""),"",'OddsRatio_working_2-way'!M149)</f>
        <v>1.9243207949834495</v>
      </c>
      <c r="I150" s="30">
        <f>IF(OR($A150="",$B150=""),"",'OddsRatio_working_2-way'!N149)</f>
        <v>2.081875475946537</v>
      </c>
      <c r="J150" s="30">
        <f>IF('Log_working_2-way'!$D149="","",A150^('Log_working_2-way'!$D149))</f>
        <v>1.9235339030630429</v>
      </c>
      <c r="K150" s="32">
        <f>IF('Log_working_2-way'!$D149="","",B150^('Log_working_2-way'!$D149))</f>
        <v>2.0827972819225606</v>
      </c>
      <c r="L150" s="37">
        <f t="shared" si="27"/>
        <v>0.51918158567774941</v>
      </c>
      <c r="M150" s="37">
        <f t="shared" si="28"/>
        <v>0.4808184143222507</v>
      </c>
      <c r="N150" s="38">
        <v>246</v>
      </c>
      <c r="O150" s="38">
        <f t="shared" si="29"/>
        <v>115.14893617021275</v>
      </c>
      <c r="P150" s="38">
        <f t="shared" si="30"/>
        <v>124.81773399014777</v>
      </c>
      <c r="Q150" s="38">
        <f t="shared" si="31"/>
        <v>121.18226600985223</v>
      </c>
      <c r="R150" s="38">
        <f t="shared" si="32"/>
        <v>130.85106382978722</v>
      </c>
      <c r="S150" s="39">
        <f t="shared" si="33"/>
        <v>-6.0333298396394781</v>
      </c>
      <c r="T150" s="39">
        <f t="shared" si="34"/>
        <v>-6.0333298396394497</v>
      </c>
      <c r="U150" t="s">
        <v>377</v>
      </c>
      <c r="V150" t="s">
        <v>302</v>
      </c>
      <c r="W150" t="s">
        <v>417</v>
      </c>
      <c r="X150" t="s">
        <v>439</v>
      </c>
      <c r="Y150" s="41"/>
    </row>
    <row r="151" spans="1:25" ht="15" x14ac:dyDescent="0.25">
      <c r="A151">
        <v>1.94</v>
      </c>
      <c r="B151">
        <v>1.96</v>
      </c>
      <c r="C151" s="29">
        <f t="shared" si="26"/>
        <v>2.5667999158426325E-2</v>
      </c>
      <c r="D151" s="30">
        <f>IF(OR($A151="",$B151=""),"",A151*'MPTO_working_2-way'!$G150)</f>
        <v>1.989795918367347</v>
      </c>
      <c r="E151" s="32">
        <f>IF(OR($A151="",$B151=""),"",B151*'MPTO_working_2-way'!$G150)</f>
        <v>2.0103092783505154</v>
      </c>
      <c r="F151" s="30">
        <f>IF(OR($A151="",$B151=""),"",'MPTO_working_2-way'!D150)</f>
        <v>1.9895353704478862</v>
      </c>
      <c r="G151" s="32">
        <f>IF(OR($A151="",$B151=""),"",'MPTO_working_2-way'!E150)</f>
        <v>2.0105752961082914</v>
      </c>
      <c r="H151" s="30">
        <f>IF(OR($A151="",$B151=""),"",'OddsRatio_working_2-way'!M150)</f>
        <v>1.9895285072531594</v>
      </c>
      <c r="I151" s="30">
        <f>IF(OR($A151="",$B151=""),"",'OddsRatio_working_2-way'!N150)</f>
        <v>2.0105823052798226</v>
      </c>
      <c r="J151" s="30">
        <f>IF('Log_working_2-way'!$D150="","",A151^('Log_working_2-way'!$D150))</f>
        <v>1.9894107081664238</v>
      </c>
      <c r="K151" s="32">
        <f>IF('Log_working_2-way'!$D150="","",B151^('Log_working_2-way'!$D150))</f>
        <v>2.0107026250536491</v>
      </c>
      <c r="L151" s="37">
        <f t="shared" si="27"/>
        <v>0.50256410256410255</v>
      </c>
      <c r="M151" s="37">
        <f t="shared" si="28"/>
        <v>0.49743589743589745</v>
      </c>
      <c r="N151" s="38">
        <v>247</v>
      </c>
      <c r="O151" s="38">
        <f t="shared" si="29"/>
        <v>119.68041237113404</v>
      </c>
      <c r="P151" s="38">
        <f t="shared" si="30"/>
        <v>120.9795918367347</v>
      </c>
      <c r="Q151" s="38">
        <f t="shared" si="31"/>
        <v>126.02040816326532</v>
      </c>
      <c r="R151" s="38">
        <f t="shared" si="32"/>
        <v>127.31958762886599</v>
      </c>
      <c r="S151" s="39">
        <f t="shared" si="33"/>
        <v>-6.3399957921312762</v>
      </c>
      <c r="T151" s="39">
        <f t="shared" si="34"/>
        <v>-6.3399957921312904</v>
      </c>
      <c r="U151" t="s">
        <v>306</v>
      </c>
      <c r="V151" t="s">
        <v>401</v>
      </c>
      <c r="W151" t="s">
        <v>417</v>
      </c>
      <c r="X151" t="s">
        <v>439</v>
      </c>
      <c r="Y151" s="41"/>
    </row>
    <row r="152" spans="1:25" ht="15" x14ac:dyDescent="0.25">
      <c r="A152">
        <v>2.2000000000000002</v>
      </c>
      <c r="B152">
        <v>1.74</v>
      </c>
      <c r="C152" s="29">
        <f t="shared" si="26"/>
        <v>2.925809822361547E-2</v>
      </c>
      <c r="D152" s="30">
        <f>IF(OR($A152="",$B152=""),"",A152*'MPTO_working_2-way'!$G151)</f>
        <v>2.264367816091954</v>
      </c>
      <c r="E152" s="32">
        <f>IF(OR($A152="",$B152=""),"",B152*'MPTO_working_2-way'!$G151)</f>
        <v>1.790909090909091</v>
      </c>
      <c r="F152" s="30">
        <f>IF(OR($A152="",$B152=""),"",'MPTO_working_2-way'!D151)</f>
        <v>2.2731591448931119</v>
      </c>
      <c r="G152" s="32">
        <f>IF(OR($A152="",$B152=""),"",'MPTO_working_2-way'!E151)</f>
        <v>1.78544776119403</v>
      </c>
      <c r="H152" s="30">
        <f>IF(OR($A152="",$B152=""),"",'OddsRatio_working_2-way'!M151)</f>
        <v>2.2734290799340271</v>
      </c>
      <c r="I152" s="30">
        <f>IF(OR($A152="",$B152=""),"",'OddsRatio_working_2-way'!N151)</f>
        <v>1.7852812659593167</v>
      </c>
      <c r="J152" s="30">
        <f>IF('Log_working_2-way'!$D151="","",A152^('Log_working_2-way'!$D151))</f>
        <v>2.2774497365044657</v>
      </c>
      <c r="K152" s="32">
        <f>IF('Log_working_2-way'!$D151="","",B152^('Log_working_2-way'!$D151))</f>
        <v>1.7828096647750074</v>
      </c>
      <c r="L152" s="37">
        <f t="shared" si="27"/>
        <v>0.44162436548223349</v>
      </c>
      <c r="M152" s="37">
        <f t="shared" si="28"/>
        <v>0.55837563451776651</v>
      </c>
      <c r="N152" s="38">
        <v>248</v>
      </c>
      <c r="O152" s="38">
        <f t="shared" si="29"/>
        <v>135.27272727272728</v>
      </c>
      <c r="P152" s="38">
        <f t="shared" si="30"/>
        <v>105.47126436781608</v>
      </c>
      <c r="Q152" s="38">
        <f t="shared" si="31"/>
        <v>142.5287356321839</v>
      </c>
      <c r="R152" s="38">
        <f t="shared" si="32"/>
        <v>112.72727272727272</v>
      </c>
      <c r="S152" s="39">
        <f t="shared" si="33"/>
        <v>-7.2560083594566152</v>
      </c>
      <c r="T152" s="39">
        <f t="shared" si="34"/>
        <v>-7.2560083594566436</v>
      </c>
      <c r="U152" t="s">
        <v>373</v>
      </c>
      <c r="V152" t="s">
        <v>304</v>
      </c>
      <c r="W152" t="s">
        <v>417</v>
      </c>
      <c r="X152" t="s">
        <v>439</v>
      </c>
      <c r="Y152" s="41"/>
    </row>
    <row r="153" spans="1:25" ht="15" x14ac:dyDescent="0.25">
      <c r="A153">
        <v>2.09</v>
      </c>
      <c r="B153">
        <v>1.83</v>
      </c>
      <c r="C153" s="29">
        <f t="shared" si="26"/>
        <v>2.4916986953225084E-2</v>
      </c>
      <c r="D153" s="30">
        <f>IF(OR($A153="",$B153=""),"",A153*'MPTO_working_2-way'!$G152)</f>
        <v>2.1420765027322402</v>
      </c>
      <c r="E153" s="32">
        <f>IF(OR($A153="",$B153=""),"",B153*'MPTO_working_2-way'!$G152)</f>
        <v>1.8755980861244019</v>
      </c>
      <c r="F153" s="30">
        <f>IF(OR($A153="",$B153=""),"",'MPTO_working_2-way'!D152)</f>
        <v>2.1458748281762841</v>
      </c>
      <c r="G153" s="32">
        <f>IF(OR($A153="",$B153=""),"",'MPTO_working_2-way'!E152)</f>
        <v>1.8726956692045928</v>
      </c>
      <c r="H153" s="30">
        <f>IF(OR($A153="",$B153=""),"",'OddsRatio_working_2-way'!M152)</f>
        <v>2.145972518016114</v>
      </c>
      <c r="I153" s="30">
        <f>IF(OR($A153="",$B153=""),"",'OddsRatio_working_2-way'!N152)</f>
        <v>1.8726212751865827</v>
      </c>
      <c r="J153" s="30">
        <f>IF('Log_working_2-way'!$D152="","",A153^('Log_working_2-way'!$D152))</f>
        <v>2.1476949656411697</v>
      </c>
      <c r="K153" s="32">
        <f>IF('Log_working_2-way'!$D152="","",B153^('Log_working_2-way'!$D152))</f>
        <v>1.8713116550453253</v>
      </c>
      <c r="L153" s="37">
        <f t="shared" si="27"/>
        <v>0.4668367346938776</v>
      </c>
      <c r="M153" s="37">
        <f t="shared" si="28"/>
        <v>0.53316326530612246</v>
      </c>
      <c r="N153" s="38">
        <v>249</v>
      </c>
      <c r="O153" s="38">
        <f t="shared" si="29"/>
        <v>129.86124401913875</v>
      </c>
      <c r="P153" s="38">
        <f t="shared" si="30"/>
        <v>112.93442622950819</v>
      </c>
      <c r="Q153" s="38">
        <f t="shared" si="31"/>
        <v>136.0655737704918</v>
      </c>
      <c r="R153" s="38">
        <f t="shared" si="32"/>
        <v>119.13875598086126</v>
      </c>
      <c r="S153" s="39">
        <f t="shared" si="33"/>
        <v>-6.2043297513530433</v>
      </c>
      <c r="T153" s="39">
        <f t="shared" si="34"/>
        <v>-6.2043297513530717</v>
      </c>
      <c r="U153" t="s">
        <v>382</v>
      </c>
      <c r="V153" t="s">
        <v>305</v>
      </c>
      <c r="W153" t="s">
        <v>417</v>
      </c>
      <c r="X153" t="s">
        <v>439</v>
      </c>
      <c r="Y153" s="41"/>
    </row>
    <row r="154" spans="1:25" s="35" customFormat="1" ht="15" x14ac:dyDescent="0.25">
      <c r="A154">
        <v>2.2799999999999998</v>
      </c>
      <c r="B154">
        <v>1.65</v>
      </c>
      <c r="C154" s="29">
        <f t="shared" si="26"/>
        <v>4.4657097288676173E-2</v>
      </c>
      <c r="D154" s="30">
        <f>IF(OR($A154="",$B154=""),"",A154*'MPTO_working_2-way'!$G153)</f>
        <v>2.3818181818181814</v>
      </c>
      <c r="E154" s="32">
        <f>IF(OR($A154="",$B154=""),"",B154*'MPTO_working_2-way'!$G153)</f>
        <v>1.7236842105263155</v>
      </c>
      <c r="F154" s="30">
        <f>IF(OR($A154="",$B154=""),"",'MPTO_working_2-way'!D153)</f>
        <v>2.402298850574712</v>
      </c>
      <c r="G154" s="32">
        <f>IF(OR($A154="",$B154=""),"",'MPTO_working_2-way'!E153)</f>
        <v>1.7131147540983604</v>
      </c>
      <c r="H154" s="30">
        <f>IF(OR($A154="",$B154=""),"",'OddsRatio_working_2-way'!M153)</f>
        <v>2.4032928308912465</v>
      </c>
      <c r="I154" s="30">
        <f>IF(OR($A154="",$B154=""),"",'OddsRatio_working_2-way'!N153)</f>
        <v>1.7126096406869604</v>
      </c>
      <c r="J154" s="30">
        <f>IF('Log_working_2-way'!$D153="","",A154^('Log_working_2-way'!$D153))</f>
        <v>2.4128750224751347</v>
      </c>
      <c r="K154" s="32">
        <f>IF('Log_working_2-way'!$D153="","",B154^('Log_working_2-way'!$D153))</f>
        <v>1.7077766851929645</v>
      </c>
      <c r="L154" s="37">
        <f t="shared" si="27"/>
        <v>0.4198473282442749</v>
      </c>
      <c r="M154" s="37">
        <f t="shared" si="28"/>
        <v>0.58015267175572527</v>
      </c>
      <c r="N154" s="38">
        <v>250</v>
      </c>
      <c r="O154" s="38">
        <f t="shared" si="29"/>
        <v>140.35087719298247</v>
      </c>
      <c r="P154" s="38">
        <f t="shared" si="30"/>
        <v>98.484848484848484</v>
      </c>
      <c r="Q154" s="38">
        <f t="shared" si="31"/>
        <v>151.51515151515153</v>
      </c>
      <c r="R154" s="38">
        <f t="shared" si="32"/>
        <v>109.64912280701755</v>
      </c>
      <c r="S154" s="39">
        <f t="shared" si="33"/>
        <v>-11.164274322169064</v>
      </c>
      <c r="T154" s="39">
        <f t="shared" si="34"/>
        <v>-11.164274322169064</v>
      </c>
      <c r="U154" t="s">
        <v>160</v>
      </c>
      <c r="V154" t="s">
        <v>152</v>
      </c>
      <c r="W154" t="s">
        <v>167</v>
      </c>
      <c r="X154" t="s">
        <v>439</v>
      </c>
      <c r="Y154" s="41"/>
    </row>
    <row r="155" spans="1:25" ht="15" x14ac:dyDescent="0.25">
      <c r="A155">
        <v>2.44</v>
      </c>
      <c r="B155">
        <v>1.58</v>
      </c>
      <c r="C155" s="29">
        <f t="shared" si="26"/>
        <v>4.2747457978833836E-2</v>
      </c>
      <c r="D155" s="30">
        <f>IF(OR($A155="",$B155=""),"",A155*'MPTO_working_2-way'!$G154)</f>
        <v>2.5443037974683547</v>
      </c>
      <c r="E155" s="32">
        <f>IF(OR($A155="",$B155=""),"",B155*'MPTO_working_2-way'!$G154)</f>
        <v>1.6475409836065575</v>
      </c>
      <c r="F155" s="30">
        <f>IF(OR($A155="",$B155=""),"",'MPTO_working_2-way'!D154)</f>
        <v>2.5742521367521367</v>
      </c>
      <c r="G155" s="32">
        <f>IF(OR($A155="",$B155=""),"",'MPTO_working_2-way'!E154)</f>
        <v>1.6352222599253479</v>
      </c>
      <c r="H155" s="30">
        <f>IF(OR($A155="",$B155=""),"",'OddsRatio_working_2-way'!M154)</f>
        <v>2.5756771943166705</v>
      </c>
      <c r="I155" s="30">
        <f>IF(OR($A155="",$B155=""),"",'OddsRatio_working_2-way'!N154)</f>
        <v>1.6346477588219925</v>
      </c>
      <c r="J155" s="30">
        <f>IF('Log_working_2-way'!$D154="","",A155^('Log_working_2-way'!$D154))</f>
        <v>2.589784277589088</v>
      </c>
      <c r="K155" s="32">
        <f>IF('Log_working_2-way'!$D154="","",B155^('Log_working_2-way'!$D154))</f>
        <v>1.6290161590451022</v>
      </c>
      <c r="L155" s="37">
        <f t="shared" si="27"/>
        <v>0.39303482587064675</v>
      </c>
      <c r="M155" s="37">
        <f t="shared" si="28"/>
        <v>0.60696517412935314</v>
      </c>
      <c r="N155" s="38">
        <v>251</v>
      </c>
      <c r="O155" s="38">
        <f t="shared" si="29"/>
        <v>148.13114754098359</v>
      </c>
      <c r="P155" s="38">
        <f t="shared" si="30"/>
        <v>92.139240506329131</v>
      </c>
      <c r="Q155" s="38">
        <f t="shared" si="31"/>
        <v>158.86075949367086</v>
      </c>
      <c r="R155" s="38">
        <f t="shared" si="32"/>
        <v>102.8688524590164</v>
      </c>
      <c r="S155" s="39">
        <f t="shared" si="33"/>
        <v>-10.729611952687264</v>
      </c>
      <c r="T155" s="39">
        <f t="shared" si="34"/>
        <v>-10.729611952687264</v>
      </c>
      <c r="U155" t="s">
        <v>111</v>
      </c>
      <c r="V155" t="s">
        <v>157</v>
      </c>
      <c r="W155" t="s">
        <v>167</v>
      </c>
      <c r="X155" t="s">
        <v>439</v>
      </c>
      <c r="Y155" s="41"/>
    </row>
    <row r="156" spans="1:25" ht="15" x14ac:dyDescent="0.25">
      <c r="A156">
        <v>2.38</v>
      </c>
      <c r="B156">
        <v>1.61</v>
      </c>
      <c r="C156" s="29">
        <f t="shared" si="26"/>
        <v>4.1286079649250906E-2</v>
      </c>
      <c r="D156" s="30">
        <f>IF(OR($A156="",$B156=""),"",A156*'MPTO_working_2-way'!$G155)</f>
        <v>2.4782608695652169</v>
      </c>
      <c r="E156" s="32">
        <f>IF(OR($A156="",$B156=""),"",B156*'MPTO_working_2-way'!$G155)</f>
        <v>1.6764705882352942</v>
      </c>
      <c r="F156" s="30">
        <f>IF(OR($A156="",$B156=""),"",'MPTO_working_2-way'!D155)</f>
        <v>2.5029721079103791</v>
      </c>
      <c r="G156" s="32">
        <f>IF(OR($A156="",$B156=""),"",'MPTO_working_2-way'!E155)</f>
        <v>1.6653483419531487</v>
      </c>
      <c r="H156" s="30">
        <f>IF(OR($A156="",$B156=""),"",'OddsRatio_working_2-way'!M155)</f>
        <v>2.5040927770477501</v>
      </c>
      <c r="I156" s="30">
        <f>IF(OR($A156="",$B156=""),"",'OddsRatio_working_2-way'!N155)</f>
        <v>1.6648526043471934</v>
      </c>
      <c r="J156" s="30">
        <f>IF('Log_working_2-way'!$D155="","",A156^('Log_working_2-way'!$D155))</f>
        <v>2.5156679956166372</v>
      </c>
      <c r="K156" s="32">
        <f>IF('Log_working_2-way'!$D155="","",B156^('Log_working_2-way'!$D155))</f>
        <v>1.6597750977731451</v>
      </c>
      <c r="L156" s="37">
        <f t="shared" si="27"/>
        <v>0.40350877192982465</v>
      </c>
      <c r="M156" s="37">
        <f t="shared" si="28"/>
        <v>0.59649122807017541</v>
      </c>
      <c r="N156" s="38">
        <v>252</v>
      </c>
      <c r="O156" s="38">
        <f t="shared" si="29"/>
        <v>146.11764705882354</v>
      </c>
      <c r="P156" s="38">
        <f t="shared" si="30"/>
        <v>95.478260869565233</v>
      </c>
      <c r="Q156" s="38">
        <f t="shared" si="31"/>
        <v>156.52173913043478</v>
      </c>
      <c r="R156" s="38">
        <f t="shared" si="32"/>
        <v>105.88235294117648</v>
      </c>
      <c r="S156" s="39">
        <f t="shared" si="33"/>
        <v>-10.404092071611245</v>
      </c>
      <c r="T156" s="39">
        <f t="shared" si="34"/>
        <v>-10.404092071611245</v>
      </c>
      <c r="U156" t="s">
        <v>110</v>
      </c>
      <c r="V156" t="s">
        <v>149</v>
      </c>
      <c r="W156" t="s">
        <v>167</v>
      </c>
      <c r="X156" t="s">
        <v>439</v>
      </c>
      <c r="Y156" s="41"/>
    </row>
    <row r="157" spans="1:25" ht="15" x14ac:dyDescent="0.25">
      <c r="A157">
        <v>2.35</v>
      </c>
      <c r="B157">
        <v>1.62</v>
      </c>
      <c r="C157" s="29">
        <f t="shared" si="26"/>
        <v>4.2815865510900997E-2</v>
      </c>
      <c r="D157" s="30">
        <f>IF(OR($A157="",$B157=""),"",A157*'MPTO_working_2-way'!$G156)</f>
        <v>2.4506172839506175</v>
      </c>
      <c r="E157" s="32">
        <f>IF(OR($A157="",$B157=""),"",B157*'MPTO_working_2-way'!$G156)</f>
        <v>1.6893617021276597</v>
      </c>
      <c r="F157" s="30">
        <f>IF(OR($A157="",$B157=""),"",'MPTO_working_2-way'!D156)</f>
        <v>2.4744881377965555</v>
      </c>
      <c r="G157" s="32">
        <f>IF(OR($A157="",$B157=""),"",'MPTO_working_2-way'!E156)</f>
        <v>1.6782014547057529</v>
      </c>
      <c r="H157" s="30">
        <f>IF(OR($A157="",$B157=""),"",'OddsRatio_working_2-way'!M156)</f>
        <v>2.4756081305138942</v>
      </c>
      <c r="I157" s="30">
        <f>IF(OR($A157="",$B157=""),"",'OddsRatio_working_2-way'!N156)</f>
        <v>1.6776866969767514</v>
      </c>
      <c r="J157" s="30">
        <f>IF('Log_working_2-way'!$D156="","",A157^('Log_working_2-way'!$D156))</f>
        <v>2.4867940256326873</v>
      </c>
      <c r="K157" s="32">
        <f>IF('Log_working_2-way'!$D156="","",B157^('Log_working_2-way'!$D156))</f>
        <v>1.6725881209900304</v>
      </c>
      <c r="L157" s="37">
        <f t="shared" si="27"/>
        <v>0.40806045340050373</v>
      </c>
      <c r="M157" s="37">
        <f t="shared" si="28"/>
        <v>0.59193954659949621</v>
      </c>
      <c r="N157" s="38">
        <v>253</v>
      </c>
      <c r="O157" s="38">
        <f t="shared" si="29"/>
        <v>145.34042553191492</v>
      </c>
      <c r="P157" s="38">
        <f t="shared" si="30"/>
        <v>96.827160493827165</v>
      </c>
      <c r="Q157" s="38">
        <f t="shared" si="31"/>
        <v>156.17283950617283</v>
      </c>
      <c r="R157" s="38">
        <f t="shared" si="32"/>
        <v>107.65957446808511</v>
      </c>
      <c r="S157" s="39">
        <f t="shared" si="33"/>
        <v>-10.832413974257918</v>
      </c>
      <c r="T157" s="39">
        <f t="shared" si="34"/>
        <v>-10.832413974257946</v>
      </c>
      <c r="U157" t="s">
        <v>164</v>
      </c>
      <c r="V157" t="s">
        <v>150</v>
      </c>
      <c r="W157" t="s">
        <v>167</v>
      </c>
      <c r="X157" t="s">
        <v>439</v>
      </c>
      <c r="Y157" s="41"/>
    </row>
    <row r="158" spans="1:25" ht="15" x14ac:dyDescent="0.25">
      <c r="A158">
        <v>1.86</v>
      </c>
      <c r="B158">
        <v>2.0299999999999998</v>
      </c>
      <c r="C158" s="29">
        <f t="shared" si="26"/>
        <v>3.0245246040574214E-2</v>
      </c>
      <c r="D158" s="30">
        <f>IF(OR($A158="",$B158=""),"",A158*'MPTO_working_2-way'!$G157)</f>
        <v>1.9162561576354682</v>
      </c>
      <c r="E158" s="32">
        <f>IF(OR($A158="",$B158=""),"",B158*'MPTO_working_2-way'!$G157)</f>
        <v>2.0913978494623655</v>
      </c>
      <c r="F158" s="30">
        <f>IF(OR($A158="",$B158=""),"",'MPTO_working_2-way'!D157)</f>
        <v>1.9138324294186226</v>
      </c>
      <c r="G158" s="32">
        <f>IF(OR($A158="",$B158=""),"",'MPTO_working_2-way'!E157)</f>
        <v>2.0942925287037548</v>
      </c>
      <c r="H158" s="30">
        <f>IF(OR($A158="",$B158=""),"",'OddsRatio_working_2-way'!M157)</f>
        <v>1.9137567818137824</v>
      </c>
      <c r="I158" s="30">
        <f>IF(OR($A158="",$B158=""),"",'OddsRatio_working_2-way'!N157)</f>
        <v>2.0943831224048783</v>
      </c>
      <c r="J158" s="30">
        <f>IF('Log_working_2-way'!$D157="","",A158^('Log_working_2-way'!$D157))</f>
        <v>1.9126582447390832</v>
      </c>
      <c r="K158" s="32">
        <f>IF('Log_working_2-way'!$D157="","",B158^('Log_working_2-way'!$D157))</f>
        <v>2.0957003958101184</v>
      </c>
      <c r="L158" s="37">
        <f t="shared" si="27"/>
        <v>0.52185089974293053</v>
      </c>
      <c r="M158" s="37">
        <f t="shared" si="28"/>
        <v>0.47814910025706941</v>
      </c>
      <c r="N158" s="38">
        <v>254</v>
      </c>
      <c r="O158" s="38">
        <f t="shared" si="29"/>
        <v>117.44086021505376</v>
      </c>
      <c r="P158" s="38">
        <f t="shared" si="30"/>
        <v>128.87684729064043</v>
      </c>
      <c r="Q158" s="38">
        <f t="shared" si="31"/>
        <v>125.12315270935962</v>
      </c>
      <c r="R158" s="38">
        <f t="shared" si="32"/>
        <v>136.55913978494624</v>
      </c>
      <c r="S158" s="39">
        <f t="shared" si="33"/>
        <v>-7.6822924943058553</v>
      </c>
      <c r="T158" s="39">
        <f t="shared" si="34"/>
        <v>-7.6822924943058126</v>
      </c>
      <c r="U158" t="s">
        <v>387</v>
      </c>
      <c r="V158" t="s">
        <v>384</v>
      </c>
      <c r="W158" t="s">
        <v>418</v>
      </c>
      <c r="X158" t="s">
        <v>439</v>
      </c>
      <c r="Y158" s="41"/>
    </row>
    <row r="159" spans="1:25" ht="15" x14ac:dyDescent="0.25">
      <c r="A159">
        <v>1.7</v>
      </c>
      <c r="B159">
        <v>2.2200000000000002</v>
      </c>
      <c r="C159" s="29">
        <f t="shared" si="26"/>
        <v>3.868574456809748E-2</v>
      </c>
      <c r="D159" s="30">
        <f>IF(OR($A159="",$B159=""),"",A159*'MPTO_working_2-way'!$G158)</f>
        <v>1.7657657657657657</v>
      </c>
      <c r="E159" s="32">
        <f>IF(OR($A159="",$B159=""),"",B159*'MPTO_working_2-way'!$G158)</f>
        <v>2.3058823529411767</v>
      </c>
      <c r="F159" s="30">
        <f>IF(OR($A159="",$B159=""),"",'MPTO_working_2-way'!D158)</f>
        <v>1.7578015836050302</v>
      </c>
      <c r="G159" s="32">
        <f>IF(OR($A159="",$B159=""),"",'MPTO_working_2-way'!E158)</f>
        <v>2.3196066379840201</v>
      </c>
      <c r="H159" s="30">
        <f>IF(OR($A159="",$B159=""),"",'OddsRatio_working_2-way'!M158)</f>
        <v>1.7574763968621581</v>
      </c>
      <c r="I159" s="30">
        <f>IF(OR($A159="",$B159=""),"",'OddsRatio_working_2-way'!N158)</f>
        <v>2.3201731488169055</v>
      </c>
      <c r="J159" s="30">
        <f>IF('Log_working_2-way'!$D158="","",A159^('Log_working_2-way'!$D158))</f>
        <v>1.7538490082446418</v>
      </c>
      <c r="K159" s="32">
        <f>IF('Log_working_2-way'!$D158="","",B159^('Log_working_2-way'!$D158))</f>
        <v>2.3265255894258647</v>
      </c>
      <c r="L159" s="37">
        <f t="shared" si="27"/>
        <v>0.56632653061224492</v>
      </c>
      <c r="M159" s="37">
        <f t="shared" si="28"/>
        <v>0.43367346938775503</v>
      </c>
      <c r="N159" s="38">
        <v>255</v>
      </c>
      <c r="O159" s="38">
        <f t="shared" si="29"/>
        <v>105</v>
      </c>
      <c r="P159" s="38">
        <f t="shared" si="30"/>
        <v>140.13513513513513</v>
      </c>
      <c r="Q159" s="38">
        <f t="shared" si="31"/>
        <v>114.86486486486486</v>
      </c>
      <c r="R159" s="38">
        <f t="shared" si="32"/>
        <v>150</v>
      </c>
      <c r="S159" s="39">
        <f t="shared" si="33"/>
        <v>-9.864864864864856</v>
      </c>
      <c r="T159" s="39">
        <f t="shared" si="34"/>
        <v>-9.8648648648648702</v>
      </c>
      <c r="U159" t="s">
        <v>383</v>
      </c>
      <c r="V159" t="s">
        <v>405</v>
      </c>
      <c r="W159" t="s">
        <v>418</v>
      </c>
      <c r="X159" t="s">
        <v>439</v>
      </c>
      <c r="Y159" s="41"/>
    </row>
    <row r="160" spans="1:25" ht="15" x14ac:dyDescent="0.25">
      <c r="A160">
        <v>1.88</v>
      </c>
      <c r="B160">
        <v>1.99</v>
      </c>
      <c r="C160" s="29">
        <f t="shared" si="26"/>
        <v>3.4427456431091574E-2</v>
      </c>
      <c r="D160" s="30">
        <f>IF(OR($A160="",$B160=""),"",A160*'MPTO_working_2-way'!$G159)</f>
        <v>1.9447236180904521</v>
      </c>
      <c r="E160" s="32">
        <f>IF(OR($A160="",$B160=""),"",B160*'MPTO_working_2-way'!$G159)</f>
        <v>2.0585106382978724</v>
      </c>
      <c r="F160" s="30">
        <f>IF(OR($A160="",$B160=""),"",'MPTO_working_2-way'!D159)</f>
        <v>1.9428749480681344</v>
      </c>
      <c r="G160" s="32">
        <f>IF(OR($A160="",$B160=""),"",'MPTO_working_2-way'!E159)</f>
        <v>2.0605860321656753</v>
      </c>
      <c r="H160" s="30">
        <f>IF(OR($A160="",$B160=""),"",'OddsRatio_working_2-way'!M159)</f>
        <v>1.9428090415820634</v>
      </c>
      <c r="I160" s="30">
        <f>IF(OR($A160="",$B160=""),"",'OddsRatio_working_2-way'!N159)</f>
        <v>2.0606601717798219</v>
      </c>
      <c r="J160" s="30">
        <f>IF('Log_working_2-way'!$D159="","",A160^('Log_working_2-way'!$D159))</f>
        <v>1.9419679246135251</v>
      </c>
      <c r="K160" s="32">
        <f>IF('Log_working_2-way'!$D159="","",B160^('Log_working_2-way'!$D159))</f>
        <v>2.0616072733158419</v>
      </c>
      <c r="L160" s="37">
        <f t="shared" si="27"/>
        <v>0.51421188630490955</v>
      </c>
      <c r="M160" s="37">
        <f t="shared" si="28"/>
        <v>0.48578811369509045</v>
      </c>
      <c r="N160" s="38">
        <v>256</v>
      </c>
      <c r="O160" s="38">
        <f t="shared" si="29"/>
        <v>119.82978723404254</v>
      </c>
      <c r="P160" s="38">
        <f t="shared" si="30"/>
        <v>127.35678391959797</v>
      </c>
      <c r="Q160" s="38">
        <f t="shared" si="31"/>
        <v>128.643216080402</v>
      </c>
      <c r="R160" s="38">
        <f t="shared" si="32"/>
        <v>136.17021276595744</v>
      </c>
      <c r="S160" s="39">
        <f t="shared" si="33"/>
        <v>-8.8134288463594572</v>
      </c>
      <c r="T160" s="39">
        <f t="shared" si="34"/>
        <v>-8.8134288463594714</v>
      </c>
      <c r="U160" t="s">
        <v>308</v>
      </c>
      <c r="V160" t="s">
        <v>390</v>
      </c>
      <c r="W160" t="s">
        <v>418</v>
      </c>
      <c r="X160" t="s">
        <v>439</v>
      </c>
      <c r="Y160" s="41"/>
    </row>
    <row r="161" spans="1:25" ht="15" x14ac:dyDescent="0.25">
      <c r="A161">
        <v>2.29</v>
      </c>
      <c r="B161">
        <v>1.61</v>
      </c>
      <c r="C161" s="29">
        <f t="shared" si="26"/>
        <v>5.7799235129783799E-2</v>
      </c>
      <c r="D161" s="30">
        <f>IF(OR($A161="",$B161=""),"",A161*'MPTO_working_2-way'!$G160)</f>
        <v>2.4223602484472049</v>
      </c>
      <c r="E161" s="32">
        <f>IF(OR($A161="",$B161=""),"",B161*'MPTO_working_2-way'!$G160)</f>
        <v>1.7030567685589519</v>
      </c>
      <c r="F161" s="30">
        <f>IF(OR($A161="",$B161=""),"",'MPTO_working_2-way'!D160)</f>
        <v>2.4522930592969501</v>
      </c>
      <c r="G161" s="32">
        <f>IF(OR($A161="",$B161=""),"",'MPTO_working_2-way'!E160)</f>
        <v>1.6885662598181777</v>
      </c>
      <c r="H161" s="30">
        <f>IF(OR($A161="",$B161=""),"",'OddsRatio_working_2-way'!M160)</f>
        <v>2.4542194120423009</v>
      </c>
      <c r="I161" s="30">
        <f>IF(OR($A161="",$B161=""),"",'OddsRatio_working_2-way'!N160)</f>
        <v>1.6876541405781429</v>
      </c>
      <c r="J161" s="30">
        <f>IF('Log_working_2-way'!$D160="","",A161^('Log_working_2-way'!$D160))</f>
        <v>2.468485790487303</v>
      </c>
      <c r="K161" s="32">
        <f>IF('Log_working_2-way'!$D160="","",B161^('Log_working_2-way'!$D160))</f>
        <v>1.680973562340814</v>
      </c>
      <c r="L161" s="37">
        <f t="shared" si="27"/>
        <v>0.41282051282051285</v>
      </c>
      <c r="M161" s="37">
        <f t="shared" si="28"/>
        <v>0.5871794871794872</v>
      </c>
      <c r="N161" s="38">
        <v>257</v>
      </c>
      <c r="O161" s="38">
        <f t="shared" si="29"/>
        <v>144.77292576419214</v>
      </c>
      <c r="P161" s="38">
        <f t="shared" si="30"/>
        <v>97.372670807453432</v>
      </c>
      <c r="Q161" s="38">
        <f t="shared" si="31"/>
        <v>159.62732919254657</v>
      </c>
      <c r="R161" s="38">
        <f t="shared" si="32"/>
        <v>112.22707423580786</v>
      </c>
      <c r="S161" s="39">
        <f t="shared" si="33"/>
        <v>-14.854403428354431</v>
      </c>
      <c r="T161" s="39">
        <f t="shared" si="34"/>
        <v>-14.854403428354431</v>
      </c>
      <c r="U161" t="s">
        <v>346</v>
      </c>
      <c r="V161" t="s">
        <v>348</v>
      </c>
      <c r="W161" t="s">
        <v>413</v>
      </c>
      <c r="X161" t="s">
        <v>440</v>
      </c>
      <c r="Y161" s="41"/>
    </row>
    <row r="162" spans="1:25" ht="15" x14ac:dyDescent="0.25">
      <c r="A162">
        <v>1.92</v>
      </c>
      <c r="B162">
        <v>1.99</v>
      </c>
      <c r="C162" s="29">
        <f t="shared" si="26"/>
        <v>2.3345896147403788E-2</v>
      </c>
      <c r="D162" s="30">
        <f>IF(OR($A162="",$B162=""),"",A162*'MPTO_working_2-way'!$G161)</f>
        <v>1.9648241206030153</v>
      </c>
      <c r="E162" s="32">
        <f>IF(OR($A162="",$B162=""),"",B162*'MPTO_working_2-way'!$G161)</f>
        <v>2.0364583333333335</v>
      </c>
      <c r="F162" s="30">
        <f>IF(OR($A162="",$B162=""),"",'MPTO_working_2-way'!D161)</f>
        <v>1.9640176827387685</v>
      </c>
      <c r="G162" s="32">
        <f>IF(OR($A162="",$B162=""),"",'MPTO_working_2-way'!E161)</f>
        <v>2.0373253705876082</v>
      </c>
      <c r="H162" s="30">
        <f>IF(OR($A162="",$B162=""),"",'OddsRatio_working_2-way'!M161)</f>
        <v>1.9639984073082948</v>
      </c>
      <c r="I162" s="30">
        <f>IF(OR($A162="",$B162=""),"",'OddsRatio_working_2-way'!N161)</f>
        <v>2.0373461122121879</v>
      </c>
      <c r="J162" s="30">
        <f>IF('Log_working_2-way'!$D161="","",A162^('Log_working_2-way'!$D161))</f>
        <v>1.9636346459170313</v>
      </c>
      <c r="K162" s="32">
        <f>IF('Log_working_2-way'!$D161="","",B162^('Log_working_2-way'!$D161))</f>
        <v>2.0377376988644484</v>
      </c>
      <c r="L162" s="37">
        <f t="shared" si="27"/>
        <v>0.50895140664961636</v>
      </c>
      <c r="M162" s="37">
        <f t="shared" si="28"/>
        <v>0.49104859335038359</v>
      </c>
      <c r="N162" s="38">
        <v>258</v>
      </c>
      <c r="O162" s="38">
        <f t="shared" si="29"/>
        <v>123.62499999999999</v>
      </c>
      <c r="P162" s="38">
        <f t="shared" si="30"/>
        <v>128.35175879396982</v>
      </c>
      <c r="Q162" s="38">
        <f t="shared" si="31"/>
        <v>129.64824120603015</v>
      </c>
      <c r="R162" s="38">
        <f t="shared" si="32"/>
        <v>134.375</v>
      </c>
      <c r="S162" s="39">
        <f t="shared" si="33"/>
        <v>-6.0232412060301641</v>
      </c>
      <c r="T162" s="39">
        <f t="shared" si="34"/>
        <v>-6.0232412060301783</v>
      </c>
      <c r="U162" t="s">
        <v>352</v>
      </c>
      <c r="V162" t="s">
        <v>356</v>
      </c>
      <c r="W162" t="s">
        <v>414</v>
      </c>
      <c r="X162" t="s">
        <v>440</v>
      </c>
      <c r="Y162" s="41"/>
    </row>
    <row r="163" spans="1:25" ht="15" x14ac:dyDescent="0.25">
      <c r="A163">
        <v>1.68</v>
      </c>
      <c r="B163">
        <v>2.31</v>
      </c>
      <c r="C163" s="29">
        <f t="shared" si="26"/>
        <v>2.813852813852824E-2</v>
      </c>
      <c r="D163" s="30">
        <f>IF(OR($A163="",$B163=""),"",A163*'MPTO_working_2-way'!$G162)</f>
        <v>1.7272727272727273</v>
      </c>
      <c r="E163" s="32">
        <f>IF(OR($A163="",$B163=""),"",B163*'MPTO_working_2-way'!$G162)</f>
        <v>2.3750000000000004</v>
      </c>
      <c r="F163" s="30">
        <f>IF(OR($A163="",$B163=""),"",'MPTO_working_2-way'!D162)</f>
        <v>1.7206703910614525</v>
      </c>
      <c r="G163" s="32">
        <f>IF(OR($A163="",$B163=""),"",'MPTO_working_2-way'!E162)</f>
        <v>2.3875968992248064</v>
      </c>
      <c r="H163" s="30">
        <f>IF(OR($A163="",$B163=""),"",'OddsRatio_working_2-way'!M162)</f>
        <v>1.7204748222288193</v>
      </c>
      <c r="I163" s="30">
        <f>IF(OR($A163="",$B163=""),"",'OddsRatio_working_2-way'!N162)</f>
        <v>2.3879735545878726</v>
      </c>
      <c r="J163" s="30">
        <f>IF('Log_working_2-way'!$D162="","",A163^('Log_working_2-way'!$D162))</f>
        <v>1.7174872145429791</v>
      </c>
      <c r="K163" s="32">
        <f>IF('Log_working_2-way'!$D162="","",B163^('Log_working_2-way'!$D162))</f>
        <v>2.3937530589126359</v>
      </c>
      <c r="L163" s="37">
        <f t="shared" si="27"/>
        <v>0.57894736842105265</v>
      </c>
      <c r="M163" s="37">
        <f t="shared" si="28"/>
        <v>0.42105263157894729</v>
      </c>
      <c r="N163" s="38">
        <v>259</v>
      </c>
      <c r="O163" s="38">
        <f t="shared" si="29"/>
        <v>104.83333333333333</v>
      </c>
      <c r="P163" s="38">
        <f t="shared" si="30"/>
        <v>146.87878787878788</v>
      </c>
      <c r="Q163" s="38">
        <f t="shared" si="31"/>
        <v>112.12121212121212</v>
      </c>
      <c r="R163" s="38">
        <f t="shared" si="32"/>
        <v>154.16666666666666</v>
      </c>
      <c r="S163" s="39">
        <f t="shared" si="33"/>
        <v>-7.2878787878787961</v>
      </c>
      <c r="T163" s="39">
        <f t="shared" si="34"/>
        <v>-7.2878787878787818</v>
      </c>
      <c r="U163" t="s">
        <v>351</v>
      </c>
      <c r="V163" t="s">
        <v>394</v>
      </c>
      <c r="W163" t="s">
        <v>414</v>
      </c>
      <c r="X163" t="s">
        <v>440</v>
      </c>
      <c r="Y163" s="41"/>
    </row>
    <row r="164" spans="1:25" ht="15" x14ac:dyDescent="0.25">
      <c r="A164">
        <v>2.0699999999999998</v>
      </c>
      <c r="B164">
        <v>1.8</v>
      </c>
      <c r="C164" s="29">
        <f t="shared" si="26"/>
        <v>3.8647342995169254E-2</v>
      </c>
      <c r="D164" s="30">
        <f>IF(OR($A164="",$B164=""),"",A164*'MPTO_working_2-way'!$G163)</f>
        <v>2.1500000000000004</v>
      </c>
      <c r="E164" s="32">
        <f>IF(OR($A164="",$B164=""),"",B164*'MPTO_working_2-way'!$G163)</f>
        <v>1.8695652173913047</v>
      </c>
      <c r="F164" s="30">
        <f>IF(OR($A164="",$B164=""),"",'MPTO_working_2-way'!D163)</f>
        <v>2.15625</v>
      </c>
      <c r="G164" s="32">
        <f>IF(OR($A164="",$B164=""),"",'MPTO_working_2-way'!E163)</f>
        <v>1.8648648648648651</v>
      </c>
      <c r="H164" s="30">
        <f>IF(OR($A164="",$B164=""),"",'OddsRatio_working_2-way'!M163)</f>
        <v>2.1565033506220384</v>
      </c>
      <c r="I164" s="30">
        <f>IF(OR($A164="",$B164=""),"",'OddsRatio_working_2-way'!N163)</f>
        <v>1.8646754023342345</v>
      </c>
      <c r="J164" s="30">
        <f>IF('Log_working_2-way'!$D163="","",A164^('Log_working_2-way'!$D163))</f>
        <v>2.1593762623614712</v>
      </c>
      <c r="K164" s="32">
        <f>IF('Log_working_2-way'!$D163="","",B164^('Log_working_2-way'!$D163))</f>
        <v>1.8625327535713179</v>
      </c>
      <c r="L164" s="37">
        <f t="shared" si="27"/>
        <v>0.46511627906976738</v>
      </c>
      <c r="M164" s="37">
        <f t="shared" si="28"/>
        <v>0.53488372093023251</v>
      </c>
      <c r="N164" s="38">
        <v>260</v>
      </c>
      <c r="O164" s="38">
        <f t="shared" si="29"/>
        <v>134.39613526570045</v>
      </c>
      <c r="P164" s="38">
        <f t="shared" si="30"/>
        <v>115.55555555555556</v>
      </c>
      <c r="Q164" s="38">
        <f t="shared" si="31"/>
        <v>144.44444444444446</v>
      </c>
      <c r="R164" s="38">
        <f t="shared" si="32"/>
        <v>125.60386473429952</v>
      </c>
      <c r="S164" s="39">
        <f t="shared" si="33"/>
        <v>-10.048309178744006</v>
      </c>
      <c r="T164" s="39">
        <f t="shared" si="34"/>
        <v>-10.048309178743963</v>
      </c>
      <c r="U164" t="s">
        <v>279</v>
      </c>
      <c r="V164" t="s">
        <v>363</v>
      </c>
      <c r="W164" t="s">
        <v>415</v>
      </c>
      <c r="X164" t="s">
        <v>440</v>
      </c>
      <c r="Y164" s="41"/>
    </row>
    <row r="165" spans="1:25" ht="15" x14ac:dyDescent="0.25">
      <c r="A165">
        <v>1.94</v>
      </c>
      <c r="B165">
        <v>1.93</v>
      </c>
      <c r="C165" s="29">
        <f t="shared" si="26"/>
        <v>3.3598632551679941E-2</v>
      </c>
      <c r="D165" s="30">
        <f>IF(OR($A165="",$B165=""),"",A165*'MPTO_working_2-way'!$G164)</f>
        <v>2.0051813471502591</v>
      </c>
      <c r="E165" s="32">
        <f>IF(OR($A165="",$B165=""),"",B165*'MPTO_working_2-way'!$G164)</f>
        <v>1.9948453608247423</v>
      </c>
      <c r="F165" s="30">
        <f>IF(OR($A165="",$B165=""),"",'MPTO_working_2-way'!D164)</f>
        <v>2.0053558995233249</v>
      </c>
      <c r="G165" s="32">
        <f>IF(OR($A165="",$B165=""),"",'MPTO_working_2-way'!E164)</f>
        <v>1.9946726333173512</v>
      </c>
      <c r="H165" s="30">
        <f>IF(OR($A165="",$B165=""),"",'OddsRatio_working_2-way'!M164)</f>
        <v>2.0053619687316817</v>
      </c>
      <c r="I165" s="30">
        <f>IF(OR($A165="",$B165=""),"",'OddsRatio_working_2-way'!N164)</f>
        <v>1.9946666286387909</v>
      </c>
      <c r="J165" s="30">
        <f>IF('Log_working_2-way'!$D164="","",A165^('Log_working_2-way'!$D164))</f>
        <v>2.0054414461156225</v>
      </c>
      <c r="K165" s="32">
        <f>IF('Log_working_2-way'!$D164="","",B165^('Log_working_2-way'!$D164))</f>
        <v>1.9945880029745278</v>
      </c>
      <c r="L165" s="37">
        <f t="shared" si="27"/>
        <v>0.49870801033591733</v>
      </c>
      <c r="M165" s="37">
        <f t="shared" si="28"/>
        <v>0.50129198966408273</v>
      </c>
      <c r="N165" s="38">
        <v>261</v>
      </c>
      <c r="O165" s="38">
        <f t="shared" si="29"/>
        <v>126.4639175257732</v>
      </c>
      <c r="P165" s="38">
        <f t="shared" si="30"/>
        <v>125.76683937823833</v>
      </c>
      <c r="Q165" s="38">
        <f t="shared" si="31"/>
        <v>135.23316062176167</v>
      </c>
      <c r="R165" s="38">
        <f t="shared" si="32"/>
        <v>134.53608247422682</v>
      </c>
      <c r="S165" s="39">
        <f t="shared" si="33"/>
        <v>-8.7692430959884717</v>
      </c>
      <c r="T165" s="39">
        <f t="shared" si="34"/>
        <v>-8.7692430959884859</v>
      </c>
      <c r="U165" t="s">
        <v>286</v>
      </c>
      <c r="V165" t="s">
        <v>284</v>
      </c>
      <c r="W165" t="s">
        <v>415</v>
      </c>
      <c r="X165" t="s">
        <v>440</v>
      </c>
      <c r="Y165" s="41"/>
    </row>
    <row r="166" spans="1:25" ht="15" x14ac:dyDescent="0.25">
      <c r="A166">
        <v>1.98</v>
      </c>
      <c r="B166">
        <v>1.89</v>
      </c>
      <c r="C166" s="29">
        <f t="shared" si="26"/>
        <v>3.4151034151034265E-2</v>
      </c>
      <c r="D166" s="30">
        <f>IF(OR($A166="",$B166=""),"",A166*'MPTO_working_2-way'!$G165)</f>
        <v>2.0476190476190479</v>
      </c>
      <c r="E166" s="32">
        <f>IF(OR($A166="",$B166=""),"",B166*'MPTO_working_2-way'!$G165)</f>
        <v>1.9545454545454546</v>
      </c>
      <c r="F166" s="30">
        <f>IF(OR($A166="",$B166=""),"",'MPTO_working_2-way'!D165)</f>
        <v>2.0492853622474128</v>
      </c>
      <c r="G166" s="32">
        <f>IF(OR($A166="",$B166=""),"",'MPTO_working_2-way'!E165)</f>
        <v>1.9530295913574449</v>
      </c>
      <c r="H166" s="30">
        <f>IF(OR($A166="",$B166=""),"",'OddsRatio_working_2-way'!M165)</f>
        <v>2.0493443645942064</v>
      </c>
      <c r="I166" s="30">
        <f>IF(OR($A166="",$B166=""),"",'OddsRatio_working_2-way'!N165)</f>
        <v>1.9529760045804527</v>
      </c>
      <c r="J166" s="30">
        <f>IF('Log_working_2-way'!$D165="","",A166^('Log_working_2-way'!$D165))</f>
        <v>2.0501043431252364</v>
      </c>
      <c r="K166" s="32">
        <f>IF('Log_working_2-way'!$D165="","",B166^('Log_working_2-way'!$D165))</f>
        <v>1.9522863194945297</v>
      </c>
      <c r="L166" s="37">
        <f t="shared" si="27"/>
        <v>0.48837209302325574</v>
      </c>
      <c r="M166" s="37">
        <f t="shared" si="28"/>
        <v>0.51162790697674421</v>
      </c>
      <c r="N166" s="38">
        <v>262</v>
      </c>
      <c r="O166" s="38">
        <f t="shared" si="29"/>
        <v>129.67676767676767</v>
      </c>
      <c r="P166" s="38">
        <f t="shared" si="30"/>
        <v>123.37566137566137</v>
      </c>
      <c r="Q166" s="38">
        <f t="shared" si="31"/>
        <v>138.62433862433863</v>
      </c>
      <c r="R166" s="38">
        <f t="shared" si="32"/>
        <v>132.32323232323233</v>
      </c>
      <c r="S166" s="39">
        <f t="shared" si="33"/>
        <v>-8.9475709475709664</v>
      </c>
      <c r="T166" s="39">
        <f t="shared" si="34"/>
        <v>-8.9475709475709664</v>
      </c>
      <c r="U166" t="s">
        <v>281</v>
      </c>
      <c r="V166" t="s">
        <v>290</v>
      </c>
      <c r="W166" t="s">
        <v>415</v>
      </c>
      <c r="X166" t="s">
        <v>440</v>
      </c>
      <c r="Y166" s="41"/>
    </row>
    <row r="167" spans="1:25" s="35" customFormat="1" ht="15" x14ac:dyDescent="0.25">
      <c r="A167">
        <v>2.2400000000000002</v>
      </c>
      <c r="B167">
        <v>1.69</v>
      </c>
      <c r="C167" s="29">
        <f t="shared" si="26"/>
        <v>3.8144547759932479E-2</v>
      </c>
      <c r="D167" s="30">
        <f>IF(OR($A167="",$B167=""),"",A167*'MPTO_working_2-way'!$G166)</f>
        <v>2.3254437869822491</v>
      </c>
      <c r="E167" s="32">
        <f>IF(OR($A167="",$B167=""),"",B167*'MPTO_working_2-way'!$G166)</f>
        <v>1.7544642857142858</v>
      </c>
      <c r="F167" s="30">
        <f>IF(OR($A167="",$B167=""),"",'MPTO_working_2-way'!D166)</f>
        <v>2.3399678575843743</v>
      </c>
      <c r="G167" s="32">
        <f>IF(OR($A167="",$B167=""),"",'MPTO_working_2-way'!E166)</f>
        <v>1.7462865578005351</v>
      </c>
      <c r="H167" s="30">
        <f>IF(OR($A167="",$B167=""),"",'OddsRatio_working_2-way'!M166)</f>
        <v>2.3405601251996737</v>
      </c>
      <c r="I167" s="30">
        <f>IF(OR($A167="",$B167=""),"",'OddsRatio_working_2-way'!N166)</f>
        <v>1.7459568438611086</v>
      </c>
      <c r="J167" s="30">
        <f>IF('Log_working_2-way'!$D166="","",A167^('Log_working_2-way'!$D166))</f>
        <v>2.347284961783934</v>
      </c>
      <c r="K167" s="32">
        <f>IF('Log_working_2-way'!$D166="","",B167^('Log_working_2-way'!$D166))</f>
        <v>1.7422334757420166</v>
      </c>
      <c r="L167" s="37">
        <f t="shared" si="27"/>
        <v>0.43002544529262077</v>
      </c>
      <c r="M167" s="37">
        <f t="shared" si="28"/>
        <v>0.56997455470737912</v>
      </c>
      <c r="N167" s="38">
        <v>263</v>
      </c>
      <c r="O167" s="38">
        <f t="shared" si="29"/>
        <v>145.58928571428569</v>
      </c>
      <c r="P167" s="38">
        <f t="shared" si="30"/>
        <v>107.37869822485206</v>
      </c>
      <c r="Q167" s="38">
        <f t="shared" si="31"/>
        <v>155.62130177514794</v>
      </c>
      <c r="R167" s="38">
        <f t="shared" si="32"/>
        <v>117.41071428571428</v>
      </c>
      <c r="S167" s="39">
        <f t="shared" si="33"/>
        <v>-10.032016060862247</v>
      </c>
      <c r="T167" s="39">
        <f t="shared" si="34"/>
        <v>-10.032016060862219</v>
      </c>
      <c r="U167" t="s">
        <v>287</v>
      </c>
      <c r="V167" t="s">
        <v>288</v>
      </c>
      <c r="W167" t="s">
        <v>415</v>
      </c>
      <c r="X167" t="s">
        <v>440</v>
      </c>
      <c r="Y167" s="41"/>
    </row>
    <row r="168" spans="1:25" ht="15" x14ac:dyDescent="0.25">
      <c r="A168">
        <v>2.38</v>
      </c>
      <c r="B168">
        <v>1.62</v>
      </c>
      <c r="C168" s="29">
        <f t="shared" si="26"/>
        <v>3.7452017844174623E-2</v>
      </c>
      <c r="D168" s="30">
        <f>IF(OR($A168="",$B168=""),"",A168*'MPTO_working_2-way'!$G167)</f>
        <v>2.4691358024691357</v>
      </c>
      <c r="E168" s="32">
        <f>IF(OR($A168="",$B168=""),"",B168*'MPTO_working_2-way'!$G167)</f>
        <v>1.680672268907563</v>
      </c>
      <c r="F168" s="30">
        <f>IF(OR($A168="",$B168=""),"",'MPTO_working_2-way'!D167)</f>
        <v>2.4910195115648013</v>
      </c>
      <c r="G168" s="32">
        <f>IF(OR($A168="",$B168=""),"",'MPTO_working_2-way'!E167)</f>
        <v>1.6706820348383742</v>
      </c>
      <c r="H168" s="30">
        <f>IF(OR($A168="",$B168=""),"",'OddsRatio_working_2-way'!M167)</f>
        <v>2.4919136877222163</v>
      </c>
      <c r="I168" s="30">
        <f>IF(OR($A168="",$B168=""),"",'OddsRatio_working_2-way'!N167)</f>
        <v>1.6702800625998362</v>
      </c>
      <c r="J168" s="30">
        <f>IF('Log_working_2-way'!$D167="","",A168^('Log_working_2-way'!$D167))</f>
        <v>2.502110477070953</v>
      </c>
      <c r="K168" s="32">
        <f>IF('Log_working_2-way'!$D167="","",B168^('Log_working_2-way'!$D167))</f>
        <v>1.6657299947403132</v>
      </c>
      <c r="L168" s="37">
        <f t="shared" si="27"/>
        <v>0.40500000000000003</v>
      </c>
      <c r="M168" s="37">
        <f t="shared" si="28"/>
        <v>0.59499999999999997</v>
      </c>
      <c r="N168" s="38">
        <v>264</v>
      </c>
      <c r="O168" s="38">
        <f t="shared" si="29"/>
        <v>153.07563025210081</v>
      </c>
      <c r="P168" s="38">
        <f t="shared" si="30"/>
        <v>101.03703703703704</v>
      </c>
      <c r="Q168" s="38">
        <f t="shared" si="31"/>
        <v>162.96296296296296</v>
      </c>
      <c r="R168" s="38">
        <f t="shared" si="32"/>
        <v>110.92436974789916</v>
      </c>
      <c r="S168" s="39">
        <f t="shared" si="33"/>
        <v>-9.8873327108621538</v>
      </c>
      <c r="T168" s="39">
        <f t="shared" si="34"/>
        <v>-9.8873327108621254</v>
      </c>
      <c r="U168" t="s">
        <v>360</v>
      </c>
      <c r="V168" t="s">
        <v>364</v>
      </c>
      <c r="W168" t="s">
        <v>415</v>
      </c>
      <c r="X168" t="s">
        <v>440</v>
      </c>
      <c r="Y168" s="41"/>
    </row>
    <row r="169" spans="1:25" ht="15" x14ac:dyDescent="0.25">
      <c r="A169">
        <v>2.29</v>
      </c>
      <c r="B169">
        <v>1.66</v>
      </c>
      <c r="C169" s="29">
        <f t="shared" si="26"/>
        <v>3.9090861261640519E-2</v>
      </c>
      <c r="D169" s="30">
        <f>IF(OR($A169="",$B169=""),"",A169*'MPTO_working_2-way'!$G168)</f>
        <v>2.3795180722891569</v>
      </c>
      <c r="E169" s="32">
        <f>IF(OR($A169="",$B169=""),"",B169*'MPTO_working_2-way'!$G168)</f>
        <v>1.7248908296943233</v>
      </c>
      <c r="F169" s="30">
        <f>IF(OR($A169="",$B169=""),"",'MPTO_working_2-way'!D168)</f>
        <v>2.3973008765844739</v>
      </c>
      <c r="G169" s="32">
        <f>IF(OR($A169="",$B169=""),"",'MPTO_working_2-way'!E168)</f>
        <v>1.7156654781784539</v>
      </c>
      <c r="H169" s="30">
        <f>IF(OR($A169="",$B169=""),"",'OddsRatio_working_2-way'!M168)</f>
        <v>2.3980505908390635</v>
      </c>
      <c r="I169" s="30">
        <f>IF(OR($A169="",$B169=""),"",'OddsRatio_working_2-way'!N168)</f>
        <v>1.7152816976385905</v>
      </c>
      <c r="J169" s="30">
        <f>IF('Log_working_2-way'!$D168="","",A169^('Log_working_2-way'!$D168))</f>
        <v>2.4063151286043962</v>
      </c>
      <c r="K169" s="32">
        <f>IF('Log_working_2-way'!$D168="","",B169^('Log_working_2-way'!$D168))</f>
        <v>1.7110781784678428</v>
      </c>
      <c r="L169" s="37">
        <f t="shared" si="27"/>
        <v>0.42025316455696199</v>
      </c>
      <c r="M169" s="37">
        <f t="shared" si="28"/>
        <v>0.57974683544303796</v>
      </c>
      <c r="N169" s="38">
        <v>265</v>
      </c>
      <c r="O169" s="38">
        <f t="shared" si="29"/>
        <v>149.27947598253277</v>
      </c>
      <c r="P169" s="38">
        <f t="shared" si="30"/>
        <v>105.36144578313252</v>
      </c>
      <c r="Q169" s="38">
        <f t="shared" si="31"/>
        <v>159.63855421686748</v>
      </c>
      <c r="R169" s="38">
        <f t="shared" si="32"/>
        <v>115.72052401746726</v>
      </c>
      <c r="S169" s="39">
        <f t="shared" si="33"/>
        <v>-10.359078234334703</v>
      </c>
      <c r="T169" s="39">
        <f t="shared" si="34"/>
        <v>-10.359078234334731</v>
      </c>
      <c r="U169" t="s">
        <v>282</v>
      </c>
      <c r="V169" t="s">
        <v>278</v>
      </c>
      <c r="W169" t="s">
        <v>415</v>
      </c>
      <c r="X169" t="s">
        <v>440</v>
      </c>
      <c r="Y169" s="41"/>
    </row>
    <row r="170" spans="1:25" ht="15" x14ac:dyDescent="0.25">
      <c r="A170">
        <v>2.11</v>
      </c>
      <c r="B170">
        <v>1.77</v>
      </c>
      <c r="C170" s="29">
        <f t="shared" si="26"/>
        <v>3.8905400701529036E-2</v>
      </c>
      <c r="D170" s="30">
        <f>IF(OR($A170="",$B170=""),"",A170*'MPTO_working_2-way'!$G169)</f>
        <v>2.1920903954802262</v>
      </c>
      <c r="E170" s="32">
        <f>IF(OR($A170="",$B170=""),"",B170*'MPTO_working_2-way'!$G169)</f>
        <v>1.8388625592417065</v>
      </c>
      <c r="F170" s="30">
        <f>IF(OR($A170="",$B170=""),"",'MPTO_working_2-way'!D169)</f>
        <v>2.2003122514507911</v>
      </c>
      <c r="G170" s="32">
        <f>IF(OR($A170="",$B170=""),"",'MPTO_working_2-way'!E169)</f>
        <v>1.8331165484575556</v>
      </c>
      <c r="H170" s="30">
        <f>IF(OR($A170="",$B170=""),"",'OddsRatio_working_2-way'!M169)</f>
        <v>2.2006491750542465</v>
      </c>
      <c r="I170" s="30">
        <f>IF(OR($A170="",$B170=""),"",'OddsRatio_working_2-way'!N169)</f>
        <v>1.8328827610736662</v>
      </c>
      <c r="J170" s="30">
        <f>IF('Log_working_2-way'!$D169="","",A170^('Log_working_2-way'!$D169))</f>
        <v>2.2044360761738599</v>
      </c>
      <c r="K170" s="32">
        <f>IF('Log_working_2-way'!$D169="","",B170^('Log_working_2-way'!$D169))</f>
        <v>1.8302640711133078</v>
      </c>
      <c r="L170" s="37">
        <f t="shared" si="27"/>
        <v>0.45618556701030921</v>
      </c>
      <c r="M170" s="37">
        <f t="shared" si="28"/>
        <v>0.54381443298969068</v>
      </c>
      <c r="N170" s="38">
        <v>266</v>
      </c>
      <c r="O170" s="38">
        <f t="shared" si="29"/>
        <v>139.93364928909952</v>
      </c>
      <c r="P170" s="38">
        <f t="shared" si="30"/>
        <v>115.71751412429379</v>
      </c>
      <c r="Q170" s="38">
        <f t="shared" si="31"/>
        <v>150.28248587570621</v>
      </c>
      <c r="R170" s="38">
        <f t="shared" si="32"/>
        <v>126.06635071090048</v>
      </c>
      <c r="S170" s="39">
        <f t="shared" si="33"/>
        <v>-10.348836586606694</v>
      </c>
      <c r="T170" s="39">
        <f t="shared" si="34"/>
        <v>-10.348836586606694</v>
      </c>
      <c r="U170" t="s">
        <v>285</v>
      </c>
      <c r="V170" t="s">
        <v>280</v>
      </c>
      <c r="W170" t="s">
        <v>415</v>
      </c>
      <c r="X170" t="s">
        <v>440</v>
      </c>
      <c r="Y170" s="41"/>
    </row>
    <row r="171" spans="1:25" ht="15" x14ac:dyDescent="0.25">
      <c r="A171">
        <v>2.0299999999999998</v>
      </c>
      <c r="B171">
        <v>1.85</v>
      </c>
      <c r="C171" s="29">
        <f t="shared" si="26"/>
        <v>3.315137797896428E-2</v>
      </c>
      <c r="D171" s="30">
        <f>IF(OR($A171="",$B171=""),"",A171*'MPTO_working_2-way'!$G170)</f>
        <v>2.0972972972972972</v>
      </c>
      <c r="E171" s="32">
        <f>IF(OR($A171="",$B171=""),"",B171*'MPTO_working_2-way'!$G170)</f>
        <v>1.9113300492610841</v>
      </c>
      <c r="F171" s="30">
        <f>IF(OR($A171="",$B171=""),"",'MPTO_working_2-way'!D170)</f>
        <v>2.1006852188505105</v>
      </c>
      <c r="G171" s="32">
        <f>IF(OR($A171="",$B171=""),"",'MPTO_working_2-way'!E170)</f>
        <v>1.9085249650616189</v>
      </c>
      <c r="H171" s="30">
        <f>IF(OR($A171="",$B171=""),"",'OddsRatio_working_2-way'!M170)</f>
        <v>2.1008018467836762</v>
      </c>
      <c r="I171" s="30">
        <f>IF(OR($A171="",$B171=""),"",'OddsRatio_working_2-way'!N170)</f>
        <v>1.9084287085108012</v>
      </c>
      <c r="J171" s="30">
        <f>IF('Log_working_2-way'!$D170="","",A171^('Log_working_2-way'!$D170))</f>
        <v>2.1023480190539692</v>
      </c>
      <c r="K171" s="32">
        <f>IF('Log_working_2-way'!$D170="","",B171^('Log_working_2-way'!$D170))</f>
        <v>1.9071545307970494</v>
      </c>
      <c r="L171" s="37">
        <f t="shared" si="27"/>
        <v>0.47680412371134023</v>
      </c>
      <c r="M171" s="37">
        <f t="shared" si="28"/>
        <v>0.52319587628865971</v>
      </c>
      <c r="N171" s="38">
        <v>267</v>
      </c>
      <c r="O171" s="38">
        <f t="shared" si="29"/>
        <v>135.4729064039409</v>
      </c>
      <c r="P171" s="38">
        <f t="shared" si="30"/>
        <v>122.67567567567568</v>
      </c>
      <c r="Q171" s="38">
        <f t="shared" si="31"/>
        <v>144.32432432432429</v>
      </c>
      <c r="R171" s="38">
        <f t="shared" si="32"/>
        <v>131.52709359605913</v>
      </c>
      <c r="S171" s="39">
        <f t="shared" si="33"/>
        <v>-8.8514179203833976</v>
      </c>
      <c r="T171" s="39">
        <f t="shared" si="34"/>
        <v>-8.8514179203834544</v>
      </c>
      <c r="U171" t="s">
        <v>291</v>
      </c>
      <c r="V171" t="s">
        <v>361</v>
      </c>
      <c r="W171" t="s">
        <v>415</v>
      </c>
      <c r="X171" t="s">
        <v>440</v>
      </c>
      <c r="Y171" s="41"/>
    </row>
    <row r="172" spans="1:25" ht="15" x14ac:dyDescent="0.25">
      <c r="A172">
        <v>2.04</v>
      </c>
      <c r="B172">
        <v>1.84</v>
      </c>
      <c r="C172" s="29">
        <f t="shared" si="26"/>
        <v>3.3674339300937772E-2</v>
      </c>
      <c r="D172" s="30">
        <f>IF(OR($A172="",$B172=""),"",A172*'MPTO_working_2-way'!$G171)</f>
        <v>2.1086956521739131</v>
      </c>
      <c r="E172" s="32">
        <f>IF(OR($A172="",$B172=""),"",B172*'MPTO_working_2-way'!$G171)</f>
        <v>1.9019607843137256</v>
      </c>
      <c r="F172" s="30">
        <f>IF(OR($A172="",$B172=""),"",'MPTO_working_2-way'!D171)</f>
        <v>2.1125619090499774</v>
      </c>
      <c r="G172" s="32">
        <f>IF(OR($A172="",$B172=""),"",'MPTO_working_2-way'!E171)</f>
        <v>1.8988263860785108</v>
      </c>
      <c r="H172" s="30">
        <f>IF(OR($A172="",$B172=""),"",'OddsRatio_working_2-way'!M171)</f>
        <v>2.1126972805283741</v>
      </c>
      <c r="I172" s="30">
        <f>IF(OR($A172="",$B172=""),"",'OddsRatio_working_2-way'!N171)</f>
        <v>1.8987170342729172</v>
      </c>
      <c r="J172" s="30">
        <f>IF('Log_working_2-way'!$D171="","",A172^('Log_working_2-way'!$D171))</f>
        <v>2.1144632865880677</v>
      </c>
      <c r="K172" s="32">
        <f>IF('Log_working_2-way'!$D171="","",B172^('Log_working_2-way'!$D171))</f>
        <v>1.8972929050551837</v>
      </c>
      <c r="L172" s="37">
        <f t="shared" si="27"/>
        <v>0.47422680412371132</v>
      </c>
      <c r="M172" s="37">
        <f t="shared" si="28"/>
        <v>0.52577319587628868</v>
      </c>
      <c r="N172" s="38">
        <v>268</v>
      </c>
      <c r="O172" s="38">
        <f t="shared" si="29"/>
        <v>136.62745098039215</v>
      </c>
      <c r="P172" s="38">
        <f t="shared" si="30"/>
        <v>122.34782608695652</v>
      </c>
      <c r="Q172" s="38">
        <f t="shared" si="31"/>
        <v>145.65217391304347</v>
      </c>
      <c r="R172" s="38">
        <f t="shared" si="32"/>
        <v>131.37254901960785</v>
      </c>
      <c r="S172" s="39">
        <f t="shared" si="33"/>
        <v>-9.024722932651315</v>
      </c>
      <c r="T172" s="39">
        <f t="shared" si="34"/>
        <v>-9.0247229326513292</v>
      </c>
      <c r="U172" t="s">
        <v>283</v>
      </c>
      <c r="V172" t="s">
        <v>289</v>
      </c>
      <c r="W172" t="s">
        <v>415</v>
      </c>
      <c r="X172" t="s">
        <v>440</v>
      </c>
      <c r="Y172" s="41"/>
    </row>
    <row r="173" spans="1:25" ht="15" x14ac:dyDescent="0.25">
      <c r="A173">
        <v>2.12</v>
      </c>
      <c r="B173">
        <v>1.77</v>
      </c>
      <c r="C173" s="29">
        <f t="shared" si="26"/>
        <v>3.6669864619976567E-2</v>
      </c>
      <c r="D173" s="30">
        <f>IF(OR($A173="",$B173=""),"",A173*'MPTO_working_2-way'!$G172)</f>
        <v>2.1977401129943503</v>
      </c>
      <c r="E173" s="32">
        <f>IF(OR($A173="",$B173=""),"",B173*'MPTO_working_2-way'!$G172)</f>
        <v>1.8349056603773586</v>
      </c>
      <c r="F173" s="30">
        <f>IF(OR($A173="",$B173=""),"",'MPTO_working_2-way'!D172)</f>
        <v>2.20573712673407</v>
      </c>
      <c r="G173" s="32">
        <f>IF(OR($A173="",$B173=""),"",'MPTO_working_2-way'!E172)</f>
        <v>1.8293681747269892</v>
      </c>
      <c r="H173" s="30">
        <f>IF(OR($A173="",$B173=""),"",'OddsRatio_working_2-way'!M172)</f>
        <v>2.2060453783110545</v>
      </c>
      <c r="I173" s="30">
        <f>IF(OR($A173="",$B173=""),"",'OddsRatio_working_2-way'!N172)</f>
        <v>1.8291561975888497</v>
      </c>
      <c r="J173" s="30">
        <f>IF('Log_working_2-way'!$D172="","",A173^('Log_working_2-way'!$D172))</f>
        <v>2.2097212265507746</v>
      </c>
      <c r="K173" s="32">
        <f>IF('Log_working_2-way'!$D172="","",B173^('Log_working_2-way'!$D172))</f>
        <v>1.8266367308864699</v>
      </c>
      <c r="L173" s="37">
        <f t="shared" si="27"/>
        <v>0.45501285347043702</v>
      </c>
      <c r="M173" s="37">
        <f t="shared" si="28"/>
        <v>0.54498714652956293</v>
      </c>
      <c r="N173" s="38">
        <v>269</v>
      </c>
      <c r="O173" s="38">
        <f t="shared" si="29"/>
        <v>142.11320754716979</v>
      </c>
      <c r="P173" s="38">
        <f t="shared" si="30"/>
        <v>117.0225988700565</v>
      </c>
      <c r="Q173" s="38">
        <f t="shared" si="31"/>
        <v>151.9774011299435</v>
      </c>
      <c r="R173" s="38">
        <f t="shared" si="32"/>
        <v>126.88679245283018</v>
      </c>
      <c r="S173" s="39">
        <f t="shared" si="33"/>
        <v>-9.8641935827737086</v>
      </c>
      <c r="T173" s="39">
        <f t="shared" si="34"/>
        <v>-9.8641935827736802</v>
      </c>
      <c r="U173" t="s">
        <v>362</v>
      </c>
      <c r="V173" t="s">
        <v>359</v>
      </c>
      <c r="W173" t="s">
        <v>415</v>
      </c>
      <c r="X173" t="s">
        <v>440</v>
      </c>
      <c r="Y173" s="41"/>
    </row>
    <row r="174" spans="1:25" ht="15" x14ac:dyDescent="0.25">
      <c r="A174">
        <v>2.12</v>
      </c>
      <c r="B174">
        <v>1.76</v>
      </c>
      <c r="C174" s="29">
        <f t="shared" si="26"/>
        <v>3.9879931389365408E-2</v>
      </c>
      <c r="D174" s="30">
        <f>IF(OR($A174="",$B174=""),"",A174*'MPTO_working_2-way'!$G173)</f>
        <v>2.2045454545454546</v>
      </c>
      <c r="E174" s="32">
        <f>IF(OR($A174="",$B174=""),"",B174*'MPTO_working_2-way'!$G173)</f>
        <v>1.8301886792452831</v>
      </c>
      <c r="F174" s="30">
        <f>IF(OR($A174="",$B174=""),"",'MPTO_working_2-way'!D173)</f>
        <v>2.213573801613669</v>
      </c>
      <c r="G174" s="32">
        <f>IF(OR($A174="",$B174=""),"",'MPTO_working_2-way'!E173)</f>
        <v>1.8240125146656239</v>
      </c>
      <c r="H174" s="30">
        <f>IF(OR($A174="",$B174=""),"",'OddsRatio_working_2-way'!M173)</f>
        <v>2.2139539573337679</v>
      </c>
      <c r="I174" s="30">
        <f>IF(OR($A174="",$B174=""),"",'OddsRatio_working_2-way'!N173)</f>
        <v>1.8237544710479137</v>
      </c>
      <c r="J174" s="30">
        <f>IF('Log_working_2-way'!$D173="","",A174^('Log_working_2-way'!$D173))</f>
        <v>2.2181187217362539</v>
      </c>
      <c r="K174" s="32">
        <f>IF('Log_working_2-way'!$D173="","",B174^('Log_working_2-way'!$D173))</f>
        <v>1.8209380433579214</v>
      </c>
      <c r="L174" s="37">
        <f t="shared" si="27"/>
        <v>0.45360824742268041</v>
      </c>
      <c r="M174" s="37">
        <f t="shared" si="28"/>
        <v>0.54639175257731953</v>
      </c>
      <c r="N174" s="38">
        <v>270</v>
      </c>
      <c r="O174" s="38">
        <f t="shared" si="29"/>
        <v>142.64150943396223</v>
      </c>
      <c r="P174" s="38">
        <f t="shared" si="30"/>
        <v>116.59090909090909</v>
      </c>
      <c r="Q174" s="38">
        <f t="shared" si="31"/>
        <v>153.40909090909093</v>
      </c>
      <c r="R174" s="38">
        <f t="shared" si="32"/>
        <v>127.35849056603772</v>
      </c>
      <c r="S174" s="39">
        <f t="shared" si="33"/>
        <v>-10.767581475128708</v>
      </c>
      <c r="T174" s="39">
        <f t="shared" si="34"/>
        <v>-10.767581475128623</v>
      </c>
      <c r="U174" t="s">
        <v>296</v>
      </c>
      <c r="V174" t="s">
        <v>177</v>
      </c>
      <c r="W174" t="s">
        <v>409</v>
      </c>
      <c r="X174" t="s">
        <v>440</v>
      </c>
      <c r="Y174" s="41"/>
    </row>
    <row r="175" spans="1:25" ht="15" x14ac:dyDescent="0.25">
      <c r="A175">
        <v>1.58</v>
      </c>
      <c r="B175">
        <v>2.5</v>
      </c>
      <c r="C175" s="29">
        <f t="shared" si="26"/>
        <v>3.2911392405063244E-2</v>
      </c>
      <c r="D175" s="30">
        <f>IF(OR($A175="",$B175=""),"",A175*'MPTO_working_2-way'!$G174)</f>
        <v>1.6319999999999999</v>
      </c>
      <c r="E175" s="32">
        <f>IF(OR($A175="",$B175=""),"",B175*'MPTO_working_2-way'!$G174)</f>
        <v>2.5822784810126582</v>
      </c>
      <c r="F175" s="30">
        <f>IF(OR($A175="",$B175=""),"",'MPTO_working_2-way'!D174)</f>
        <v>1.62217659137577</v>
      </c>
      <c r="G175" s="32">
        <f>IF(OR($A175="",$B175=""),"",'MPTO_working_2-way'!E174)</f>
        <v>2.6072607260726071</v>
      </c>
      <c r="H175" s="30">
        <f>IF(OR($A175="",$B175=""),"",'OddsRatio_working_2-way'!M174)</f>
        <v>1.6218252702059208</v>
      </c>
      <c r="I175" s="30">
        <f>IF(OR($A175="",$B175=""),"",'OddsRatio_working_2-way'!N174)</f>
        <v>2.6081688022566918</v>
      </c>
      <c r="J175" s="30">
        <f>IF('Log_working_2-way'!$D174="","",A175^('Log_working_2-way'!$D174))</f>
        <v>1.6173569217090376</v>
      </c>
      <c r="K175" s="32">
        <f>IF('Log_working_2-way'!$D174="","",B175^('Log_working_2-way'!$D174))</f>
        <v>2.6198085173024386</v>
      </c>
      <c r="L175" s="37">
        <f t="shared" si="27"/>
        <v>0.61274509803921573</v>
      </c>
      <c r="M175" s="37">
        <f t="shared" si="28"/>
        <v>0.38725490196078433</v>
      </c>
      <c r="N175" s="38">
        <v>271</v>
      </c>
      <c r="O175" s="38">
        <f t="shared" si="29"/>
        <v>99.48101265822784</v>
      </c>
      <c r="P175" s="38">
        <f t="shared" si="30"/>
        <v>162.60000000000002</v>
      </c>
      <c r="Q175" s="38">
        <f t="shared" si="31"/>
        <v>108.4</v>
      </c>
      <c r="R175" s="38">
        <f t="shared" si="32"/>
        <v>171.51898734177215</v>
      </c>
      <c r="S175" s="39">
        <f t="shared" si="33"/>
        <v>-8.9189873417721657</v>
      </c>
      <c r="T175" s="39">
        <f t="shared" si="34"/>
        <v>-8.918987341772123</v>
      </c>
      <c r="U175" t="s">
        <v>381</v>
      </c>
      <c r="V175" t="s">
        <v>380</v>
      </c>
      <c r="W175" t="s">
        <v>417</v>
      </c>
      <c r="X175" t="s">
        <v>440</v>
      </c>
      <c r="Y175" s="41"/>
    </row>
    <row r="176" spans="1:25" ht="15" x14ac:dyDescent="0.25">
      <c r="A176">
        <v>1.96</v>
      </c>
      <c r="B176">
        <v>1.89</v>
      </c>
      <c r="C176" s="29">
        <f t="shared" si="26"/>
        <v>3.9304610733182255E-2</v>
      </c>
      <c r="D176" s="30">
        <f>IF(OR($A176="",$B176=""),"",A176*'MPTO_working_2-way'!$G175)</f>
        <v>2.0370370370370372</v>
      </c>
      <c r="E176" s="32">
        <f>IF(OR($A176="",$B176=""),"",B176*'MPTO_working_2-way'!$G175)</f>
        <v>1.9642857142857144</v>
      </c>
      <c r="F176" s="30">
        <f>IF(OR($A176="",$B176=""),"",'MPTO_working_2-way'!D175)</f>
        <v>2.0385208012326657</v>
      </c>
      <c r="G176" s="32">
        <f>IF(OR($A176="",$B176=""),"",'MPTO_working_2-way'!E175)</f>
        <v>1.9629080118694364</v>
      </c>
      <c r="H176" s="30">
        <f>IF(OR($A176="",$B176=""),"",'OddsRatio_working_2-way'!M175)</f>
        <v>2.0385815737789974</v>
      </c>
      <c r="I176" s="30">
        <f>IF(OR($A176="",$B176=""),"",'OddsRatio_working_2-way'!N175)</f>
        <v>1.9628516673576117</v>
      </c>
      <c r="J176" s="30">
        <f>IF('Log_working_2-way'!$D175="","",A176^('Log_working_2-way'!$D175))</f>
        <v>2.0392611823308071</v>
      </c>
      <c r="K176" s="32">
        <f>IF('Log_working_2-way'!$D175="","",B176^('Log_working_2-way'!$D175))</f>
        <v>1.9622220256096747</v>
      </c>
      <c r="L176" s="37">
        <f t="shared" si="27"/>
        <v>0.49090909090909085</v>
      </c>
      <c r="M176" s="37">
        <f t="shared" si="28"/>
        <v>0.50909090909090904</v>
      </c>
      <c r="N176" s="38">
        <v>272</v>
      </c>
      <c r="O176" s="38">
        <f t="shared" si="29"/>
        <v>133.22448979591837</v>
      </c>
      <c r="P176" s="38">
        <f t="shared" si="30"/>
        <v>128.08465608465607</v>
      </c>
      <c r="Q176" s="38">
        <f t="shared" si="31"/>
        <v>143.91534391534393</v>
      </c>
      <c r="R176" s="38">
        <f t="shared" si="32"/>
        <v>138.77551020408163</v>
      </c>
      <c r="S176" s="39">
        <f t="shared" si="33"/>
        <v>-10.690854119425552</v>
      </c>
      <c r="T176" s="39">
        <f t="shared" si="34"/>
        <v>-10.690854119425552</v>
      </c>
      <c r="U176" t="s">
        <v>156</v>
      </c>
      <c r="V176" t="s">
        <v>146</v>
      </c>
      <c r="W176" t="s">
        <v>167</v>
      </c>
      <c r="X176" t="s">
        <v>440</v>
      </c>
      <c r="Y176" s="41"/>
    </row>
    <row r="177" spans="1:25" ht="15" x14ac:dyDescent="0.25">
      <c r="A177">
        <v>1.66</v>
      </c>
      <c r="B177">
        <v>2.2999999999999998</v>
      </c>
      <c r="C177" s="29">
        <f t="shared" si="26"/>
        <v>3.7192247249869137E-2</v>
      </c>
      <c r="D177" s="30">
        <f>IF(OR($A177="",$B177=""),"",A177*'MPTO_working_2-way'!$G176)</f>
        <v>1.7217391304347827</v>
      </c>
      <c r="E177" s="32">
        <f>IF(OR($A177="",$B177=""),"",B177*'MPTO_working_2-way'!$G176)</f>
        <v>2.3855421686746987</v>
      </c>
      <c r="F177" s="30">
        <f>IF(OR($A177="",$B177=""),"",'MPTO_working_2-way'!D176)</f>
        <v>1.7128757290264693</v>
      </c>
      <c r="G177" s="32">
        <f>IF(OR($A177="",$B177=""),"",'MPTO_working_2-way'!E176)</f>
        <v>2.402769037130271</v>
      </c>
      <c r="H177" s="30">
        <f>IF(OR($A177="",$B177=""),"",'OddsRatio_working_2-way'!M176)</f>
        <v>1.7125253031944256</v>
      </c>
      <c r="I177" s="30">
        <f>IF(OR($A177="",$B177=""),"",'OddsRatio_working_2-way'!N176)</f>
        <v>2.4034589305344736</v>
      </c>
      <c r="J177" s="30">
        <f>IF('Log_working_2-way'!$D176="","",A177^('Log_working_2-way'!$D176))</f>
        <v>1.708491418138335</v>
      </c>
      <c r="K177" s="32">
        <f>IF('Log_working_2-way'!$D176="","",B177^('Log_working_2-way'!$D176))</f>
        <v>2.4114497005870583</v>
      </c>
      <c r="L177" s="37">
        <f t="shared" si="27"/>
        <v>0.58080808080808077</v>
      </c>
      <c r="M177" s="37">
        <f t="shared" si="28"/>
        <v>0.41919191919191923</v>
      </c>
      <c r="N177" s="38">
        <v>273</v>
      </c>
      <c r="O177" s="38">
        <f t="shared" si="29"/>
        <v>108.54216867469877</v>
      </c>
      <c r="P177" s="38">
        <f t="shared" si="30"/>
        <v>154.30434782608697</v>
      </c>
      <c r="Q177" s="38">
        <f t="shared" si="31"/>
        <v>118.69565217391306</v>
      </c>
      <c r="R177" s="38">
        <f t="shared" si="32"/>
        <v>164.45783132530121</v>
      </c>
      <c r="S177" s="39">
        <f t="shared" si="33"/>
        <v>-10.153483499214289</v>
      </c>
      <c r="T177" s="39">
        <f t="shared" si="34"/>
        <v>-10.153483499214246</v>
      </c>
      <c r="U177" t="s">
        <v>314</v>
      </c>
      <c r="V177" t="s">
        <v>403</v>
      </c>
      <c r="W177" t="s">
        <v>418</v>
      </c>
      <c r="X177" t="s">
        <v>440</v>
      </c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50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52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50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52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50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52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52" activePane="bottomLeft" state="frozen"/>
      <selection pane="bottomLeft" activeCell="S3" sqref="S3:S17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5.12</v>
      </c>
      <c r="B3">
        <v>3.49</v>
      </c>
      <c r="C3">
        <v>1.83</v>
      </c>
      <c r="D3" s="20">
        <f>IF(OR($A3="",$B3="",$C3=""),"",(1/A3)+(1/B3)+(1/C3)-1)</f>
        <v>2.8293538721092304E-2</v>
      </c>
      <c r="E3" s="17">
        <f>IF(OR($A3="",$B3="",$C3=""),"",A3*'MPTO_working_3-way'!$I2)</f>
        <v>5.2648629182519926</v>
      </c>
      <c r="F3" s="21">
        <f>IF(OR($A3="",$B3="",$C3=""),"",B3*'MPTO_working_3-way'!$I2)</f>
        <v>3.5887444501366121</v>
      </c>
      <c r="G3" s="22">
        <f>IF(OR($A3="",$B3="",$C3=""),"",C3*'MPTO_working_3-way'!$I2)</f>
        <v>1.8817771758595989</v>
      </c>
      <c r="H3" s="17">
        <f>IF(OR($A3="",$B3="",$C3=""),"",'MPTO_working_3-way'!E2)</f>
        <v>5.3797767183199863</v>
      </c>
      <c r="I3" s="21">
        <f>IF(OR($A3="",$B3="",$C3=""),"",'MPTO_working_3-way'!F2)</f>
        <v>3.6087824116331308</v>
      </c>
      <c r="J3" s="22">
        <f>IF(OR($A3="",$B3="",$C3=""),"",'MPTO_working_3-way'!G2)</f>
        <v>1.8621387620525909</v>
      </c>
      <c r="K3" s="17">
        <f>IF(OR($A3="",$B3="",$C3=""),"",'OddsRatio_working_3-way'!H2)</f>
        <v>5.3170380257859211</v>
      </c>
      <c r="L3" s="21">
        <f>IF(OR($A3="",$B3="",$C3=""),"",'OddsRatio_working_3-way'!I2)</f>
        <v>3.6090836612152781</v>
      </c>
      <c r="M3" s="22">
        <f>IF(OR($A3="",$B3="",$C3=""),"",'OddsRatio_working_3-way'!J2)</f>
        <v>1.8696945537384262</v>
      </c>
      <c r="N3" s="23">
        <f>(1/E3)* 100</f>
        <v>18.993846858448006</v>
      </c>
      <c r="O3" s="24">
        <f>(1/F3)* 100</f>
        <v>27.864898543052657</v>
      </c>
      <c r="P3" s="24">
        <f>(1/G3)* 100</f>
        <v>53.14125459849933</v>
      </c>
      <c r="Q3" t="s">
        <v>284</v>
      </c>
      <c r="R3" t="s">
        <v>290</v>
      </c>
      <c r="S3" t="s">
        <v>436</v>
      </c>
      <c r="T3" s="35">
        <v>100</v>
      </c>
      <c r="U3" s="35">
        <f>(1/A4)*((T3*A4)-T3)</f>
        <v>66.88741721854305</v>
      </c>
      <c r="V3" s="35">
        <f>(1/B4)*((T3*B4)-T3)</f>
        <v>70.059880239520965</v>
      </c>
      <c r="W3" s="35">
        <f>(1/C4)*((T3*C4)-T3)</f>
        <v>60.317460317460316</v>
      </c>
      <c r="X3" s="35">
        <f>((1/B4)+(1/C4))*T3</f>
        <v>69.622659443018733</v>
      </c>
      <c r="Y3" s="35">
        <f>((1/A4)+(1/C4))*T3</f>
        <v>72.795122463996648</v>
      </c>
      <c r="Z3" s="35">
        <f>((1/A4)+(1/B4))*T3</f>
        <v>63.052702541936</v>
      </c>
      <c r="AA3" s="35">
        <f t="shared" ref="AA3" si="0">U3-X3</f>
        <v>-2.7352422244756838</v>
      </c>
      <c r="AB3" s="35">
        <f t="shared" ref="AB3" si="1">V3-Y3</f>
        <v>-2.7352422244756838</v>
      </c>
      <c r="AC3" s="35">
        <f t="shared" ref="AC3" si="2">W3-Z3</f>
        <v>-2.7352422244756838</v>
      </c>
      <c r="AD3" s="27"/>
      <c r="AE3" s="27"/>
      <c r="AF3">
        <v>2.04</v>
      </c>
      <c r="AG3">
        <v>1.85</v>
      </c>
      <c r="AH3" s="41"/>
      <c r="AI3" s="27"/>
      <c r="AJ3" t="s">
        <v>415</v>
      </c>
    </row>
    <row r="4" spans="1:36" ht="15" x14ac:dyDescent="0.25">
      <c r="A4">
        <v>3.02</v>
      </c>
      <c r="B4">
        <v>3.34</v>
      </c>
      <c r="C4">
        <v>2.52</v>
      </c>
      <c r="D4" s="20">
        <f t="shared" ref="D4:D67" si="3">IF(OR($A4="",$B4="",$C4=""),"",(1/A4)+(1/B4)+(1/C4)-1)</f>
        <v>2.7352422244756758E-2</v>
      </c>
      <c r="E4" s="17">
        <f>IF(OR($A4="",$B4="",$C4=""),"",A4*'MPTO_working_3-way'!$I3)</f>
        <v>3.1026043151791654</v>
      </c>
      <c r="F4" s="21">
        <f>IF(OR($A4="",$B4="",$C4=""),"",B4*'MPTO_working_3-way'!$I3)</f>
        <v>3.4313570902974875</v>
      </c>
      <c r="G4" s="22">
        <f>IF(OR($A4="",$B4="",$C4=""),"",C4*'MPTO_working_3-way'!$I3)</f>
        <v>2.5889281040567869</v>
      </c>
      <c r="H4" s="17">
        <f>IF(OR($A4="",$B4="",$C4=""),"",'MPTO_working_3-way'!E3)</f>
        <v>3.1055094950400601</v>
      </c>
      <c r="I4" s="21">
        <f>IF(OR($A4="",$B4="",$C4=""),"",'MPTO_working_3-way'!F3)</f>
        <v>3.4449055147250154</v>
      </c>
      <c r="J4" s="22">
        <f>IF(OR($A4="",$B4="",$C4=""),"",'MPTO_working_3-way'!G3)</f>
        <v>2.5792611946719948</v>
      </c>
      <c r="K4" s="17">
        <f>IF(OR($A4="",$B4="",$C4=""),"",'OddsRatio_working_3-way'!H3)</f>
        <v>3.1046547646997253</v>
      </c>
      <c r="L4" s="21">
        <f>IF(OR($A4="",$B4="",$C4=""),"",'OddsRatio_working_3-way'!I3)</f>
        <v>3.4380654204937415</v>
      </c>
      <c r="M4" s="22">
        <f>IF(OR($A4="",$B4="",$C4=""),"",'OddsRatio_working_3-way'!J3)</f>
        <v>2.5837006150215762</v>
      </c>
      <c r="N4" s="23">
        <f t="shared" ref="N4" si="4">(1/E4)* 100</f>
        <v>32.230987209925708</v>
      </c>
      <c r="O4" s="24">
        <f t="shared" ref="O4" si="5">(1/F4)* 100</f>
        <v>29.142988435322053</v>
      </c>
      <c r="P4" s="24">
        <f t="shared" ref="P4" si="6">(1/G4)* 100</f>
        <v>38.626024354752239</v>
      </c>
      <c r="Q4" t="s">
        <v>219</v>
      </c>
      <c r="R4" t="s">
        <v>208</v>
      </c>
      <c r="S4" t="s">
        <v>437</v>
      </c>
      <c r="T4" s="35">
        <v>100</v>
      </c>
      <c r="U4" s="35">
        <f t="shared" ref="U4" si="7">(1/A5)*((T4*A5)-T4)</f>
        <v>68.652037617554868</v>
      </c>
      <c r="V4" s="35">
        <f t="shared" ref="V4" si="8">(1/B5)*((T4*B5)-T4)</f>
        <v>72.67759562841529</v>
      </c>
      <c r="W4" s="35">
        <f t="shared" ref="W4" si="9">(1/C5)*((T4*C5)-T4)</f>
        <v>55.947136563876647</v>
      </c>
      <c r="X4" s="35">
        <f t="shared" ref="X4" si="10">((1/B5)+(1/C5))*T4</f>
        <v>71.375267807708042</v>
      </c>
      <c r="Y4" s="35">
        <f t="shared" ref="Y4" si="11">((1/A5)+(1/C5))*T4</f>
        <v>75.400825818568478</v>
      </c>
      <c r="Z4" s="35">
        <f t="shared" ref="Z4" si="12">((1/A5)+(1/B5))*T4</f>
        <v>58.670366754029835</v>
      </c>
      <c r="AA4" s="35">
        <f t="shared" ref="AA4" si="13">U4-X4</f>
        <v>-2.7232301901531741</v>
      </c>
      <c r="AB4" s="35">
        <f t="shared" ref="AB4" si="14">V4-Y4</f>
        <v>-2.7232301901531883</v>
      </c>
      <c r="AC4" s="35">
        <f t="shared" ref="AC4" si="15">W4-Z4</f>
        <v>-2.7232301901531883</v>
      </c>
      <c r="AD4" s="4"/>
      <c r="AE4" s="4"/>
      <c r="AF4">
        <v>2.17</v>
      </c>
      <c r="AG4">
        <v>1.75</v>
      </c>
      <c r="AH4" s="4"/>
      <c r="AI4" s="4"/>
      <c r="AJ4" t="s">
        <v>408</v>
      </c>
    </row>
    <row r="5" spans="1:36" s="12" customFormat="1" ht="15" x14ac:dyDescent="0.25">
      <c r="A5">
        <v>3.19</v>
      </c>
      <c r="B5">
        <v>3.66</v>
      </c>
      <c r="C5">
        <v>2.27</v>
      </c>
      <c r="D5" s="20">
        <f t="shared" si="3"/>
        <v>2.7232301901531919E-2</v>
      </c>
      <c r="E5" s="17">
        <f>IF(OR($A5="",$B5="",$C5=""),"",A5*'MPTO_working_3-way'!$I4)</f>
        <v>3.2768710430658867</v>
      </c>
      <c r="F5" s="21">
        <f>IF(OR($A5="",$B5="",$C5=""),"",B5*'MPTO_working_3-way'!$I4)</f>
        <v>3.7596702249596068</v>
      </c>
      <c r="G5" s="22">
        <f>IF(OR($A5="",$B5="",$C5=""),"",C5*'MPTO_working_3-way'!$I4)</f>
        <v>2.3318173253164773</v>
      </c>
      <c r="H5" s="17">
        <f>IF(OR($A5="",$B5="",$C5=""),"",'MPTO_working_3-way'!E4)</f>
        <v>3.2851274837046107</v>
      </c>
      <c r="I5" s="21">
        <f>IF(OR($A5="",$B5="",$C5=""),"",'MPTO_working_3-way'!F4)</f>
        <v>3.7857763949780781</v>
      </c>
      <c r="J5" s="22">
        <f>IF(OR($A5="",$B5="",$C5=""),"",'MPTO_working_3-way'!G4)</f>
        <v>2.3177592253461636</v>
      </c>
      <c r="K5" s="17">
        <f>IF(OR($A5="",$B5="",$C5=""),"",'OddsRatio_working_3-way'!H4)</f>
        <v>3.2828203169531451</v>
      </c>
      <c r="L5" s="21">
        <f>IF(OR($A5="",$B5="",$C5=""),"",'OddsRatio_working_3-way'!I4)</f>
        <v>3.7727406589476553</v>
      </c>
      <c r="M5" s="22">
        <f>IF(OR($A5="",$B5="",$C5=""),"",'OddsRatio_working_3-way'!J4)</f>
        <v>2.3238273070915496</v>
      </c>
      <c r="N5" s="23">
        <f t="shared" ref="N5:N68" si="16">(1/E5)* 100</f>
        <v>30.51691649923416</v>
      </c>
      <c r="O5" s="24">
        <f t="shared" ref="O5:O68" si="17">(1/F5)* 100</f>
        <v>26.59807749523414</v>
      </c>
      <c r="P5" s="24">
        <f t="shared" ref="P5:P68" si="18">(1/G5)* 100</f>
        <v>42.8850060055317</v>
      </c>
      <c r="Q5" t="s">
        <v>329</v>
      </c>
      <c r="R5" t="s">
        <v>215</v>
      </c>
      <c r="S5" t="s">
        <v>437</v>
      </c>
      <c r="T5" s="35">
        <v>100</v>
      </c>
      <c r="U5" s="35">
        <f t="shared" ref="U5:U68" si="19">(1/A6)*((T5*A6)-T5)</f>
        <v>50.73891625615763</v>
      </c>
      <c r="V5" s="35">
        <f t="shared" ref="V5:V68" si="20">(1/B6)*((T5*B6)-T5)</f>
        <v>71.910112359550567</v>
      </c>
      <c r="W5" s="35">
        <f t="shared" ref="W5:W68" si="21">(1/C6)*((T5*C6)-T5)</f>
        <v>74.554707379134854</v>
      </c>
      <c r="X5" s="35">
        <f t="shared" ref="X5:X68" si="22">((1/B6)+(1/C6))*T5</f>
        <v>53.535180261314586</v>
      </c>
      <c r="Y5" s="35">
        <f t="shared" ref="Y5:Y68" si="23">((1/A6)+(1/C6))*T5</f>
        <v>74.706376364707523</v>
      </c>
      <c r="Z5" s="35">
        <f t="shared" ref="Z5:Z68" si="24">((1/A6)+(1/B6))*T5</f>
        <v>77.35097138429181</v>
      </c>
      <c r="AA5" s="35">
        <f t="shared" ref="AA5:AA68" si="25">U5-X5</f>
        <v>-2.7962640051569565</v>
      </c>
      <c r="AB5" s="35">
        <f t="shared" ref="AB5:AB68" si="26">V5-Y5</f>
        <v>-2.7962640051569565</v>
      </c>
      <c r="AC5" s="35">
        <f t="shared" ref="AC5:AC68" si="27">W5-Z5</f>
        <v>-2.7962640051569565</v>
      </c>
      <c r="AD5" s="27"/>
      <c r="AE5" s="27"/>
      <c r="AF5">
        <v>2.0299999999999998</v>
      </c>
      <c r="AG5">
        <v>1.87</v>
      </c>
      <c r="AH5" s="36"/>
      <c r="AI5" s="27"/>
      <c r="AJ5" t="s">
        <v>408</v>
      </c>
    </row>
    <row r="6" spans="1:36" s="12" customFormat="1" ht="15" x14ac:dyDescent="0.25">
      <c r="A6">
        <v>2.0299999999999998</v>
      </c>
      <c r="B6">
        <v>3.56</v>
      </c>
      <c r="C6">
        <v>3.93</v>
      </c>
      <c r="D6" s="20">
        <f t="shared" si="3"/>
        <v>2.7962640051569565E-2</v>
      </c>
      <c r="E6" s="17">
        <f>IF(OR($A6="",$B6="",$C6=""),"",A6*'MPTO_working_3-way'!$I5)</f>
        <v>2.086764159304686</v>
      </c>
      <c r="F6" s="21">
        <f>IF(OR($A6="",$B6="",$C6=""),"",B6*'MPTO_working_3-way'!$I5)</f>
        <v>3.6595469985835876</v>
      </c>
      <c r="G6" s="22">
        <f>IF(OR($A6="",$B6="",$C6=""),"",C6*'MPTO_working_3-way'!$I5)</f>
        <v>4.0398931754026686</v>
      </c>
      <c r="H6" s="17">
        <f>IF(OR($A6="",$B6="",$C6=""),"",'MPTO_working_3-way'!E5)</f>
        <v>2.0691512096296334</v>
      </c>
      <c r="I6" s="21">
        <f>IF(OR($A6="",$B6="",$C6=""),"",'MPTO_working_3-way'!F5)</f>
        <v>3.6821834364440691</v>
      </c>
      <c r="J6" s="22">
        <f>IF(OR($A6="",$B6="",$C6=""),"",'MPTO_working_3-way'!G5)</f>
        <v>4.0794339848121908</v>
      </c>
      <c r="K6" s="17">
        <f>IF(OR($A6="",$B6="",$C6=""),"",'OddsRatio_working_3-way'!H5)</f>
        <v>2.0761828531553026</v>
      </c>
      <c r="L6" s="21">
        <f>IF(OR($A6="",$B6="",$C6=""),"",'OddsRatio_working_3-way'!I5)</f>
        <v>3.6747845670656076</v>
      </c>
      <c r="M6" s="22">
        <f>IF(OR($A6="",$B6="",$C6=""),"",'OddsRatio_working_3-way'!J5)</f>
        <v>4.0613745240243091</v>
      </c>
      <c r="N6" s="23">
        <f t="shared" si="16"/>
        <v>47.921083728656818</v>
      </c>
      <c r="O6" s="24">
        <f t="shared" si="17"/>
        <v>27.325786508194756</v>
      </c>
      <c r="P6" s="24">
        <f t="shared" si="18"/>
        <v>24.753129763148426</v>
      </c>
      <c r="Q6" t="s">
        <v>211</v>
      </c>
      <c r="R6" t="s">
        <v>222</v>
      </c>
      <c r="S6" t="s">
        <v>437</v>
      </c>
      <c r="T6" s="35">
        <v>100</v>
      </c>
      <c r="U6" s="35">
        <f t="shared" si="19"/>
        <v>61.685823754789276</v>
      </c>
      <c r="V6" s="35">
        <f t="shared" si="20"/>
        <v>68.55345911949685</v>
      </c>
      <c r="W6" s="35">
        <f t="shared" si="21"/>
        <v>66.996699669967001</v>
      </c>
      <c r="X6" s="35">
        <f t="shared" si="22"/>
        <v>64.449841210536135</v>
      </c>
      <c r="Y6" s="35">
        <f t="shared" si="23"/>
        <v>71.317476575243731</v>
      </c>
      <c r="Z6" s="35">
        <f t="shared" si="24"/>
        <v>69.760717125713882</v>
      </c>
      <c r="AA6" s="35">
        <f t="shared" si="25"/>
        <v>-2.7640174557468598</v>
      </c>
      <c r="AB6" s="35">
        <f t="shared" si="26"/>
        <v>-2.7640174557468811</v>
      </c>
      <c r="AC6" s="35">
        <f t="shared" si="27"/>
        <v>-2.7640174557468811</v>
      </c>
      <c r="AD6" s="27"/>
      <c r="AE6" s="27"/>
      <c r="AF6">
        <v>2.06</v>
      </c>
      <c r="AG6">
        <v>1.84</v>
      </c>
      <c r="AH6" s="36"/>
      <c r="AI6" s="27"/>
      <c r="AJ6" t="s">
        <v>408</v>
      </c>
    </row>
    <row r="7" spans="1:36" s="12" customFormat="1" ht="15" x14ac:dyDescent="0.25">
      <c r="A7">
        <v>2.61</v>
      </c>
      <c r="B7">
        <v>3.18</v>
      </c>
      <c r="C7">
        <v>3.03</v>
      </c>
      <c r="D7" s="20">
        <f t="shared" si="3"/>
        <v>2.7640174557468811E-2</v>
      </c>
      <c r="E7" s="17">
        <f>IF(OR($A7="",$B7="",$C7=""),"",A7*'MPTO_working_3-way'!$I6)</f>
        <v>2.6821408555949935</v>
      </c>
      <c r="F7" s="21">
        <f>IF(OR($A7="",$B7="",$C7=""),"",B7*'MPTO_working_3-way'!$I6)</f>
        <v>3.2678957550927508</v>
      </c>
      <c r="G7" s="22">
        <f>IF(OR($A7="",$B7="",$C7=""),"",C7*'MPTO_working_3-way'!$I6)</f>
        <v>3.1137497289091303</v>
      </c>
      <c r="H7" s="17">
        <f>IF(OR($A7="",$B7="",$C7=""),"",'MPTO_working_3-way'!E6)</f>
        <v>2.6743089792972938</v>
      </c>
      <c r="I7" s="21">
        <f>IF(OR($A7="",$B7="",$C7=""),"",'MPTO_working_3-way'!F6)</f>
        <v>3.2759816262359971</v>
      </c>
      <c r="J7" s="22">
        <f>IF(OR($A7="",$B7="",$C7=""),"",'MPTO_working_3-way'!G6)</f>
        <v>3.1170164269199505</v>
      </c>
      <c r="K7" s="17">
        <f>IF(OR($A7="",$B7="",$C7=""),"",'OddsRatio_working_3-way'!H6)</f>
        <v>2.6779510772825885</v>
      </c>
      <c r="L7" s="21">
        <f>IF(OR($A7="",$B7="",$C7=""),"",'OddsRatio_working_3-way'!I6)</f>
        <v>3.2720082909789081</v>
      </c>
      <c r="M7" s="22">
        <f>IF(OR($A7="",$B7="",$C7=""),"",'OddsRatio_working_3-way'!J6)</f>
        <v>3.1156774452693501</v>
      </c>
      <c r="N7" s="23">
        <f t="shared" si="16"/>
        <v>37.283649660456206</v>
      </c>
      <c r="O7" s="24">
        <f t="shared" si="17"/>
        <v>30.600731325091413</v>
      </c>
      <c r="P7" s="24">
        <f t="shared" si="18"/>
        <v>32.115619014452378</v>
      </c>
      <c r="Q7" t="s">
        <v>175</v>
      </c>
      <c r="R7" t="s">
        <v>213</v>
      </c>
      <c r="S7" t="s">
        <v>437</v>
      </c>
      <c r="T7" s="35">
        <v>100</v>
      </c>
      <c r="U7" s="35">
        <f t="shared" si="19"/>
        <v>79.209979209979196</v>
      </c>
      <c r="V7" s="35">
        <f t="shared" si="20"/>
        <v>73.614775725593674</v>
      </c>
      <c r="W7" s="35">
        <f t="shared" si="21"/>
        <v>44.134078212290497</v>
      </c>
      <c r="X7" s="35">
        <f t="shared" si="22"/>
        <v>82.251146062115836</v>
      </c>
      <c r="Y7" s="35">
        <f t="shared" si="23"/>
        <v>76.655942577730286</v>
      </c>
      <c r="Z7" s="35">
        <f t="shared" si="24"/>
        <v>47.175245064427124</v>
      </c>
      <c r="AA7" s="35">
        <f t="shared" si="25"/>
        <v>-3.0411668521366408</v>
      </c>
      <c r="AB7" s="35">
        <f t="shared" si="26"/>
        <v>-3.0411668521366124</v>
      </c>
      <c r="AC7" s="35">
        <f t="shared" si="27"/>
        <v>-3.0411668521366266</v>
      </c>
      <c r="AD7" s="27"/>
      <c r="AE7" s="27"/>
      <c r="AF7">
        <v>2.38</v>
      </c>
      <c r="AG7">
        <v>1.63</v>
      </c>
      <c r="AH7" s="36"/>
      <c r="AI7" s="27"/>
      <c r="AJ7" t="s">
        <v>408</v>
      </c>
    </row>
    <row r="8" spans="1:36" ht="15" x14ac:dyDescent="0.25">
      <c r="A8">
        <v>4.8099999999999996</v>
      </c>
      <c r="B8">
        <v>3.79</v>
      </c>
      <c r="C8">
        <v>1.79</v>
      </c>
      <c r="D8" s="20">
        <f t="shared" si="3"/>
        <v>3.0411668521366231E-2</v>
      </c>
      <c r="E8" s="17">
        <f>IF(OR($A8="",$B8="",$C8=""),"",A8*'MPTO_working_3-way'!$I7)</f>
        <v>4.9562801255877709</v>
      </c>
      <c r="F8" s="21">
        <f>IF(OR($A8="",$B8="",$C8=""),"",B8*'MPTO_working_3-way'!$I7)</f>
        <v>3.9052602236959779</v>
      </c>
      <c r="G8" s="22">
        <f>IF(OR($A8="",$B8="",$C8=""),"",C8*'MPTO_working_3-way'!$I7)</f>
        <v>1.8444368866532457</v>
      </c>
      <c r="H8" s="17">
        <f>IF(OR($A8="",$B8="",$C8=""),"",'MPTO_working_3-way'!E7)</f>
        <v>5.0565579787231574</v>
      </c>
      <c r="I8" s="21">
        <f>IF(OR($A8="",$B8="",$C8=""),"",'MPTO_working_3-way'!F7)</f>
        <v>3.9414300358722265</v>
      </c>
      <c r="J8" s="22">
        <f>IF(OR($A8="",$B8="",$C8=""),"",'MPTO_working_3-way'!G7)</f>
        <v>1.8230809503513219</v>
      </c>
      <c r="K8" s="17">
        <f>IF(OR($A8="",$B8="",$C8=""),"",'OddsRatio_working_3-way'!H7)</f>
        <v>5.0076230701717099</v>
      </c>
      <c r="L8" s="21">
        <f>IF(OR($A8="",$B8="",$C8=""),"",'OddsRatio_working_3-way'!I7)</f>
        <v>3.9347161065036929</v>
      </c>
      <c r="M8" s="22">
        <f>IF(OR($A8="",$B8="",$C8=""),"",'OddsRatio_working_3-way'!J7)</f>
        <v>1.8309769620566012</v>
      </c>
      <c r="N8" s="23">
        <f t="shared" si="16"/>
        <v>20.176422128307543</v>
      </c>
      <c r="O8" s="24">
        <f t="shared" si="17"/>
        <v>25.606488241994533</v>
      </c>
      <c r="P8" s="24">
        <f t="shared" si="18"/>
        <v>54.217089629697924</v>
      </c>
      <c r="Q8" t="s">
        <v>221</v>
      </c>
      <c r="R8" t="s">
        <v>216</v>
      </c>
      <c r="S8" t="s">
        <v>437</v>
      </c>
      <c r="T8" s="35">
        <v>100</v>
      </c>
      <c r="U8" s="35">
        <f t="shared" si="19"/>
        <v>58.847736625514408</v>
      </c>
      <c r="V8" s="35">
        <f t="shared" si="20"/>
        <v>67.741935483870961</v>
      </c>
      <c r="W8" s="35">
        <f t="shared" si="21"/>
        <v>70.674486803519059</v>
      </c>
      <c r="X8" s="35">
        <f t="shared" si="22"/>
        <v>61.583577712609959</v>
      </c>
      <c r="Y8" s="35">
        <f t="shared" si="23"/>
        <v>70.477776570966526</v>
      </c>
      <c r="Z8" s="35">
        <f t="shared" si="24"/>
        <v>73.410327890614624</v>
      </c>
      <c r="AA8" s="35">
        <f t="shared" si="25"/>
        <v>-2.735841087095551</v>
      </c>
      <c r="AB8" s="35">
        <f t="shared" si="26"/>
        <v>-2.7358410870955652</v>
      </c>
      <c r="AC8" s="35">
        <f t="shared" si="27"/>
        <v>-2.7358410870955652</v>
      </c>
      <c r="AF8">
        <v>2.02</v>
      </c>
      <c r="AG8">
        <v>1.87</v>
      </c>
      <c r="AJ8" t="s">
        <v>408</v>
      </c>
    </row>
    <row r="9" spans="1:36" ht="15" x14ac:dyDescent="0.25">
      <c r="A9">
        <v>2.4300000000000002</v>
      </c>
      <c r="B9">
        <v>3.1</v>
      </c>
      <c r="C9">
        <v>3.41</v>
      </c>
      <c r="D9" s="20">
        <f t="shared" si="3"/>
        <v>2.7358410870955474E-2</v>
      </c>
      <c r="E9" s="17">
        <f>IF(OR($A9="",$B9="",$C9=""),"",A9*'MPTO_working_3-way'!$I8)</f>
        <v>2.4964809384164219</v>
      </c>
      <c r="F9" s="21">
        <f>IF(OR($A9="",$B9="",$C9=""),"",B9*'MPTO_working_3-way'!$I8)</f>
        <v>3.184811073699962</v>
      </c>
      <c r="G9" s="22">
        <f>IF(OR($A9="",$B9="",$C9=""),"",C9*'MPTO_working_3-way'!$I8)</f>
        <v>3.5032921810699582</v>
      </c>
      <c r="H9" s="17">
        <f>IF(OR($A9="",$B9="",$C9=""),"",'MPTO_working_3-way'!E8)</f>
        <v>2.485069926924115</v>
      </c>
      <c r="I9" s="21">
        <f>IF(OR($A9="",$B9="",$C9=""),"",'MPTO_working_3-way'!F8)</f>
        <v>3.1901877494449642</v>
      </c>
      <c r="J9" s="22">
        <f>IF(OR($A9="",$B9="",$C9=""),"",'MPTO_working_3-way'!G8)</f>
        <v>3.5194455849248927</v>
      </c>
      <c r="K9" s="17">
        <f>IF(OR($A9="",$B9="",$C9=""),"",'OddsRatio_working_3-way'!H8)</f>
        <v>2.490183526072379</v>
      </c>
      <c r="L9" s="21">
        <f>IF(OR($A9="",$B9="",$C9=""),"",'OddsRatio_working_3-way'!I8)</f>
        <v>3.1883814019244729</v>
      </c>
      <c r="M9" s="22">
        <f>IF(OR($A9="",$B9="",$C9=""),"",'OddsRatio_working_3-way'!J8)</f>
        <v>3.5114281803038003</v>
      </c>
      <c r="N9" s="23">
        <f t="shared" si="16"/>
        <v>40.056384353341947</v>
      </c>
      <c r="O9" s="24">
        <f t="shared" si="17"/>
        <v>31.399036767297083</v>
      </c>
      <c r="P9" s="24">
        <f t="shared" si="18"/>
        <v>28.544578879360984</v>
      </c>
      <c r="Q9" t="s">
        <v>218</v>
      </c>
      <c r="R9" t="s">
        <v>220</v>
      </c>
      <c r="S9" t="s">
        <v>437</v>
      </c>
      <c r="T9" s="35">
        <v>100</v>
      </c>
      <c r="U9" s="35">
        <f t="shared" si="19"/>
        <v>37.888198757763973</v>
      </c>
      <c r="V9" s="35">
        <f t="shared" si="20"/>
        <v>74.489795918367349</v>
      </c>
      <c r="W9" s="35">
        <f t="shared" si="21"/>
        <v>84.276729559748418</v>
      </c>
      <c r="X9" s="35">
        <f t="shared" si="22"/>
        <v>41.233474521884226</v>
      </c>
      <c r="Y9" s="35">
        <f t="shared" si="23"/>
        <v>77.835071682487595</v>
      </c>
      <c r="Z9" s="35">
        <f t="shared" si="24"/>
        <v>87.622005323868677</v>
      </c>
      <c r="AA9" s="35">
        <f t="shared" si="25"/>
        <v>-3.3452757641202524</v>
      </c>
      <c r="AB9" s="35">
        <f t="shared" si="26"/>
        <v>-3.3452757641202453</v>
      </c>
      <c r="AC9" s="35">
        <f t="shared" si="27"/>
        <v>-3.3452757641202595</v>
      </c>
      <c r="AF9">
        <v>2.52</v>
      </c>
      <c r="AG9">
        <v>1.57</v>
      </c>
      <c r="AJ9" t="s">
        <v>408</v>
      </c>
    </row>
    <row r="10" spans="1:36" ht="15" x14ac:dyDescent="0.25">
      <c r="A10">
        <v>1.61</v>
      </c>
      <c r="B10">
        <v>3.92</v>
      </c>
      <c r="C10">
        <v>6.36</v>
      </c>
      <c r="D10" s="20">
        <f t="shared" si="3"/>
        <v>3.345275764120248E-2</v>
      </c>
      <c r="E10" s="17">
        <f>IF(OR($A10="",$B10="",$C10=""),"",A10*'MPTO_working_3-way'!$I9)</f>
        <v>1.663858939802336</v>
      </c>
      <c r="F10" s="21">
        <f>IF(OR($A10="",$B10="",$C10=""),"",B10*'MPTO_working_3-way'!$I9)</f>
        <v>4.0511348099535134</v>
      </c>
      <c r="G10" s="22">
        <f>IF(OR($A10="",$B10="",$C10=""),"",C10*'MPTO_working_3-way'!$I9)</f>
        <v>6.5727595385980484</v>
      </c>
      <c r="H10" s="17">
        <f>IF(OR($A10="",$B10="",$C10=""),"",'MPTO_working_3-way'!E9)</f>
        <v>1.6394327024096882</v>
      </c>
      <c r="I10" s="21">
        <f>IF(OR($A10="",$B10="",$C10=""),"",'MPTO_working_3-way'!F9)</f>
        <v>4.0991818091701422</v>
      </c>
      <c r="J10" s="22">
        <f>IF(OR($A10="",$B10="",$C10=""),"",'MPTO_working_3-way'!G9)</f>
        <v>6.8454804184361491</v>
      </c>
      <c r="K10" s="17">
        <f>IF(OR($A10="",$B10="",$C10=""),"",'OddsRatio_working_3-way'!H9)</f>
        <v>1.6479707699508441</v>
      </c>
      <c r="L10" s="21">
        <f>IF(OR($A10="",$B10="",$C10=""),"",'OddsRatio_working_3-way'!I9)</f>
        <v>4.1017617184532185</v>
      </c>
      <c r="M10" s="22">
        <f>IF(OR($A10="",$B10="",$C10=""),"",'OddsRatio_working_3-way'!J9)</f>
        <v>6.6936447982565932</v>
      </c>
      <c r="N10" s="23">
        <f t="shared" si="16"/>
        <v>60.101248734390822</v>
      </c>
      <c r="O10" s="24">
        <f t="shared" si="17"/>
        <v>24.684441444481948</v>
      </c>
      <c r="P10" s="24">
        <f t="shared" si="18"/>
        <v>15.214309821127234</v>
      </c>
      <c r="Q10" t="s">
        <v>226</v>
      </c>
      <c r="R10" t="s">
        <v>210</v>
      </c>
      <c r="S10" t="s">
        <v>437</v>
      </c>
      <c r="T10" s="35">
        <v>100</v>
      </c>
      <c r="U10" s="35">
        <f t="shared" si="19"/>
        <v>43.820224719101127</v>
      </c>
      <c r="V10" s="35">
        <f t="shared" si="20"/>
        <v>73.614775725593674</v>
      </c>
      <c r="W10" s="35">
        <f t="shared" si="21"/>
        <v>79.757085020242926</v>
      </c>
      <c r="X10" s="35">
        <f t="shared" si="22"/>
        <v>46.628139254163415</v>
      </c>
      <c r="Y10" s="35">
        <f t="shared" si="23"/>
        <v>76.422690260655969</v>
      </c>
      <c r="Z10" s="35">
        <f t="shared" si="24"/>
        <v>82.564999555305207</v>
      </c>
      <c r="AA10" s="35">
        <f t="shared" si="25"/>
        <v>-2.8079145350622881</v>
      </c>
      <c r="AB10" s="35">
        <f t="shared" si="26"/>
        <v>-2.8079145350622952</v>
      </c>
      <c r="AC10" s="35">
        <f t="shared" si="27"/>
        <v>-2.8079145350622809</v>
      </c>
      <c r="AF10">
        <v>1.96</v>
      </c>
      <c r="AG10">
        <v>1.93</v>
      </c>
      <c r="AJ10" t="s">
        <v>408</v>
      </c>
    </row>
    <row r="11" spans="1:36" ht="15" x14ac:dyDescent="0.25">
      <c r="A11">
        <v>1.78</v>
      </c>
      <c r="B11">
        <v>3.79</v>
      </c>
      <c r="C11">
        <v>4.9400000000000004</v>
      </c>
      <c r="D11" s="20">
        <f t="shared" si="3"/>
        <v>2.8079145350622836E-2</v>
      </c>
      <c r="E11" s="17">
        <f>IF(OR($A11="",$B11="",$C11=""),"",A11*'MPTO_working_3-way'!$I10)</f>
        <v>1.8299808787241088</v>
      </c>
      <c r="F11" s="21">
        <f>IF(OR($A11="",$B11="",$C11=""),"",B11*'MPTO_working_3-way'!$I10)</f>
        <v>3.8964199608788608</v>
      </c>
      <c r="G11" s="22">
        <f>IF(OR($A11="",$B11="",$C11=""),"",C11*'MPTO_working_3-way'!$I10)</f>
        <v>5.0787109780320776</v>
      </c>
      <c r="H11" s="17">
        <f>IF(OR($A11="",$B11="",$C11=""),"",'MPTO_working_3-way'!E10)</f>
        <v>1.8101577584657944</v>
      </c>
      <c r="I11" s="21">
        <f>IF(OR($A11="",$B11="",$C11=""),"",'MPTO_working_3-way'!F10)</f>
        <v>3.9293884552277274</v>
      </c>
      <c r="J11" s="22">
        <f>IF(OR($A11="",$B11="",$C11=""),"",'MPTO_working_3-way'!G10)</f>
        <v>5.1794837523289328</v>
      </c>
      <c r="K11" s="17">
        <f>IF(OR($A11="",$B11="",$C11=""),"",'OddsRatio_working_3-way'!H10)</f>
        <v>1.8174907587648506</v>
      </c>
      <c r="L11" s="21">
        <f>IF(OR($A11="",$B11="",$C11=""),"",'OddsRatio_working_3-way'!I10)</f>
        <v>3.9241015601973506</v>
      </c>
      <c r="M11" s="22">
        <f>IF(OR($A11="",$B11="",$C11=""),"",'OddsRatio_working_3-way'!J10)</f>
        <v>5.1293763968378361</v>
      </c>
      <c r="N11" s="23">
        <f t="shared" si="16"/>
        <v>54.645379720973672</v>
      </c>
      <c r="O11" s="24">
        <f t="shared" si="17"/>
        <v>25.664584671064155</v>
      </c>
      <c r="P11" s="24">
        <f t="shared" si="18"/>
        <v>19.690035607962173</v>
      </c>
      <c r="Q11" t="s">
        <v>225</v>
      </c>
      <c r="R11" t="s">
        <v>212</v>
      </c>
      <c r="S11" t="s">
        <v>437</v>
      </c>
      <c r="T11" s="35">
        <v>100</v>
      </c>
      <c r="U11" s="35">
        <f t="shared" si="19"/>
        <v>41.520467836257311</v>
      </c>
      <c r="V11" s="35">
        <f t="shared" si="20"/>
        <v>73.821989528795811</v>
      </c>
      <c r="W11" s="35">
        <f t="shared" si="21"/>
        <v>81.549815498154985</v>
      </c>
      <c r="X11" s="35">
        <f t="shared" si="22"/>
        <v>44.628194973049204</v>
      </c>
      <c r="Y11" s="35">
        <f t="shared" si="23"/>
        <v>76.929716665587705</v>
      </c>
      <c r="Z11" s="35">
        <f t="shared" si="24"/>
        <v>84.657542634946864</v>
      </c>
      <c r="AA11" s="35">
        <f t="shared" si="25"/>
        <v>-3.1077271367918939</v>
      </c>
      <c r="AB11" s="35">
        <f t="shared" si="26"/>
        <v>-3.1077271367918939</v>
      </c>
      <c r="AC11" s="35">
        <f t="shared" si="27"/>
        <v>-3.1077271367918797</v>
      </c>
      <c r="AF11">
        <v>1.96</v>
      </c>
      <c r="AG11">
        <v>1.93</v>
      </c>
      <c r="AJ11" t="s">
        <v>408</v>
      </c>
    </row>
    <row r="12" spans="1:36" ht="15" x14ac:dyDescent="0.25">
      <c r="A12">
        <v>1.71</v>
      </c>
      <c r="B12">
        <v>3.82</v>
      </c>
      <c r="C12">
        <v>5.42</v>
      </c>
      <c r="D12" s="20">
        <f t="shared" si="3"/>
        <v>3.1077271367918824E-2</v>
      </c>
      <c r="E12" s="17">
        <f>IF(OR($A12="",$B12="",$C12=""),"",A12*'MPTO_working_3-way'!$I11)</f>
        <v>1.7631421340391411</v>
      </c>
      <c r="F12" s="21">
        <f>IF(OR($A12="",$B12="",$C12=""),"",B12*'MPTO_working_3-way'!$I11)</f>
        <v>3.9387151766254496</v>
      </c>
      <c r="G12" s="22">
        <f>IF(OR($A12="",$B12="",$C12=""),"",C12*'MPTO_working_3-way'!$I11)</f>
        <v>5.5884388108141199</v>
      </c>
      <c r="H12" s="17">
        <f>IF(OR($A12="",$B12="",$C12=""),"",'MPTO_working_3-way'!E11)</f>
        <v>1.7408372691661196</v>
      </c>
      <c r="I12" s="21">
        <f>IF(OR($A12="",$B12="",$C12=""),"",'MPTO_working_3-way'!F11)</f>
        <v>3.9773922754981541</v>
      </c>
      <c r="J12" s="22">
        <f>IF(OR($A12="",$B12="",$C12=""),"",'MPTO_working_3-way'!G11)</f>
        <v>5.7424151955815628</v>
      </c>
      <c r="K12" s="17">
        <f>IF(OR($A12="",$B12="",$C12=""),"",'OddsRatio_working_3-way'!H11)</f>
        <v>1.7489032897985595</v>
      </c>
      <c r="L12" s="21">
        <f>IF(OR($A12="",$B12="",$C12=""),"",'OddsRatio_working_3-way'!I11)</f>
        <v>3.9745172918759675</v>
      </c>
      <c r="M12" s="22">
        <f>IF(OR($A12="",$B12="",$C12=""),"",'OddsRatio_working_3-way'!J11)</f>
        <v>5.6621866773375089</v>
      </c>
      <c r="N12" s="23">
        <f t="shared" si="16"/>
        <v>56.716924897547727</v>
      </c>
      <c r="O12" s="24">
        <f t="shared" si="17"/>
        <v>25.388989941048855</v>
      </c>
      <c r="P12" s="24">
        <f t="shared" si="18"/>
        <v>17.894085161403435</v>
      </c>
      <c r="Q12" t="s">
        <v>214</v>
      </c>
      <c r="R12" t="s">
        <v>209</v>
      </c>
      <c r="S12" t="s">
        <v>437</v>
      </c>
      <c r="T12" s="35">
        <v>100</v>
      </c>
      <c r="U12" s="35">
        <f t="shared" si="19"/>
        <v>42.857142857142854</v>
      </c>
      <c r="V12" s="35">
        <f t="shared" si="20"/>
        <v>73.045822102425873</v>
      </c>
      <c r="W12" s="35">
        <f t="shared" si="21"/>
        <v>81.238273921200744</v>
      </c>
      <c r="X12" s="35">
        <f t="shared" si="22"/>
        <v>45.715903976373376</v>
      </c>
      <c r="Y12" s="35">
        <f t="shared" si="23"/>
        <v>75.904583221656381</v>
      </c>
      <c r="Z12" s="35">
        <f t="shared" si="24"/>
        <v>84.097035040431265</v>
      </c>
      <c r="AA12" s="35">
        <f t="shared" si="25"/>
        <v>-2.8587611192305218</v>
      </c>
      <c r="AB12" s="35">
        <f t="shared" si="26"/>
        <v>-2.8587611192305076</v>
      </c>
      <c r="AC12" s="35">
        <f t="shared" si="27"/>
        <v>-2.8587611192305218</v>
      </c>
      <c r="AF12">
        <v>2.0299999999999998</v>
      </c>
      <c r="AG12">
        <v>1.86</v>
      </c>
      <c r="AJ12" t="s">
        <v>408</v>
      </c>
    </row>
    <row r="13" spans="1:36" ht="15" x14ac:dyDescent="0.25">
      <c r="A13">
        <v>1.75</v>
      </c>
      <c r="B13">
        <v>3.71</v>
      </c>
      <c r="C13">
        <v>5.33</v>
      </c>
      <c r="D13" s="20">
        <f t="shared" si="3"/>
        <v>2.8587611192305129E-2</v>
      </c>
      <c r="E13" s="17">
        <f>IF(OR($A13="",$B13="",$C13=""),"",A13*'MPTO_working_3-way'!$I12)</f>
        <v>1.8000283195865339</v>
      </c>
      <c r="F13" s="21">
        <f>IF(OR($A13="",$B13="",$C13=""),"",B13*'MPTO_working_3-way'!$I12)</f>
        <v>3.8160600375234521</v>
      </c>
      <c r="G13" s="22">
        <f>IF(OR($A13="",$B13="",$C13=""),"",C13*'MPTO_working_3-way'!$I12)</f>
        <v>5.482371967654986</v>
      </c>
      <c r="H13" s="17">
        <f>IF(OR($A13="",$B13="",$C13=""),"",'MPTO_working_3-way'!E12)</f>
        <v>1.7796781016094918</v>
      </c>
      <c r="I13" s="21">
        <f>IF(OR($A13="",$B13="",$C13=""),"",'MPTO_working_3-way'!F12)</f>
        <v>3.8459678308168064</v>
      </c>
      <c r="J13" s="22">
        <f>IF(OR($A13="",$B13="",$C13=""),"",'MPTO_working_3-way'!G12)</f>
        <v>5.6151996743873465</v>
      </c>
      <c r="K13" s="17">
        <f>IF(OR($A13="",$B13="",$C13=""),"",'OddsRatio_working_3-way'!H12)</f>
        <v>1.7872029457904963</v>
      </c>
      <c r="L13" s="21">
        <f>IF(OR($A13="",$B13="",$C13=""),"",'OddsRatio_working_3-way'!I12)</f>
        <v>3.8444266441229935</v>
      </c>
      <c r="M13" s="22">
        <f>IF(OR($A13="",$B13="",$C13=""),"",'OddsRatio_working_3-way'!J12)</f>
        <v>5.5447850070304652</v>
      </c>
      <c r="N13" s="23">
        <f t="shared" si="16"/>
        <v>55.55468150799426</v>
      </c>
      <c r="O13" s="24">
        <f t="shared" si="17"/>
        <v>26.205038447167102</v>
      </c>
      <c r="P13" s="24">
        <f t="shared" si="18"/>
        <v>18.240280044838642</v>
      </c>
      <c r="Q13" t="s">
        <v>330</v>
      </c>
      <c r="R13" t="s">
        <v>207</v>
      </c>
      <c r="S13" t="s">
        <v>437</v>
      </c>
      <c r="T13" s="35">
        <v>100</v>
      </c>
      <c r="U13" s="35">
        <f t="shared" si="19"/>
        <v>49.238578680203041</v>
      </c>
      <c r="V13" s="35">
        <f t="shared" si="20"/>
        <v>71.988795518207283</v>
      </c>
      <c r="W13" s="35">
        <f t="shared" si="21"/>
        <v>75.786924939467312</v>
      </c>
      <c r="X13" s="35">
        <f t="shared" si="22"/>
        <v>52.224279542325405</v>
      </c>
      <c r="Y13" s="35">
        <f t="shared" si="23"/>
        <v>74.97449638032964</v>
      </c>
      <c r="Z13" s="35">
        <f t="shared" si="24"/>
        <v>78.772625801589669</v>
      </c>
      <c r="AA13" s="35">
        <f t="shared" si="25"/>
        <v>-2.9857008621223642</v>
      </c>
      <c r="AB13" s="35">
        <f t="shared" si="26"/>
        <v>-2.9857008621223571</v>
      </c>
      <c r="AC13" s="35">
        <f t="shared" si="27"/>
        <v>-2.9857008621223571</v>
      </c>
      <c r="AF13">
        <v>2.19</v>
      </c>
      <c r="AG13">
        <v>1.74</v>
      </c>
      <c r="AJ13" t="s">
        <v>408</v>
      </c>
    </row>
    <row r="14" spans="1:36" ht="15" x14ac:dyDescent="0.25">
      <c r="A14">
        <v>1.97</v>
      </c>
      <c r="B14">
        <v>3.57</v>
      </c>
      <c r="C14">
        <v>4.13</v>
      </c>
      <c r="D14" s="20">
        <f t="shared" si="3"/>
        <v>2.9857008621223535E-2</v>
      </c>
      <c r="E14" s="17">
        <f>IF(OR($A14="",$B14="",$C14=""),"",A14*'MPTO_working_3-way'!$I13)</f>
        <v>2.0288183069838102</v>
      </c>
      <c r="F14" s="21">
        <f>IF(OR($A14="",$B14="",$C14=""),"",B14*'MPTO_working_3-way'!$I13)</f>
        <v>3.6765895207777679</v>
      </c>
      <c r="G14" s="22">
        <f>IF(OR($A14="",$B14="",$C14=""),"",C14*'MPTO_working_3-way'!$I13)</f>
        <v>4.2533094456056535</v>
      </c>
      <c r="H14" s="17">
        <f>IF(OR($A14="",$B14="",$C14=""),"",'MPTO_working_3-way'!E13)</f>
        <v>2.0093964320644466</v>
      </c>
      <c r="I14" s="21">
        <f>IF(OR($A14="",$B14="",$C14=""),"",'MPTO_working_3-way'!F13)</f>
        <v>3.7015142085470427</v>
      </c>
      <c r="J14" s="22">
        <f>IF(OR($A14="",$B14="",$C14=""),"",'MPTO_working_3-way'!G13)</f>
        <v>4.3070326007339945</v>
      </c>
      <c r="K14" s="17">
        <f>IF(OR($A14="",$B14="",$C14=""),"",'OddsRatio_working_3-way'!H13)</f>
        <v>2.0170176008263323</v>
      </c>
      <c r="L14" s="21">
        <f>IF(OR($A14="",$B14="",$C14=""),"",'OddsRatio_working_3-way'!I13)</f>
        <v>3.6945724063130663</v>
      </c>
      <c r="M14" s="22">
        <f>IF(OR($A14="",$B14="",$C14=""),"",'OddsRatio_working_3-way'!J13)</f>
        <v>4.2817165882334249</v>
      </c>
      <c r="N14" s="23">
        <f t="shared" si="16"/>
        <v>49.289776051295256</v>
      </c>
      <c r="O14" s="24">
        <f t="shared" si="17"/>
        <v>27.199120117941639</v>
      </c>
      <c r="P14" s="24">
        <f t="shared" si="18"/>
        <v>23.511103830763112</v>
      </c>
      <c r="Q14" t="s">
        <v>176</v>
      </c>
      <c r="R14" t="s">
        <v>223</v>
      </c>
      <c r="S14" t="s">
        <v>437</v>
      </c>
      <c r="T14" s="35">
        <v>100</v>
      </c>
      <c r="U14" s="35">
        <f t="shared" si="19"/>
        <v>83.443708609271525</v>
      </c>
      <c r="V14" s="35">
        <f t="shared" si="20"/>
        <v>74.358974358974365</v>
      </c>
      <c r="W14" s="35">
        <f t="shared" si="21"/>
        <v>39.024390243902438</v>
      </c>
      <c r="X14" s="35">
        <f t="shared" si="22"/>
        <v>86.616635397123204</v>
      </c>
      <c r="Y14" s="35">
        <f t="shared" si="23"/>
        <v>77.531901146826044</v>
      </c>
      <c r="Z14" s="35">
        <f t="shared" si="24"/>
        <v>42.197317031754125</v>
      </c>
      <c r="AA14" s="35">
        <f t="shared" si="25"/>
        <v>-3.1729267878516794</v>
      </c>
      <c r="AB14" s="35">
        <f t="shared" si="26"/>
        <v>-3.1729267878516794</v>
      </c>
      <c r="AC14" s="35">
        <f t="shared" si="27"/>
        <v>-3.1729267878516865</v>
      </c>
      <c r="AF14">
        <v>2.08</v>
      </c>
      <c r="AG14">
        <v>1.81</v>
      </c>
      <c r="AJ14" t="s">
        <v>408</v>
      </c>
    </row>
    <row r="15" spans="1:36" ht="15" x14ac:dyDescent="0.25">
      <c r="A15">
        <v>6.04</v>
      </c>
      <c r="B15">
        <v>3.9</v>
      </c>
      <c r="C15">
        <v>1.64</v>
      </c>
      <c r="D15" s="20">
        <f t="shared" si="3"/>
        <v>3.172926787851682E-2</v>
      </c>
      <c r="E15" s="17">
        <f>IF(OR($A15="",$B15="",$C15=""),"",A15*'MPTO_working_3-way'!$I14)</f>
        <v>6.2316447779862418</v>
      </c>
      <c r="F15" s="21">
        <f>IF(OR($A15="",$B15="",$C15=""),"",B15*'MPTO_working_3-way'!$I14)</f>
        <v>4.0237441447262157</v>
      </c>
      <c r="G15" s="22">
        <f>IF(OR($A15="",$B15="",$C15=""),"",C15*'MPTO_working_3-way'!$I14)</f>
        <v>1.6920359993207674</v>
      </c>
      <c r="H15" s="17">
        <f>IF(OR($A15="",$B15="",$C15=""),"",'MPTO_working_3-way'!E14)</f>
        <v>6.4521752298154365</v>
      </c>
      <c r="I15" s="21">
        <f>IF(OR($A15="",$B15="",$C15=""),"",'MPTO_working_3-way'!F14)</f>
        <v>4.0677883292431591</v>
      </c>
      <c r="J15" s="22">
        <f>IF(OR($A15="",$B15="",$C15=""),"",'MPTO_working_3-way'!G14)</f>
        <v>1.6689484671001396</v>
      </c>
      <c r="K15" s="17">
        <f>IF(OR($A15="",$B15="",$C15=""),"",'OddsRatio_working_3-way'!H14)</f>
        <v>6.3322171606045918</v>
      </c>
      <c r="L15" s="21">
        <f>IF(OR($A15="",$B15="",$C15=""),"",'OddsRatio_working_3-way'!I14)</f>
        <v>4.0681408265383565</v>
      </c>
      <c r="M15" s="22">
        <f>IF(OR($A15="",$B15="",$C15=""),"",'OddsRatio_working_3-way'!J14)</f>
        <v>1.6771069410291546</v>
      </c>
      <c r="N15" s="23">
        <f t="shared" si="16"/>
        <v>16.047127774878568</v>
      </c>
      <c r="O15" s="24">
        <f t="shared" si="17"/>
        <v>24.852474810324754</v>
      </c>
      <c r="P15" s="24">
        <f t="shared" si="18"/>
        <v>59.100397414796682</v>
      </c>
      <c r="Q15" t="s">
        <v>217</v>
      </c>
      <c r="R15" t="s">
        <v>224</v>
      </c>
      <c r="S15" t="s">
        <v>437</v>
      </c>
      <c r="T15" s="35">
        <v>100</v>
      </c>
      <c r="U15" s="35">
        <f t="shared" si="19"/>
        <v>51.219512195121943</v>
      </c>
      <c r="V15" s="35">
        <f t="shared" si="20"/>
        <v>73.190348525469176</v>
      </c>
      <c r="W15" s="35">
        <f t="shared" si="21"/>
        <v>72.14484679665739</v>
      </c>
      <c r="X15" s="35">
        <f t="shared" si="22"/>
        <v>54.664804677873448</v>
      </c>
      <c r="Y15" s="35">
        <f t="shared" si="23"/>
        <v>76.635641008220674</v>
      </c>
      <c r="Z15" s="35">
        <f t="shared" si="24"/>
        <v>75.590139279408888</v>
      </c>
      <c r="AA15" s="35">
        <f t="shared" si="25"/>
        <v>-3.4452924827515048</v>
      </c>
      <c r="AB15" s="35">
        <f t="shared" si="26"/>
        <v>-3.4452924827514977</v>
      </c>
      <c r="AC15" s="35">
        <f t="shared" si="27"/>
        <v>-3.4452924827514977</v>
      </c>
      <c r="AF15">
        <v>2</v>
      </c>
      <c r="AG15">
        <v>1.89</v>
      </c>
      <c r="AJ15" t="s">
        <v>408</v>
      </c>
    </row>
    <row r="16" spans="1:36" ht="15" x14ac:dyDescent="0.25">
      <c r="A16">
        <v>2.0499999999999998</v>
      </c>
      <c r="B16">
        <v>3.73</v>
      </c>
      <c r="C16">
        <v>3.59</v>
      </c>
      <c r="D16" s="20">
        <f t="shared" si="3"/>
        <v>3.4452924827514941E-2</v>
      </c>
      <c r="E16" s="17">
        <f>IF(OR($A16="",$B16="",$C16=""),"",A16*'MPTO_working_3-way'!$I15)</f>
        <v>2.1206284958964052</v>
      </c>
      <c r="F16" s="21">
        <f>IF(OR($A16="",$B16="",$C16=""),"",B16*'MPTO_working_3-way'!$I15)</f>
        <v>3.8585094096066306</v>
      </c>
      <c r="G16" s="22">
        <f>IF(OR($A16="",$B16="",$C16=""),"",C16*'MPTO_working_3-way'!$I15)</f>
        <v>3.7136860001307785</v>
      </c>
      <c r="H16" s="17">
        <f>IF(OR($A16="",$B16="",$C16=""),"",'MPTO_working_3-way'!E15)</f>
        <v>2.0994264439948314</v>
      </c>
      <c r="I16" s="21">
        <f>IF(OR($A16="",$B16="",$C16=""),"",'MPTO_working_3-way'!F15)</f>
        <v>3.896930756951241</v>
      </c>
      <c r="J16" s="22">
        <f>IF(OR($A16="",$B16="",$C16=""),"",'MPTO_working_3-way'!G15)</f>
        <v>3.7443756142374176</v>
      </c>
      <c r="K16" s="17">
        <f>IF(OR($A16="",$B16="",$C16=""),"",'OddsRatio_working_3-way'!H15)</f>
        <v>2.1078928296373851</v>
      </c>
      <c r="L16" s="21">
        <f>IF(OR($A16="",$B16="",$C16=""),"",'OddsRatio_working_3-way'!I15)</f>
        <v>3.880521357057201</v>
      </c>
      <c r="M16" s="22">
        <f>IF(OR($A16="",$B16="",$C16=""),"",'OddsRatio_working_3-way'!J15)</f>
        <v>3.7328023131055494</v>
      </c>
      <c r="N16" s="23">
        <f t="shared" si="16"/>
        <v>47.155831487461583</v>
      </c>
      <c r="O16" s="24">
        <f t="shared" si="17"/>
        <v>25.916743846996308</v>
      </c>
      <c r="P16" s="24">
        <f t="shared" si="18"/>
        <v>26.927424665542127</v>
      </c>
      <c r="Q16" t="s">
        <v>88</v>
      </c>
      <c r="R16" t="s">
        <v>233</v>
      </c>
      <c r="S16" t="s">
        <v>437</v>
      </c>
      <c r="T16" s="35">
        <v>100</v>
      </c>
      <c r="U16" s="35">
        <f t="shared" si="19"/>
        <v>44.751381215469614</v>
      </c>
      <c r="V16" s="35">
        <f t="shared" si="20"/>
        <v>74.293059125964007</v>
      </c>
      <c r="W16" s="35">
        <f t="shared" si="21"/>
        <v>77.27272727272728</v>
      </c>
      <c r="X16" s="35">
        <f t="shared" si="22"/>
        <v>48.43421360130872</v>
      </c>
      <c r="Y16" s="35">
        <f t="shared" si="23"/>
        <v>77.975891511803113</v>
      </c>
      <c r="Z16" s="35">
        <f t="shared" si="24"/>
        <v>80.955559658566372</v>
      </c>
      <c r="AA16" s="35">
        <f t="shared" si="25"/>
        <v>-3.6828323858391059</v>
      </c>
      <c r="AB16" s="35">
        <f t="shared" si="26"/>
        <v>-3.6828323858391059</v>
      </c>
      <c r="AC16" s="35">
        <f t="shared" si="27"/>
        <v>-3.6828323858390917</v>
      </c>
      <c r="AF16">
        <v>1.79</v>
      </c>
      <c r="AG16">
        <v>2.08</v>
      </c>
      <c r="AJ16" t="s">
        <v>70</v>
      </c>
    </row>
    <row r="17" spans="1:36" ht="15" x14ac:dyDescent="0.25">
      <c r="A17">
        <v>1.81</v>
      </c>
      <c r="B17">
        <v>3.89</v>
      </c>
      <c r="C17">
        <v>4.4000000000000004</v>
      </c>
      <c r="D17" s="20">
        <f t="shared" si="3"/>
        <v>3.6828323858391077E-2</v>
      </c>
      <c r="E17" s="17">
        <f>IF(OR($A17="",$B17="",$C17=""),"",A17*'MPTO_working_3-way'!$I16)</f>
        <v>1.8766592661836878</v>
      </c>
      <c r="F17" s="21">
        <f>IF(OR($A17="",$B17="",$C17=""),"",B17*'MPTO_working_3-way'!$I16)</f>
        <v>4.0332621798091415</v>
      </c>
      <c r="G17" s="22">
        <f>IF(OR($A17="",$B17="",$C17=""),"",C17*'MPTO_working_3-way'!$I16)</f>
        <v>4.5620446249769211</v>
      </c>
      <c r="H17" s="17">
        <f>IF(OR($A17="",$B17="",$C17=""),"",'MPTO_working_3-way'!E16)</f>
        <v>1.851131693431163</v>
      </c>
      <c r="I17" s="21">
        <f>IF(OR($A17="",$B17="",$C17=""),"",'MPTO_working_3-way'!F16)</f>
        <v>4.0850791127973825</v>
      </c>
      <c r="J17" s="22">
        <f>IF(OR($A17="",$B17="",$C17=""),"",'MPTO_working_3-way'!G16)</f>
        <v>4.6512359271655761</v>
      </c>
      <c r="K17" s="17">
        <f>IF(OR($A17="",$B17="",$C17=""),"",'OddsRatio_working_3-way'!H16)</f>
        <v>1.8605088290674465</v>
      </c>
      <c r="L17" s="21">
        <f>IF(OR($A17="",$B17="",$C17=""),"",'OddsRatio_working_3-way'!I16)</f>
        <v>4.0702105135863214</v>
      </c>
      <c r="M17" s="22">
        <f>IF(OR($A17="",$B17="",$C17=""),"",'OddsRatio_working_3-way'!J16)</f>
        <v>4.6120123689250851</v>
      </c>
      <c r="N17" s="23">
        <f t="shared" si="16"/>
        <v>53.286178158146249</v>
      </c>
      <c r="O17" s="24">
        <f t="shared" si="17"/>
        <v>24.793825826798127</v>
      </c>
      <c r="P17" s="24">
        <f t="shared" si="18"/>
        <v>21.919996015055617</v>
      </c>
      <c r="Q17" t="s">
        <v>86</v>
      </c>
      <c r="R17" t="s">
        <v>232</v>
      </c>
      <c r="S17" t="s">
        <v>437</v>
      </c>
      <c r="T17" s="35">
        <v>100</v>
      </c>
      <c r="U17" s="35">
        <f t="shared" si="19"/>
        <v>50.495049504950494</v>
      </c>
      <c r="V17" s="35">
        <f t="shared" si="20"/>
        <v>71.910112359550567</v>
      </c>
      <c r="W17" s="35">
        <f t="shared" si="21"/>
        <v>72.972972972972968</v>
      </c>
      <c r="X17" s="35">
        <f t="shared" si="22"/>
        <v>55.116914667476458</v>
      </c>
      <c r="Y17" s="35">
        <f t="shared" si="23"/>
        <v>76.531977522076517</v>
      </c>
      <c r="Z17" s="35">
        <f t="shared" si="24"/>
        <v>77.594838135498946</v>
      </c>
      <c r="AA17" s="35">
        <f t="shared" si="25"/>
        <v>-4.6218651625259639</v>
      </c>
      <c r="AB17" s="35">
        <f t="shared" si="26"/>
        <v>-4.6218651625259497</v>
      </c>
      <c r="AC17" s="35">
        <f t="shared" si="27"/>
        <v>-4.6218651625259781</v>
      </c>
      <c r="AF17">
        <v>1.9</v>
      </c>
      <c r="AG17">
        <v>1.97</v>
      </c>
      <c r="AJ17" t="s">
        <v>70</v>
      </c>
    </row>
    <row r="18" spans="1:36" ht="15" x14ac:dyDescent="0.25">
      <c r="A18">
        <v>2.02</v>
      </c>
      <c r="B18">
        <v>3.56</v>
      </c>
      <c r="C18">
        <v>3.7</v>
      </c>
      <c r="D18" s="20">
        <f t="shared" si="3"/>
        <v>4.6218651625259621E-2</v>
      </c>
      <c r="E18" s="17">
        <f>IF(OR($A18="",$B18="",$C18=""),"",A18*'MPTO_working_3-way'!$I17)</f>
        <v>2.1133616762830245</v>
      </c>
      <c r="F18" s="21">
        <f>IF(OR($A18="",$B18="",$C18=""),"",B18*'MPTO_working_3-way'!$I17)</f>
        <v>3.7245383997859243</v>
      </c>
      <c r="G18" s="22">
        <f>IF(OR($A18="",$B18="",$C18=""),"",C18*'MPTO_working_3-way'!$I17)</f>
        <v>3.8710090110134607</v>
      </c>
      <c r="H18" s="17">
        <f>IF(OR($A18="",$B18="",$C18=""),"",'MPTO_working_3-way'!E17)</f>
        <v>2.084882715043316</v>
      </c>
      <c r="I18" s="21">
        <f>IF(OR($A18="",$B18="",$C18=""),"",'MPTO_working_3-way'!F17)</f>
        <v>3.7665824849095699</v>
      </c>
      <c r="J18" s="22">
        <f>IF(OR($A18="",$B18="",$C18=""),"",'MPTO_working_3-way'!G17)</f>
        <v>3.9236604298893423</v>
      </c>
      <c r="K18" s="17">
        <f>IF(OR($A18="",$B18="",$C18=""),"",'OddsRatio_working_3-way'!H17)</f>
        <v>2.0960790791371533</v>
      </c>
      <c r="L18" s="21">
        <f>IF(OR($A18="",$B18="",$C18=""),"",'OddsRatio_working_3-way'!I17)</f>
        <v>3.750943571167757</v>
      </c>
      <c r="M18" s="22">
        <f>IF(OR($A18="",$B18="",$C18=""),"",'OddsRatio_working_3-way'!J17)</f>
        <v>3.9013857977159949</v>
      </c>
      <c r="N18" s="23">
        <f t="shared" si="16"/>
        <v>47.317977382782757</v>
      </c>
      <c r="O18" s="24">
        <f t="shared" si="17"/>
        <v>26.848964694725048</v>
      </c>
      <c r="P18" s="24">
        <f t="shared" si="18"/>
        <v>25.833057922492202</v>
      </c>
      <c r="Q18" t="s">
        <v>113</v>
      </c>
      <c r="R18" t="s">
        <v>75</v>
      </c>
      <c r="S18" t="s">
        <v>437</v>
      </c>
      <c r="T18" s="35">
        <v>100</v>
      </c>
      <c r="U18" s="35">
        <f t="shared" si="19"/>
        <v>68.847352024922117</v>
      </c>
      <c r="V18" s="35">
        <f t="shared" si="20"/>
        <v>70.414201183431956</v>
      </c>
      <c r="W18" s="35">
        <f t="shared" si="21"/>
        <v>57.446808510638299</v>
      </c>
      <c r="X18" s="35">
        <f t="shared" si="22"/>
        <v>72.138990305929752</v>
      </c>
      <c r="Y18" s="35">
        <f t="shared" si="23"/>
        <v>73.705839464439578</v>
      </c>
      <c r="Z18" s="35">
        <f t="shared" si="24"/>
        <v>60.738446791645927</v>
      </c>
      <c r="AA18" s="35">
        <f t="shared" si="25"/>
        <v>-3.2916382810076357</v>
      </c>
      <c r="AB18" s="35">
        <f t="shared" si="26"/>
        <v>-3.2916382810076215</v>
      </c>
      <c r="AC18" s="35">
        <f t="shared" si="27"/>
        <v>-3.2916382810076286</v>
      </c>
      <c r="AF18">
        <v>2.0699999999999998</v>
      </c>
      <c r="AG18">
        <v>1.78</v>
      </c>
      <c r="AJ18" t="s">
        <v>70</v>
      </c>
    </row>
    <row r="19" spans="1:36" ht="15" x14ac:dyDescent="0.25">
      <c r="A19">
        <v>3.21</v>
      </c>
      <c r="B19">
        <v>3.38</v>
      </c>
      <c r="C19">
        <v>2.35</v>
      </c>
      <c r="D19" s="20">
        <f t="shared" si="3"/>
        <v>3.291638281007625E-2</v>
      </c>
      <c r="E19" s="17">
        <f>IF(OR($A19="",$B19="",$C19=""),"",A19*'MPTO_working_3-way'!$I18)</f>
        <v>3.3156615888203449</v>
      </c>
      <c r="F19" s="21">
        <f>IF(OR($A19="",$B19="",$C19=""),"",B19*'MPTO_working_3-way'!$I18)</f>
        <v>3.4912573738980575</v>
      </c>
      <c r="G19" s="22">
        <f>IF(OR($A19="",$B19="",$C19=""),"",C19*'MPTO_working_3-way'!$I18)</f>
        <v>2.4273534996036794</v>
      </c>
      <c r="H19" s="17">
        <f>IF(OR($A19="",$B19="",$C19=""),"",'MPTO_working_3-way'!E18)</f>
        <v>3.3271852257508021</v>
      </c>
      <c r="I19" s="21">
        <f>IF(OR($A19="",$B19="",$C19=""),"",'MPTO_working_3-way'!F18)</f>
        <v>3.5101777182839147</v>
      </c>
      <c r="J19" s="22">
        <f>IF(OR($A19="",$B19="",$C19=""),"",'MPTO_working_3-way'!G18)</f>
        <v>2.4121973009886748</v>
      </c>
      <c r="K19" s="17">
        <f>IF(OR($A19="",$B19="",$C19=""),"",'OddsRatio_working_3-way'!H18)</f>
        <v>3.3226408211070342</v>
      </c>
      <c r="L19" s="21">
        <f>IF(OR($A19="",$B19="",$C19=""),"",'OddsRatio_working_3-way'!I18)</f>
        <v>3.5013054996537276</v>
      </c>
      <c r="M19" s="22">
        <f>IF(OR($A19="",$B19="",$C19=""),"",'OddsRatio_working_3-way'!J18)</f>
        <v>2.418807741400224</v>
      </c>
      <c r="N19" s="23">
        <f t="shared" si="16"/>
        <v>30.159893379100328</v>
      </c>
      <c r="O19" s="24">
        <f t="shared" si="17"/>
        <v>28.642975664766883</v>
      </c>
      <c r="P19" s="24">
        <f t="shared" si="18"/>
        <v>41.197130956132789</v>
      </c>
      <c r="Q19" t="s">
        <v>229</v>
      </c>
      <c r="R19" t="s">
        <v>114</v>
      </c>
      <c r="S19" t="s">
        <v>437</v>
      </c>
      <c r="T19" s="35">
        <v>100</v>
      </c>
      <c r="U19" s="35">
        <f t="shared" si="19"/>
        <v>76.851851851851848</v>
      </c>
      <c r="V19" s="35">
        <f t="shared" si="20"/>
        <v>74.160206718346245</v>
      </c>
      <c r="W19" s="35">
        <f t="shared" si="21"/>
        <v>45.355191256830594</v>
      </c>
      <c r="X19" s="35">
        <f t="shared" si="22"/>
        <v>80.484602024823133</v>
      </c>
      <c r="Y19" s="35">
        <f t="shared" si="23"/>
        <v>77.79295689131753</v>
      </c>
      <c r="Z19" s="35">
        <f t="shared" si="24"/>
        <v>48.987941429801893</v>
      </c>
      <c r="AA19" s="35">
        <f t="shared" si="25"/>
        <v>-3.632750172971285</v>
      </c>
      <c r="AB19" s="35">
        <f t="shared" si="26"/>
        <v>-3.632750172971285</v>
      </c>
      <c r="AC19" s="35">
        <f t="shared" si="27"/>
        <v>-3.6327501729712992</v>
      </c>
      <c r="AF19">
        <v>2.25</v>
      </c>
      <c r="AG19">
        <v>1.68</v>
      </c>
      <c r="AJ19" t="s">
        <v>70</v>
      </c>
    </row>
    <row r="20" spans="1:36" ht="15" x14ac:dyDescent="0.25">
      <c r="A20">
        <v>4.32</v>
      </c>
      <c r="B20">
        <v>3.87</v>
      </c>
      <c r="C20">
        <v>1.83</v>
      </c>
      <c r="D20" s="20">
        <f t="shared" si="3"/>
        <v>3.6327501729712885E-2</v>
      </c>
      <c r="E20" s="17">
        <f>IF(OR($A20="",$B20="",$C20=""),"",A20*'MPTO_working_3-way'!$I19)</f>
        <v>4.4769348074723601</v>
      </c>
      <c r="F20" s="21">
        <f>IF(OR($A20="",$B20="",$C20=""),"",B20*'MPTO_working_3-way'!$I19)</f>
        <v>4.0105874316939891</v>
      </c>
      <c r="G20" s="22">
        <f>IF(OR($A20="",$B20="",$C20=""),"",C20*'MPTO_working_3-way'!$I19)</f>
        <v>1.8964793281653747</v>
      </c>
      <c r="H20" s="17">
        <f>IF(OR($A20="",$B20="",$C20=""),"",'MPTO_working_3-way'!E19)</f>
        <v>4.5584603666713157</v>
      </c>
      <c r="I20" s="21">
        <f>IF(OR($A20="",$B20="",$C20=""),"",'MPTO_working_3-way'!F19)</f>
        <v>4.0602745223568979</v>
      </c>
      <c r="J20" s="22">
        <f>IF(OR($A20="",$B20="",$C20=""),"",'MPTO_working_3-way'!G19)</f>
        <v>1.8714713868256301</v>
      </c>
      <c r="K20" s="17">
        <f>IF(OR($A20="",$B20="",$C20=""),"",'OddsRatio_working_3-way'!H19)</f>
        <v>4.5229079234469092</v>
      </c>
      <c r="L20" s="21">
        <f>IF(OR($A20="",$B20="",$C20=""),"",'OddsRatio_working_3-way'!I19)</f>
        <v>4.0454053434616348</v>
      </c>
      <c r="M20" s="22">
        <f>IF(OR($A20="",$B20="",$C20=""),"",'OddsRatio_working_3-way'!J19)</f>
        <v>1.8807269808617273</v>
      </c>
      <c r="N20" s="23">
        <f t="shared" si="16"/>
        <v>22.336711232223454</v>
      </c>
      <c r="O20" s="24">
        <f t="shared" si="17"/>
        <v>24.934003235970366</v>
      </c>
      <c r="P20" s="24">
        <f t="shared" si="18"/>
        <v>52.729285531806184</v>
      </c>
      <c r="Q20" t="s">
        <v>115</v>
      </c>
      <c r="R20" t="s">
        <v>228</v>
      </c>
      <c r="S20" t="s">
        <v>437</v>
      </c>
      <c r="T20" s="35">
        <v>100</v>
      </c>
      <c r="U20" s="35">
        <f t="shared" si="19"/>
        <v>76.635514018691595</v>
      </c>
      <c r="V20" s="35">
        <f t="shared" si="20"/>
        <v>73.614775725593674</v>
      </c>
      <c r="W20" s="35">
        <f t="shared" si="21"/>
        <v>46.236559139784944</v>
      </c>
      <c r="X20" s="35">
        <f t="shared" si="22"/>
        <v>80.148665134621382</v>
      </c>
      <c r="Y20" s="35">
        <f t="shared" si="23"/>
        <v>77.127926841523461</v>
      </c>
      <c r="Z20" s="35">
        <f t="shared" si="24"/>
        <v>49.749710255714739</v>
      </c>
      <c r="AA20" s="35">
        <f t="shared" si="25"/>
        <v>-3.5131511159297872</v>
      </c>
      <c r="AB20" s="35">
        <f t="shared" si="26"/>
        <v>-3.5131511159297872</v>
      </c>
      <c r="AC20" s="35">
        <f t="shared" si="27"/>
        <v>-3.5131511159297943</v>
      </c>
      <c r="AF20">
        <v>1.98</v>
      </c>
      <c r="AG20">
        <v>1.89</v>
      </c>
      <c r="AJ20" t="s">
        <v>70</v>
      </c>
    </row>
    <row r="21" spans="1:36" ht="15" x14ac:dyDescent="0.25">
      <c r="A21">
        <v>4.28</v>
      </c>
      <c r="B21">
        <v>3.79</v>
      </c>
      <c r="C21">
        <v>1.86</v>
      </c>
      <c r="D21" s="20">
        <f t="shared" si="3"/>
        <v>3.5131511159297801E-2</v>
      </c>
      <c r="E21" s="17">
        <f>IF(OR($A21="",$B21="",$C21=""),"",A21*'MPTO_working_3-way'!$I20)</f>
        <v>4.4303628677617946</v>
      </c>
      <c r="F21" s="21">
        <f>IF(OR($A21="",$B21="",$C21=""),"",B21*'MPTO_working_3-way'!$I20)</f>
        <v>3.9231484272937389</v>
      </c>
      <c r="G21" s="22">
        <f>IF(OR($A21="",$B21="",$C21=""),"",C21*'MPTO_working_3-way'!$I20)</f>
        <v>1.9253446107562939</v>
      </c>
      <c r="H21" s="17">
        <f>IF(OR($A21="",$B21="",$C21=""),"",'MPTO_working_3-way'!E20)</f>
        <v>4.5058368501518693</v>
      </c>
      <c r="I21" s="21">
        <f>IF(OR($A21="",$B21="",$C21=""),"",'MPTO_working_3-way'!F20)</f>
        <v>3.9660232529118713</v>
      </c>
      <c r="J21" s="22">
        <f>IF(OR($A21="",$B21="",$C21=""),"",'MPTO_working_3-way'!G20)</f>
        <v>1.9014157575203505</v>
      </c>
      <c r="K21" s="17">
        <f>IF(OR($A21="",$B21="",$C21=""),"",'OddsRatio_working_3-way'!H20)</f>
        <v>4.4721835717976131</v>
      </c>
      <c r="L21" s="21">
        <f>IF(OR($A21="",$B21="",$C21=""),"",'OddsRatio_working_3-way'!I20)</f>
        <v>3.9534732211327261</v>
      </c>
      <c r="M21" s="22">
        <f>IF(OR($A21="",$B21="",$C21=""),"",'OddsRatio_working_3-way'!J20)</f>
        <v>1.9103895950444967</v>
      </c>
      <c r="N21" s="23">
        <f t="shared" si="16"/>
        <v>22.571514565469371</v>
      </c>
      <c r="O21" s="24">
        <f t="shared" si="17"/>
        <v>25.489731488181768</v>
      </c>
      <c r="P21" s="24">
        <f t="shared" si="18"/>
        <v>51.938753946348868</v>
      </c>
      <c r="Q21" t="s">
        <v>230</v>
      </c>
      <c r="R21" t="s">
        <v>234</v>
      </c>
      <c r="S21" t="s">
        <v>437</v>
      </c>
      <c r="T21" s="35">
        <v>100</v>
      </c>
      <c r="U21" s="35">
        <f t="shared" si="19"/>
        <v>43.181818181818187</v>
      </c>
      <c r="V21" s="35">
        <f t="shared" si="20"/>
        <v>72.899728997289984</v>
      </c>
      <c r="W21" s="35">
        <f t="shared" si="21"/>
        <v>79.079497907949786</v>
      </c>
      <c r="X21" s="35">
        <f t="shared" si="22"/>
        <v>48.020773094760237</v>
      </c>
      <c r="Y21" s="35">
        <f t="shared" si="23"/>
        <v>77.738683910232027</v>
      </c>
      <c r="Z21" s="35">
        <f t="shared" si="24"/>
        <v>83.918452820891858</v>
      </c>
      <c r="AA21" s="35">
        <f t="shared" si="25"/>
        <v>-4.8389549129420502</v>
      </c>
      <c r="AB21" s="35">
        <f t="shared" si="26"/>
        <v>-4.8389549129420431</v>
      </c>
      <c r="AC21" s="35">
        <f t="shared" si="27"/>
        <v>-4.8389549129420715</v>
      </c>
      <c r="AF21">
        <v>1.89</v>
      </c>
      <c r="AG21">
        <v>1.98</v>
      </c>
      <c r="AJ21" t="s">
        <v>70</v>
      </c>
    </row>
    <row r="22" spans="1:36" ht="15" x14ac:dyDescent="0.25">
      <c r="A22">
        <v>1.76</v>
      </c>
      <c r="B22">
        <v>3.69</v>
      </c>
      <c r="C22">
        <v>4.78</v>
      </c>
      <c r="D22" s="20">
        <f t="shared" si="3"/>
        <v>4.8389549129420617E-2</v>
      </c>
      <c r="E22" s="17">
        <f>IF(OR($A22="",$B22="",$C22=""),"",A22*'MPTO_working_3-way'!$I21)</f>
        <v>1.8451656064677804</v>
      </c>
      <c r="F22" s="21">
        <f>IF(OR($A22="",$B22="",$C22=""),"",B22*'MPTO_working_3-way'!$I21)</f>
        <v>3.8685574362875621</v>
      </c>
      <c r="G22" s="22">
        <f>IF(OR($A22="",$B22="",$C22=""),"",C22*'MPTO_working_3-way'!$I21)</f>
        <v>5.0113020448386312</v>
      </c>
      <c r="H22" s="17">
        <f>IF(OR($A22="",$B22="",$C22=""),"",'MPTO_working_3-way'!E21)</f>
        <v>1.8114236649999365</v>
      </c>
      <c r="I22" s="21">
        <f>IF(OR($A22="",$B22="",$C22=""),"",'MPTO_working_3-way'!F21)</f>
        <v>3.9235248458980352</v>
      </c>
      <c r="J22" s="22">
        <f>IF(OR($A22="",$B22="",$C22=""),"",'MPTO_working_3-way'!G21)</f>
        <v>5.1793298627131081</v>
      </c>
      <c r="K22" s="17">
        <f>IF(OR($A22="",$B22="",$C22=""),"",'OddsRatio_working_3-way'!H21)</f>
        <v>1.8236086775534432</v>
      </c>
      <c r="L22" s="21">
        <f>IF(OR($A22="",$B22="",$C22=""),"",'OddsRatio_working_3-way'!I21)</f>
        <v>3.915141240287844</v>
      </c>
      <c r="M22" s="22">
        <f>IF(OR($A22="",$B22="",$C22=""),"",'OddsRatio_working_3-way'!J21)</f>
        <v>5.0963694752000199</v>
      </c>
      <c r="N22" s="23">
        <f t="shared" si="16"/>
        <v>54.195677422923048</v>
      </c>
      <c r="O22" s="24">
        <f t="shared" si="17"/>
        <v>25.849428797925356</v>
      </c>
      <c r="P22" s="24">
        <f t="shared" si="18"/>
        <v>19.954893779151579</v>
      </c>
      <c r="Q22" t="s">
        <v>419</v>
      </c>
      <c r="R22" t="s">
        <v>87</v>
      </c>
      <c r="S22" t="s">
        <v>437</v>
      </c>
      <c r="T22" s="35">
        <v>100</v>
      </c>
      <c r="U22" s="35">
        <f t="shared" si="19"/>
        <v>43.181818181818187</v>
      </c>
      <c r="V22" s="35">
        <f t="shared" si="20"/>
        <v>71.590909090909093</v>
      </c>
      <c r="W22" s="35">
        <f t="shared" si="21"/>
        <v>80.430528375733857</v>
      </c>
      <c r="X22" s="35">
        <f t="shared" si="22"/>
        <v>47.978562533357056</v>
      </c>
      <c r="Y22" s="35">
        <f t="shared" si="23"/>
        <v>76.38765344244797</v>
      </c>
      <c r="Z22" s="35">
        <f t="shared" si="24"/>
        <v>85.227272727272734</v>
      </c>
      <c r="AA22" s="35">
        <f t="shared" si="25"/>
        <v>-4.7967443515388695</v>
      </c>
      <c r="AB22" s="35">
        <f t="shared" si="26"/>
        <v>-4.7967443515388766</v>
      </c>
      <c r="AC22" s="35">
        <f t="shared" si="27"/>
        <v>-4.7967443515388766</v>
      </c>
      <c r="AF22">
        <v>2.04</v>
      </c>
      <c r="AG22">
        <v>1.84</v>
      </c>
      <c r="AJ22" t="s">
        <v>70</v>
      </c>
    </row>
    <row r="23" spans="1:36" ht="15" x14ac:dyDescent="0.25">
      <c r="A23">
        <v>1.76</v>
      </c>
      <c r="B23">
        <v>3.52</v>
      </c>
      <c r="C23">
        <v>5.1100000000000003</v>
      </c>
      <c r="D23" s="20">
        <f t="shared" si="3"/>
        <v>4.796744351538873E-2</v>
      </c>
      <c r="E23" s="17">
        <f>IF(OR($A23="",$B23="",$C23=""),"",A23*'MPTO_working_3-way'!$I22)</f>
        <v>1.8444227005870841</v>
      </c>
      <c r="F23" s="21">
        <f>IF(OR($A23="",$B23="",$C23=""),"",B23*'MPTO_working_3-way'!$I22)</f>
        <v>3.6888454011741683</v>
      </c>
      <c r="G23" s="22">
        <f>IF(OR($A23="",$B23="",$C23=""),"",C23*'MPTO_working_3-way'!$I22)</f>
        <v>5.3551136363636367</v>
      </c>
      <c r="H23" s="17">
        <f>IF(OR($A23="",$B23="",$C23=""),"",'MPTO_working_3-way'!E22)</f>
        <v>1.8109621038218358</v>
      </c>
      <c r="I23" s="21">
        <f>IF(OR($A23="",$B23="",$C23=""),"",'MPTO_working_3-way'!F22)</f>
        <v>3.7299270072992701</v>
      </c>
      <c r="J23" s="22">
        <f>IF(OR($A23="",$B23="",$C23=""),"",'MPTO_working_3-way'!G22)</f>
        <v>5.5646578393763155</v>
      </c>
      <c r="K23" s="17">
        <f>IF(OR($A23="",$B23="",$C23=""),"",'OddsRatio_working_3-way'!H22)</f>
        <v>1.8232566317058312</v>
      </c>
      <c r="L23" s="21">
        <f>IF(OR($A23="",$B23="",$C23=""),"",'OddsRatio_working_3-way'!I22)</f>
        <v>3.7297456735509136</v>
      </c>
      <c r="M23" s="22">
        <f>IF(OR($A23="",$B23="",$C23=""),"",'OddsRatio_working_3-way'!J22)</f>
        <v>5.452085205672323</v>
      </c>
      <c r="N23" s="23">
        <f t="shared" si="16"/>
        <v>54.217506631299742</v>
      </c>
      <c r="O23" s="24">
        <f t="shared" si="17"/>
        <v>27.108753315649871</v>
      </c>
      <c r="P23" s="24">
        <f t="shared" si="18"/>
        <v>18.673740053050398</v>
      </c>
      <c r="Q23" t="s">
        <v>235</v>
      </c>
      <c r="R23" t="s">
        <v>89</v>
      </c>
      <c r="S23" t="s">
        <v>437</v>
      </c>
      <c r="T23" s="35">
        <v>100</v>
      </c>
      <c r="U23" s="35">
        <f t="shared" si="19"/>
        <v>51.219512195121943</v>
      </c>
      <c r="V23" s="35">
        <f t="shared" si="20"/>
        <v>72.752043596730246</v>
      </c>
      <c r="W23" s="35">
        <f t="shared" si="21"/>
        <v>72.602739726027394</v>
      </c>
      <c r="X23" s="35">
        <f t="shared" si="22"/>
        <v>54.64521667724236</v>
      </c>
      <c r="Y23" s="35">
        <f t="shared" si="23"/>
        <v>76.177748078850655</v>
      </c>
      <c r="Z23" s="35">
        <f t="shared" si="24"/>
        <v>76.028444208147803</v>
      </c>
      <c r="AA23" s="35">
        <f t="shared" si="25"/>
        <v>-3.4257044821204161</v>
      </c>
      <c r="AB23" s="35">
        <f t="shared" si="26"/>
        <v>-3.425704482120409</v>
      </c>
      <c r="AC23" s="35">
        <f t="shared" si="27"/>
        <v>-3.425704482120409</v>
      </c>
      <c r="AF23">
        <v>2.25</v>
      </c>
      <c r="AG23">
        <v>1.68</v>
      </c>
      <c r="AJ23" t="s">
        <v>70</v>
      </c>
    </row>
    <row r="24" spans="1:36" ht="15" x14ac:dyDescent="0.25">
      <c r="A24">
        <v>2.0499999999999998</v>
      </c>
      <c r="B24">
        <v>3.67</v>
      </c>
      <c r="C24">
        <v>3.65</v>
      </c>
      <c r="D24" s="20">
        <f t="shared" si="3"/>
        <v>3.4257044821204063E-2</v>
      </c>
      <c r="E24" s="17">
        <f>IF(OR($A24="",$B24="",$C24=""),"",A24*'MPTO_working_3-way'!$I23)</f>
        <v>2.1202269418834683</v>
      </c>
      <c r="F24" s="21">
        <f>IF(OR($A24="",$B24="",$C24=""),"",B24*'MPTO_working_3-way'!$I23)</f>
        <v>3.7957233544938189</v>
      </c>
      <c r="G24" s="22">
        <f>IF(OR($A24="",$B24="",$C24=""),"",C24*'MPTO_working_3-way'!$I23)</f>
        <v>3.7750382135973948</v>
      </c>
      <c r="H24" s="17">
        <f>IF(OR($A24="",$B24="",$C24=""),"",'MPTO_working_3-way'!E23)</f>
        <v>2.0991386970954196</v>
      </c>
      <c r="I24" s="21">
        <f>IF(OR($A24="",$B24="",$C24=""),"",'MPTO_working_3-way'!F23)</f>
        <v>3.8305289844711723</v>
      </c>
      <c r="J24" s="22">
        <f>IF(OR($A24="",$B24="",$C24=""),"",'MPTO_working_3-way'!G23)</f>
        <v>3.80874627683367</v>
      </c>
      <c r="K24" s="17">
        <f>IF(OR($A24="",$B24="",$C24=""),"",'OddsRatio_working_3-way'!H23)</f>
        <v>2.1075556321541846</v>
      </c>
      <c r="L24" s="21">
        <f>IF(OR($A24="",$B24="",$C24=""),"",'OddsRatio_working_3-way'!I23)</f>
        <v>3.8163557503349259</v>
      </c>
      <c r="M24" s="22">
        <f>IF(OR($A24="",$B24="",$C24=""),"",'OddsRatio_working_3-way'!J23)</f>
        <v>3.7952594525796086</v>
      </c>
      <c r="N24" s="23">
        <f t="shared" si="16"/>
        <v>47.164762424519836</v>
      </c>
      <c r="O24" s="24">
        <f t="shared" si="17"/>
        <v>26.345439501434782</v>
      </c>
      <c r="P24" s="24">
        <f t="shared" si="18"/>
        <v>26.489798074045385</v>
      </c>
      <c r="Q24" t="s">
        <v>236</v>
      </c>
      <c r="R24" t="s">
        <v>96</v>
      </c>
      <c r="S24" t="s">
        <v>437</v>
      </c>
      <c r="T24" s="35">
        <v>100</v>
      </c>
      <c r="U24" s="35">
        <f t="shared" si="19"/>
        <v>38.271604938271601</v>
      </c>
      <c r="V24" s="35">
        <f t="shared" si="20"/>
        <v>75.609756097560975</v>
      </c>
      <c r="W24" s="35">
        <f t="shared" si="21"/>
        <v>82.486865148861654</v>
      </c>
      <c r="X24" s="35">
        <f t="shared" si="22"/>
        <v>41.903378753577378</v>
      </c>
      <c r="Y24" s="35">
        <f t="shared" si="23"/>
        <v>79.241529912866753</v>
      </c>
      <c r="Z24" s="35">
        <f t="shared" si="24"/>
        <v>86.118638964167417</v>
      </c>
      <c r="AA24" s="35">
        <f t="shared" si="25"/>
        <v>-3.6317738153057775</v>
      </c>
      <c r="AB24" s="35">
        <f t="shared" si="26"/>
        <v>-3.6317738153057775</v>
      </c>
      <c r="AC24" s="35">
        <f t="shared" si="27"/>
        <v>-3.6317738153057633</v>
      </c>
      <c r="AF24">
        <v>1.88</v>
      </c>
      <c r="AG24">
        <v>1.99</v>
      </c>
      <c r="AJ24" t="s">
        <v>70</v>
      </c>
    </row>
    <row r="25" spans="1:36" ht="15" x14ac:dyDescent="0.25">
      <c r="A25">
        <v>1.62</v>
      </c>
      <c r="B25">
        <v>4.0999999999999996</v>
      </c>
      <c r="C25">
        <v>5.71</v>
      </c>
      <c r="D25" s="20">
        <f t="shared" si="3"/>
        <v>3.6317738153057721E-2</v>
      </c>
      <c r="E25" s="17">
        <f>IF(OR($A25="",$B25="",$C25=""),"",A25*'MPTO_working_3-way'!$I24)</f>
        <v>1.6788347358079536</v>
      </c>
      <c r="F25" s="21">
        <f>IF(OR($A25="",$B25="",$C25=""),"",B25*'MPTO_working_3-way'!$I24)</f>
        <v>4.2489027264275361</v>
      </c>
      <c r="G25" s="22">
        <f>IF(OR($A25="",$B25="",$C25=""),"",C25*'MPTO_working_3-way'!$I24)</f>
        <v>5.9173742848539597</v>
      </c>
      <c r="H25" s="17">
        <f>IF(OR($A25="",$B25="",$C25=""),"",'MPTO_working_3-way'!E24)</f>
        <v>1.6524062959566701</v>
      </c>
      <c r="I25" s="21">
        <f>IF(OR($A25="",$B25="",$C25=""),"",'MPTO_working_3-way'!F24)</f>
        <v>4.3141284985299473</v>
      </c>
      <c r="J25" s="22">
        <f>IF(OR($A25="",$B25="",$C25=""),"",'MPTO_working_3-way'!G24)</f>
        <v>6.1340121259694786</v>
      </c>
      <c r="K25" s="17">
        <f>IF(OR($A25="",$B25="",$C25=""),"",'OddsRatio_working_3-way'!H24)</f>
        <v>1.6614842778136667</v>
      </c>
      <c r="L25" s="21">
        <f>IF(OR($A25="",$B25="",$C25=""),"",'OddsRatio_working_3-way'!I24)</f>
        <v>4.3074213890683328</v>
      </c>
      <c r="M25" s="22">
        <f>IF(OR($A25="",$B25="",$C25=""),"",'OddsRatio_working_3-way'!J24)</f>
        <v>6.0251466911328562</v>
      </c>
      <c r="N25" s="23">
        <f t="shared" si="16"/>
        <v>59.565124468236682</v>
      </c>
      <c r="O25" s="24">
        <f t="shared" si="17"/>
        <v>23.535488204522789</v>
      </c>
      <c r="P25" s="24">
        <f t="shared" si="18"/>
        <v>16.899387327240532</v>
      </c>
      <c r="Q25" t="s">
        <v>94</v>
      </c>
      <c r="R25" t="s">
        <v>73</v>
      </c>
      <c r="S25" t="s">
        <v>437</v>
      </c>
      <c r="T25" s="35">
        <v>100</v>
      </c>
      <c r="U25" s="35">
        <f t="shared" si="19"/>
        <v>76.076555023923447</v>
      </c>
      <c r="V25" s="35">
        <f t="shared" si="20"/>
        <v>70.149253731343279</v>
      </c>
      <c r="W25" s="35">
        <f t="shared" si="21"/>
        <v>50.248756218905463</v>
      </c>
      <c r="X25" s="35">
        <f t="shared" si="22"/>
        <v>79.601990049751251</v>
      </c>
      <c r="Y25" s="35">
        <f t="shared" si="23"/>
        <v>73.674688757171097</v>
      </c>
      <c r="Z25" s="35">
        <f t="shared" si="24"/>
        <v>53.774191244733274</v>
      </c>
      <c r="AA25" s="35">
        <f t="shared" si="25"/>
        <v>-3.5254350258278038</v>
      </c>
      <c r="AB25" s="35">
        <f t="shared" si="26"/>
        <v>-3.525435025827818</v>
      </c>
      <c r="AC25" s="35">
        <f t="shared" si="27"/>
        <v>-3.5254350258278109</v>
      </c>
      <c r="AF25">
        <v>1.97</v>
      </c>
      <c r="AG25">
        <v>1.9</v>
      </c>
      <c r="AJ25" t="s">
        <v>71</v>
      </c>
    </row>
    <row r="26" spans="1:36" ht="15" x14ac:dyDescent="0.25">
      <c r="A26">
        <v>4.18</v>
      </c>
      <c r="B26">
        <v>3.35</v>
      </c>
      <c r="C26">
        <v>2.0099999999999998</v>
      </c>
      <c r="D26" s="20">
        <f t="shared" si="3"/>
        <v>3.5254350258278055E-2</v>
      </c>
      <c r="E26" s="17">
        <f>IF(OR($A26="",$B26="",$C26=""),"",A26*'MPTO_working_3-way'!$I25)</f>
        <v>4.3273631840796023</v>
      </c>
      <c r="F26" s="21">
        <f>IF(OR($A26="",$B26="",$C26=""),"",B26*'MPTO_working_3-way'!$I25)</f>
        <v>3.4681020733652317</v>
      </c>
      <c r="G26" s="22">
        <f>IF(OR($A26="",$B26="",$C26=""),"",C26*'MPTO_working_3-way'!$I25)</f>
        <v>2.0808612440191387</v>
      </c>
      <c r="H26" s="17">
        <f>IF(OR($A26="",$B26="",$C26=""),"",'MPTO_working_3-way'!E25)</f>
        <v>4.3959328891834382</v>
      </c>
      <c r="I26" s="21">
        <f>IF(OR($A26="",$B26="",$C26=""),"",'MPTO_working_3-way'!F25)</f>
        <v>3.4872852043498721</v>
      </c>
      <c r="J26" s="22">
        <f>IF(OR($A26="",$B26="",$C26=""),"",'MPTO_working_3-way'!G25)</f>
        <v>2.0586255900945782</v>
      </c>
      <c r="K26" s="17">
        <f>IF(OR($A26="",$B26="",$C26=""),"",'OddsRatio_working_3-way'!H25)</f>
        <v>4.3611621212950977</v>
      </c>
      <c r="L26" s="21">
        <f>IF(OR($A26="",$B26="",$C26=""),"",'OddsRatio_working_3-way'!I25)</f>
        <v>3.4838776682526671</v>
      </c>
      <c r="M26" s="22">
        <f>IF(OR($A26="",$B26="",$C26=""),"",'OddsRatio_working_3-way'!J25)</f>
        <v>2.0675389127383803</v>
      </c>
      <c r="N26" s="23">
        <f t="shared" si="16"/>
        <v>23.108760634628648</v>
      </c>
      <c r="O26" s="24">
        <f t="shared" si="17"/>
        <v>28.834214762014255</v>
      </c>
      <c r="P26" s="24">
        <f t="shared" si="18"/>
        <v>48.057024603357092</v>
      </c>
      <c r="Q26" t="s">
        <v>83</v>
      </c>
      <c r="R26" t="s">
        <v>237</v>
      </c>
      <c r="S26" t="s">
        <v>437</v>
      </c>
      <c r="T26" s="35">
        <v>100</v>
      </c>
      <c r="U26" s="35">
        <f t="shared" si="19"/>
        <v>63.503649635036496</v>
      </c>
      <c r="V26" s="35">
        <f t="shared" si="20"/>
        <v>67.741935483870961</v>
      </c>
      <c r="W26" s="35">
        <f t="shared" si="21"/>
        <v>65.517241379310349</v>
      </c>
      <c r="X26" s="35">
        <f t="shared" si="22"/>
        <v>66.740823136818676</v>
      </c>
      <c r="Y26" s="35">
        <f t="shared" si="23"/>
        <v>70.979108985653156</v>
      </c>
      <c r="Z26" s="35">
        <f t="shared" si="24"/>
        <v>68.754414881092529</v>
      </c>
      <c r="AA26" s="35">
        <f t="shared" si="25"/>
        <v>-3.2371735017821806</v>
      </c>
      <c r="AB26" s="35">
        <f t="shared" si="26"/>
        <v>-3.2371735017821948</v>
      </c>
      <c r="AC26" s="35">
        <f t="shared" si="27"/>
        <v>-3.2371735017821806</v>
      </c>
      <c r="AF26">
        <v>2.2400000000000002</v>
      </c>
      <c r="AG26">
        <v>1.69</v>
      </c>
      <c r="AJ26" t="s">
        <v>71</v>
      </c>
    </row>
    <row r="27" spans="1:36" ht="15" x14ac:dyDescent="0.25">
      <c r="A27">
        <v>2.74</v>
      </c>
      <c r="B27">
        <v>3.1</v>
      </c>
      <c r="C27">
        <v>2.9</v>
      </c>
      <c r="D27" s="20">
        <f t="shared" si="3"/>
        <v>3.2371735017821868E-2</v>
      </c>
      <c r="E27" s="17">
        <f>IF(OR($A27="",$B27="",$C27=""),"",A27*'MPTO_working_3-way'!$I26)</f>
        <v>2.8286985539488323</v>
      </c>
      <c r="F27" s="21">
        <f>IF(OR($A27="",$B27="",$C27=""),"",B27*'MPTO_working_3-way'!$I26)</f>
        <v>3.2003523785552477</v>
      </c>
      <c r="G27" s="22">
        <f>IF(OR($A27="",$B27="",$C27=""),"",C27*'MPTO_working_3-way'!$I26)</f>
        <v>2.9938780315516835</v>
      </c>
      <c r="H27" s="17">
        <f>IF(OR($A27="",$B27="",$C27=""),"",'MPTO_working_3-way'!E26)</f>
        <v>2.8234795167465214</v>
      </c>
      <c r="I27" s="21">
        <f>IF(OR($A27="",$B27="",$C27=""),"",'MPTO_working_3-way'!F26)</f>
        <v>3.2072862685867554</v>
      </c>
      <c r="J27" s="22">
        <f>IF(OR($A27="",$B27="",$C27=""),"",'MPTO_working_3-way'!G26)</f>
        <v>2.9936802702899783</v>
      </c>
      <c r="K27" s="17">
        <f>IF(OR($A27="",$B27="",$C27=""),"",'OddsRatio_working_3-way'!H26)</f>
        <v>2.8259963097946534</v>
      </c>
      <c r="L27" s="21">
        <f>IF(OR($A27="",$B27="",$C27=""),"",'OddsRatio_working_3-way'!I26)</f>
        <v>3.2037886497521679</v>
      </c>
      <c r="M27" s="22">
        <f>IF(OR($A27="",$B27="",$C27=""),"",'OddsRatio_working_3-way'!J26)</f>
        <v>2.9939040164424378</v>
      </c>
      <c r="N27" s="23">
        <f t="shared" si="16"/>
        <v>35.35194651985843</v>
      </c>
      <c r="O27" s="24">
        <f t="shared" si="17"/>
        <v>31.246559182068424</v>
      </c>
      <c r="P27" s="24">
        <f t="shared" si="18"/>
        <v>33.401494298073139</v>
      </c>
      <c r="Q27" t="s">
        <v>76</v>
      </c>
      <c r="R27" t="s">
        <v>69</v>
      </c>
      <c r="S27" t="s">
        <v>437</v>
      </c>
      <c r="T27" s="35">
        <v>100</v>
      </c>
      <c r="U27" s="35">
        <f t="shared" si="19"/>
        <v>57.805907172995774</v>
      </c>
      <c r="V27" s="35">
        <f t="shared" si="20"/>
        <v>72.14484679665739</v>
      </c>
      <c r="W27" s="35">
        <f t="shared" si="21"/>
        <v>66.777408637873762</v>
      </c>
      <c r="X27" s="35">
        <f t="shared" si="22"/>
        <v>61.077744565468862</v>
      </c>
      <c r="Y27" s="35">
        <f t="shared" si="23"/>
        <v>75.41668418913045</v>
      </c>
      <c r="Z27" s="35">
        <f t="shared" si="24"/>
        <v>70.049246030346836</v>
      </c>
      <c r="AA27" s="35">
        <f t="shared" si="25"/>
        <v>-3.2718373924730884</v>
      </c>
      <c r="AB27" s="35">
        <f t="shared" si="26"/>
        <v>-3.2718373924730599</v>
      </c>
      <c r="AC27" s="35">
        <f t="shared" si="27"/>
        <v>-3.2718373924730741</v>
      </c>
      <c r="AF27">
        <v>2.38</v>
      </c>
      <c r="AG27">
        <v>1.62</v>
      </c>
      <c r="AJ27" t="s">
        <v>71</v>
      </c>
    </row>
    <row r="28" spans="1:36" ht="15" x14ac:dyDescent="0.25">
      <c r="A28">
        <v>2.37</v>
      </c>
      <c r="B28">
        <v>3.59</v>
      </c>
      <c r="C28">
        <v>3.01</v>
      </c>
      <c r="D28" s="20">
        <f t="shared" si="3"/>
        <v>3.2718373924730759E-2</v>
      </c>
      <c r="E28" s="17">
        <f>IF(OR($A28="",$B28="",$C28=""),"",A28*'MPTO_working_3-way'!$I27)</f>
        <v>2.4475425462016118</v>
      </c>
      <c r="F28" s="21">
        <f>IF(OR($A28="",$B28="",$C28=""),"",B28*'MPTO_working_3-way'!$I27)</f>
        <v>3.7074589623897833</v>
      </c>
      <c r="G28" s="22">
        <f>IF(OR($A28="",$B28="",$C28=""),"",C28*'MPTO_working_3-way'!$I27)</f>
        <v>3.1084823055134394</v>
      </c>
      <c r="H28" s="17">
        <f>IF(OR($A28="",$B28="",$C28=""),"",'MPTO_working_3-way'!E27)</f>
        <v>2.4328840068343722</v>
      </c>
      <c r="I28" s="21">
        <f>IF(OR($A28="",$B28="",$C28=""),"",'MPTO_working_3-way'!F27)</f>
        <v>3.7362867898418251</v>
      </c>
      <c r="J28" s="22">
        <f>IF(OR($A28="",$B28="",$C28=""),"",'MPTO_working_3-way'!G27)</f>
        <v>3.1121643742372243</v>
      </c>
      <c r="K28" s="17">
        <f>IF(OR($A28="",$B28="",$C28=""),"",'OddsRatio_working_3-way'!H27)</f>
        <v>2.4394495191181895</v>
      </c>
      <c r="L28" s="21">
        <f>IF(OR($A28="",$B28="",$C28=""),"",'OddsRatio_working_3-way'!I27)</f>
        <v>3.721295076289131</v>
      </c>
      <c r="M28" s="22">
        <f>IF(OR($A28="",$B28="",$C28=""),"",'OddsRatio_working_3-way'!J27)</f>
        <v>3.1118930900931092</v>
      </c>
      <c r="N28" s="23">
        <f t="shared" si="16"/>
        <v>40.857308141667211</v>
      </c>
      <c r="O28" s="24">
        <f t="shared" si="17"/>
        <v>26.97265189296693</v>
      </c>
      <c r="P28" s="24">
        <f t="shared" si="18"/>
        <v>32.170039965365874</v>
      </c>
      <c r="Q28" t="s">
        <v>93</v>
      </c>
      <c r="R28" t="s">
        <v>79</v>
      </c>
      <c r="S28" t="s">
        <v>437</v>
      </c>
      <c r="T28" s="35">
        <v>100</v>
      </c>
      <c r="U28" s="35">
        <f t="shared" si="19"/>
        <v>69.696969696969703</v>
      </c>
      <c r="V28" s="35">
        <f t="shared" si="20"/>
        <v>72.451790633608823</v>
      </c>
      <c r="W28" s="35">
        <f t="shared" si="21"/>
        <v>54.545454545454554</v>
      </c>
      <c r="X28" s="35">
        <f t="shared" si="22"/>
        <v>73.00275482093663</v>
      </c>
      <c r="Y28" s="35">
        <f t="shared" si="23"/>
        <v>75.757575757575751</v>
      </c>
      <c r="Z28" s="35">
        <f t="shared" si="24"/>
        <v>57.851239669421496</v>
      </c>
      <c r="AA28" s="35">
        <f t="shared" si="25"/>
        <v>-3.3057851239669276</v>
      </c>
      <c r="AB28" s="35">
        <f t="shared" si="26"/>
        <v>-3.3057851239669276</v>
      </c>
      <c r="AC28" s="35">
        <f t="shared" si="27"/>
        <v>-3.3057851239669418</v>
      </c>
      <c r="AF28">
        <v>2.0299999999999998</v>
      </c>
      <c r="AG28">
        <v>1.85</v>
      </c>
      <c r="AJ28" t="s">
        <v>71</v>
      </c>
    </row>
    <row r="29" spans="1:36" ht="15" x14ac:dyDescent="0.25">
      <c r="A29">
        <v>3.3</v>
      </c>
      <c r="B29">
        <v>3.63</v>
      </c>
      <c r="C29">
        <v>2.2000000000000002</v>
      </c>
      <c r="D29" s="20">
        <f t="shared" si="3"/>
        <v>3.3057851239669533E-2</v>
      </c>
      <c r="E29" s="17">
        <f>IF(OR($A29="",$B29="",$C29=""),"",A29*'MPTO_working_3-way'!$I28)</f>
        <v>3.4090909090909092</v>
      </c>
      <c r="F29" s="21">
        <f>IF(OR($A29="",$B29="",$C29=""),"",B29*'MPTO_working_3-way'!$I28)</f>
        <v>3.7500000000000004</v>
      </c>
      <c r="G29" s="22">
        <f>IF(OR($A29="",$B29="",$C29=""),"",C29*'MPTO_working_3-way'!$I28)</f>
        <v>2.2727272727272734</v>
      </c>
      <c r="H29" s="17">
        <f>IF(OR($A29="",$B29="",$C29=""),"",'MPTO_working_3-way'!E28)</f>
        <v>3.4245283018867925</v>
      </c>
      <c r="I29" s="21">
        <f>IF(OR($A29="",$B29="",$C29=""),"",'MPTO_working_3-way'!F28)</f>
        <v>3.7812500000000009</v>
      </c>
      <c r="J29" s="22">
        <f>IF(OR($A29="",$B29="",$C29=""),"",'MPTO_working_3-way'!G28)</f>
        <v>2.2546583850931681</v>
      </c>
      <c r="K29" s="17">
        <f>IF(OR($A29="",$B29="",$C29=""),"",'OddsRatio_working_3-way'!H28)</f>
        <v>3.419303417992571</v>
      </c>
      <c r="L29" s="21">
        <f>IF(OR($A29="",$B29="",$C29=""),"",'OddsRatio_working_3-way'!I28)</f>
        <v>3.7664208649219408</v>
      </c>
      <c r="M29" s="22">
        <f>IF(OR($A29="",$B29="",$C29=""),"",'OddsRatio_working_3-way'!J28)</f>
        <v>2.2622452615613415</v>
      </c>
      <c r="N29" s="23">
        <f t="shared" si="16"/>
        <v>29.333333333333332</v>
      </c>
      <c r="O29" s="24">
        <f t="shared" si="17"/>
        <v>26.666666666666661</v>
      </c>
      <c r="P29" s="24">
        <f t="shared" si="18"/>
        <v>43.999999999999986</v>
      </c>
      <c r="Q29" t="s">
        <v>82</v>
      </c>
      <c r="R29" t="s">
        <v>238</v>
      </c>
      <c r="S29" t="s">
        <v>437</v>
      </c>
      <c r="T29" s="35">
        <v>100</v>
      </c>
      <c r="U29" s="35">
        <f t="shared" si="19"/>
        <v>74.160206718346245</v>
      </c>
      <c r="V29" s="35">
        <f t="shared" si="20"/>
        <v>69.135802469135797</v>
      </c>
      <c r="W29" s="35">
        <f t="shared" si="21"/>
        <v>53.271028037383175</v>
      </c>
      <c r="X29" s="35">
        <f t="shared" si="22"/>
        <v>77.593169493481014</v>
      </c>
      <c r="Y29" s="35">
        <f t="shared" si="23"/>
        <v>72.568765244270566</v>
      </c>
      <c r="Z29" s="35">
        <f t="shared" si="24"/>
        <v>56.703990812517937</v>
      </c>
      <c r="AA29" s="35">
        <f t="shared" si="25"/>
        <v>-3.4329627751347687</v>
      </c>
      <c r="AB29" s="35">
        <f t="shared" si="26"/>
        <v>-3.4329627751347687</v>
      </c>
      <c r="AC29" s="35">
        <f t="shared" si="27"/>
        <v>-3.4329627751347616</v>
      </c>
      <c r="AF29">
        <v>1.97</v>
      </c>
      <c r="AG29">
        <v>1.9</v>
      </c>
      <c r="AJ29" t="s">
        <v>71</v>
      </c>
    </row>
    <row r="30" spans="1:36" s="35" customFormat="1" ht="15" x14ac:dyDescent="0.25">
      <c r="A30">
        <v>3.87</v>
      </c>
      <c r="B30">
        <v>3.24</v>
      </c>
      <c r="C30">
        <v>2.14</v>
      </c>
      <c r="D30" s="20">
        <f t="shared" si="3"/>
        <v>3.4329627751347624E-2</v>
      </c>
      <c r="E30" s="17">
        <f>IF(OR($A30="",$B30="",$C30=""),"",A30*'MPTO_working_3-way'!$I29)</f>
        <v>4.0028556593977154</v>
      </c>
      <c r="F30" s="21">
        <f>IF(OR($A30="",$B30="",$C30=""),"",B30*'MPTO_working_3-way'!$I29)</f>
        <v>3.3512279939143665</v>
      </c>
      <c r="G30" s="22">
        <f>IF(OR($A30="",$B30="",$C30=""),"",C30*'MPTO_working_3-way'!$I29)</f>
        <v>2.2134654033878842</v>
      </c>
      <c r="H30" s="17">
        <f>IF(OR($A30="",$B30="",$C30=""),"",'MPTO_working_3-way'!E29)</f>
        <v>4.0493252591396054</v>
      </c>
      <c r="I30" s="21">
        <f>IF(OR($A30="",$B30="",$C30=""),"",'MPTO_working_3-way'!F29)</f>
        <v>3.3647515205503775</v>
      </c>
      <c r="J30" s="22">
        <f>IF(OR($A30="",$B30="",$C30=""),"",'MPTO_working_3-way'!G29)</f>
        <v>2.1937208626995464</v>
      </c>
      <c r="K30" s="17">
        <f>IF(OR($A30="",$B30="",$C30=""),"",'OddsRatio_working_3-way'!H29)</f>
        <v>4.025947648919435</v>
      </c>
      <c r="L30" s="21">
        <f>IF(OR($A30="",$B30="",$C30=""),"",'OddsRatio_working_3-way'!I29)</f>
        <v>3.3617152381810231</v>
      </c>
      <c r="M30" s="22">
        <f>IF(OR($A30="",$B30="",$C30=""),"",'OddsRatio_working_3-way'!J29)</f>
        <v>2.2019443622885562</v>
      </c>
      <c r="N30" s="23">
        <f t="shared" si="16"/>
        <v>24.982164861534471</v>
      </c>
      <c r="O30" s="24">
        <f t="shared" si="17"/>
        <v>29.83980802905506</v>
      </c>
      <c r="P30" s="24">
        <f t="shared" si="18"/>
        <v>45.178027109410465</v>
      </c>
      <c r="Q30" t="s">
        <v>97</v>
      </c>
      <c r="R30" t="s">
        <v>84</v>
      </c>
      <c r="S30" t="s">
        <v>437</v>
      </c>
      <c r="T30" s="35">
        <v>100</v>
      </c>
      <c r="U30" s="35">
        <f t="shared" si="19"/>
        <v>29.577464788732396</v>
      </c>
      <c r="V30" s="35">
        <f t="shared" si="20"/>
        <v>78.723404255319153</v>
      </c>
      <c r="W30" s="35">
        <f t="shared" si="21"/>
        <v>87.775061124694389</v>
      </c>
      <c r="X30" s="35">
        <f t="shared" si="22"/>
        <v>33.501534619986472</v>
      </c>
      <c r="Y30" s="35">
        <f t="shared" si="23"/>
        <v>82.64747408657324</v>
      </c>
      <c r="Z30" s="35">
        <f t="shared" si="24"/>
        <v>91.699130955948462</v>
      </c>
      <c r="AA30" s="35">
        <f t="shared" si="25"/>
        <v>-3.9240698312540765</v>
      </c>
      <c r="AB30" s="35">
        <f t="shared" si="26"/>
        <v>-3.9240698312540871</v>
      </c>
      <c r="AC30" s="35">
        <f t="shared" si="27"/>
        <v>-3.9240698312540729</v>
      </c>
      <c r="AD30" s="36"/>
      <c r="AE30" s="36"/>
      <c r="AF30">
        <v>2.48</v>
      </c>
      <c r="AG30">
        <v>1.58</v>
      </c>
      <c r="AH30" s="36"/>
      <c r="AI30" s="36"/>
      <c r="AJ30" t="s">
        <v>71</v>
      </c>
    </row>
    <row r="31" spans="1:36" ht="15" x14ac:dyDescent="0.25">
      <c r="A31">
        <v>1.42</v>
      </c>
      <c r="B31">
        <v>4.7</v>
      </c>
      <c r="C31">
        <v>8.18</v>
      </c>
      <c r="D31" s="20">
        <f t="shared" si="3"/>
        <v>3.9240698312540845E-2</v>
      </c>
      <c r="E31" s="17">
        <f>IF(OR($A31="",$B31="",$C31=""),"",A31*'MPTO_working_3-way'!$I30)</f>
        <v>1.4757217916038079</v>
      </c>
      <c r="F31" s="21">
        <f>IF(OR($A31="",$B31="",$C31=""),"",B31*'MPTO_working_3-way'!$I30)</f>
        <v>4.8844312820689417</v>
      </c>
      <c r="G31" s="22">
        <f>IF(OR($A31="",$B31="",$C31=""),"",C31*'MPTO_working_3-way'!$I30)</f>
        <v>8.5009889121965845</v>
      </c>
      <c r="H31" s="17">
        <f>IF(OR($A31="",$B31="",$C31=""),"",'MPTO_working_3-way'!E30)</f>
        <v>1.446874139764295</v>
      </c>
      <c r="I31" s="21">
        <f>IF(OR($A31="",$B31="",$C31=""),"",'MPTO_working_3-way'!F30)</f>
        <v>5.0078692486543153</v>
      </c>
      <c r="J31" s="22">
        <f>IF(OR($A31="",$B31="",$C31=""),"",'MPTO_working_3-way'!G30)</f>
        <v>9.1600964668350517</v>
      </c>
      <c r="K31" s="17">
        <f>IF(OR($A31="",$B31="",$C31=""),"",'OddsRatio_working_3-way'!H30)</f>
        <v>1.4558324308948396</v>
      </c>
      <c r="L31" s="21">
        <f>IF(OR($A31="",$B31="",$C31=""),"",'OddsRatio_working_3-way'!I30)</f>
        <v>5.0156666531212091</v>
      </c>
      <c r="M31" s="22">
        <f>IF(OR($A31="",$B31="",$C31=""),"",'OddsRatio_working_3-way'!J30)</f>
        <v>8.7925639376784535</v>
      </c>
      <c r="N31" s="23">
        <f t="shared" si="16"/>
        <v>67.763450108926321</v>
      </c>
      <c r="O31" s="24">
        <f t="shared" si="17"/>
        <v>20.473212586101145</v>
      </c>
      <c r="P31" s="24">
        <f t="shared" si="18"/>
        <v>11.763337304972538</v>
      </c>
      <c r="Q31" t="s">
        <v>85</v>
      </c>
      <c r="R31" t="s">
        <v>91</v>
      </c>
      <c r="S31" t="s">
        <v>437</v>
      </c>
      <c r="T31" s="35">
        <v>100</v>
      </c>
      <c r="U31" s="35">
        <f t="shared" si="19"/>
        <v>48.186528497409334</v>
      </c>
      <c r="V31" s="35">
        <f t="shared" si="20"/>
        <v>73.045822102425873</v>
      </c>
      <c r="W31" s="35">
        <f t="shared" si="21"/>
        <v>75.429975429975428</v>
      </c>
      <c r="X31" s="35">
        <f t="shared" si="22"/>
        <v>51.524202467598691</v>
      </c>
      <c r="Y31" s="35">
        <f t="shared" si="23"/>
        <v>76.383496072615259</v>
      </c>
      <c r="Z31" s="35">
        <f t="shared" si="24"/>
        <v>78.767649400164814</v>
      </c>
      <c r="AA31" s="35">
        <f t="shared" si="25"/>
        <v>-3.337673970189357</v>
      </c>
      <c r="AB31" s="35">
        <f t="shared" si="26"/>
        <v>-3.3376739701893854</v>
      </c>
      <c r="AC31" s="35">
        <f t="shared" si="27"/>
        <v>-3.3376739701893854</v>
      </c>
      <c r="AF31">
        <v>2.02</v>
      </c>
      <c r="AG31">
        <v>1.85</v>
      </c>
      <c r="AJ31" t="s">
        <v>71</v>
      </c>
    </row>
    <row r="32" spans="1:36" ht="15" x14ac:dyDescent="0.25">
      <c r="A32">
        <v>1.93</v>
      </c>
      <c r="B32">
        <v>3.71</v>
      </c>
      <c r="C32">
        <v>4.07</v>
      </c>
      <c r="D32" s="20">
        <f t="shared" si="3"/>
        <v>3.3376739701893809E-2</v>
      </c>
      <c r="E32" s="17">
        <f>IF(OR($A32="",$B32="",$C32=""),"",A32*'MPTO_working_3-way'!$I31)</f>
        <v>1.9944171076246551</v>
      </c>
      <c r="F32" s="21">
        <f>IF(OR($A32="",$B32="",$C32=""),"",B32*'MPTO_working_3-way'!$I31)</f>
        <v>3.8338277042940261</v>
      </c>
      <c r="G32" s="22">
        <f>IF(OR($A32="",$B32="",$C32=""),"",C32*'MPTO_working_3-way'!$I31)</f>
        <v>4.205843330586708</v>
      </c>
      <c r="H32" s="17">
        <f>IF(OR($A32="",$B32="",$C32=""),"",'MPTO_working_3-way'!E31)</f>
        <v>1.9723510499528039</v>
      </c>
      <c r="I32" s="21">
        <f>IF(OR($A32="",$B32="",$C32=""),"",'MPTO_working_3-way'!F31)</f>
        <v>3.869726447409533</v>
      </c>
      <c r="J32" s="22">
        <f>IF(OR($A32="",$B32="",$C32=""),"",'MPTO_working_3-way'!G31)</f>
        <v>4.2630349555917126</v>
      </c>
      <c r="K32" s="17">
        <f>IF(OR($A32="",$B32="",$C32=""),"",'OddsRatio_working_3-way'!H31)</f>
        <v>1.9808370796574128</v>
      </c>
      <c r="L32" s="21">
        <f>IF(OR($A32="",$B32="",$C32=""),"",'OddsRatio_working_3-way'!I31)</f>
        <v>3.8581381568511728</v>
      </c>
      <c r="M32" s="22">
        <f>IF(OR($A32="",$B32="",$C32=""),"",'OddsRatio_working_3-way'!J31)</f>
        <v>4.2378170263959776</v>
      </c>
      <c r="N32" s="23">
        <f t="shared" si="16"/>
        <v>50.139963008590371</v>
      </c>
      <c r="O32" s="24">
        <f t="shared" si="17"/>
        <v>26.083592616328684</v>
      </c>
      <c r="P32" s="24">
        <f t="shared" si="18"/>
        <v>23.776444375080935</v>
      </c>
      <c r="Q32" t="s">
        <v>80</v>
      </c>
      <c r="R32" t="s">
        <v>428</v>
      </c>
      <c r="S32" t="s">
        <v>437</v>
      </c>
      <c r="T32" s="35">
        <v>100</v>
      </c>
      <c r="U32" s="35">
        <f t="shared" si="19"/>
        <v>47.643979057591622</v>
      </c>
      <c r="V32" s="35">
        <f t="shared" si="20"/>
        <v>73.821989528795811</v>
      </c>
      <c r="W32" s="35">
        <f t="shared" si="21"/>
        <v>75</v>
      </c>
      <c r="X32" s="35">
        <f t="shared" si="22"/>
        <v>51.178010471204182</v>
      </c>
      <c r="Y32" s="35">
        <f t="shared" si="23"/>
        <v>77.356020942408378</v>
      </c>
      <c r="Z32" s="35">
        <f t="shared" si="24"/>
        <v>78.534031413612567</v>
      </c>
      <c r="AA32" s="35">
        <f t="shared" si="25"/>
        <v>-3.5340314136125599</v>
      </c>
      <c r="AB32" s="35">
        <f t="shared" si="26"/>
        <v>-3.534031413612567</v>
      </c>
      <c r="AC32" s="35">
        <f t="shared" si="27"/>
        <v>-3.534031413612567</v>
      </c>
      <c r="AF32">
        <v>2.0299999999999998</v>
      </c>
      <c r="AG32">
        <v>1.85</v>
      </c>
      <c r="AJ32" t="s">
        <v>71</v>
      </c>
    </row>
    <row r="33" spans="1:36" ht="15" x14ac:dyDescent="0.25">
      <c r="A33">
        <v>1.91</v>
      </c>
      <c r="B33">
        <v>3.82</v>
      </c>
      <c r="C33">
        <v>4</v>
      </c>
      <c r="D33" s="20">
        <f t="shared" si="3"/>
        <v>3.5340314136125706E-2</v>
      </c>
      <c r="E33" s="17">
        <f>IF(OR($A33="",$B33="",$C33=""),"",A33*'MPTO_working_3-way'!$I32)</f>
        <v>1.9775</v>
      </c>
      <c r="F33" s="21">
        <f>IF(OR($A33="",$B33="",$C33=""),"",B33*'MPTO_working_3-way'!$I32)</f>
        <v>3.9550000000000001</v>
      </c>
      <c r="G33" s="22">
        <f>IF(OR($A33="",$B33="",$C33=""),"",C33*'MPTO_working_3-way'!$I32)</f>
        <v>4.1413612565445028</v>
      </c>
      <c r="H33" s="17">
        <f>IF(OR($A33="",$B33="",$C33=""),"",'MPTO_working_3-way'!E32)</f>
        <v>1.9539641943734014</v>
      </c>
      <c r="I33" s="21">
        <f>IF(OR($A33="",$B33="",$C33=""),"",'MPTO_working_3-way'!F32)</f>
        <v>4</v>
      </c>
      <c r="J33" s="22">
        <f>IF(OR($A33="",$B33="",$C33=""),"",'MPTO_working_3-way'!G32)</f>
        <v>4.197802197802198</v>
      </c>
      <c r="K33" s="17">
        <f>IF(OR($A33="",$B33="",$C33=""),"",'OddsRatio_working_3-way'!H32)</f>
        <v>1.9629221273544815</v>
      </c>
      <c r="L33" s="21">
        <f>IF(OR($A33="",$B33="",$C33=""),"",'OddsRatio_working_3-way'!I32)</f>
        <v>3.9840004386149879</v>
      </c>
      <c r="M33" s="22">
        <f>IF(OR($A33="",$B33="",$C33=""),"",'OddsRatio_working_3-way'!J32)</f>
        <v>4.1744685517180722</v>
      </c>
      <c r="N33" s="23">
        <f t="shared" si="16"/>
        <v>50.568900126422243</v>
      </c>
      <c r="O33" s="24">
        <f t="shared" si="17"/>
        <v>25.284450063211121</v>
      </c>
      <c r="P33" s="24">
        <f t="shared" si="18"/>
        <v>24.146649810366625</v>
      </c>
      <c r="Q33" t="s">
        <v>90</v>
      </c>
      <c r="R33" t="s">
        <v>427</v>
      </c>
      <c r="S33" t="s">
        <v>437</v>
      </c>
      <c r="T33" s="35">
        <v>100</v>
      </c>
      <c r="U33" s="35">
        <f t="shared" si="19"/>
        <v>71.910112359550567</v>
      </c>
      <c r="V33" s="35">
        <f t="shared" si="20"/>
        <v>71.751412429378533</v>
      </c>
      <c r="W33" s="35">
        <f t="shared" si="21"/>
        <v>53.051643192488264</v>
      </c>
      <c r="X33" s="35">
        <f t="shared" si="22"/>
        <v>75.196944378133196</v>
      </c>
      <c r="Y33" s="35">
        <f t="shared" si="23"/>
        <v>75.038244447961176</v>
      </c>
      <c r="Z33" s="35">
        <f t="shared" si="24"/>
        <v>56.338475211070914</v>
      </c>
      <c r="AA33" s="35">
        <f t="shared" si="25"/>
        <v>-3.2868320185826292</v>
      </c>
      <c r="AB33" s="35">
        <f t="shared" si="26"/>
        <v>-3.2868320185826434</v>
      </c>
      <c r="AC33" s="35">
        <f t="shared" si="27"/>
        <v>-3.2868320185826505</v>
      </c>
      <c r="AF33">
        <v>1.93</v>
      </c>
      <c r="AG33">
        <v>1.94</v>
      </c>
      <c r="AJ33" t="s">
        <v>71</v>
      </c>
    </row>
    <row r="34" spans="1:36" ht="15" x14ac:dyDescent="0.25">
      <c r="A34">
        <v>3.56</v>
      </c>
      <c r="B34">
        <v>3.54</v>
      </c>
      <c r="C34">
        <v>2.13</v>
      </c>
      <c r="D34" s="20">
        <f t="shared" si="3"/>
        <v>3.2868320185826416E-2</v>
      </c>
      <c r="E34" s="17">
        <f>IF(OR($A34="",$B34="",$C34=""),"",A34*'MPTO_working_3-way'!$I33)</f>
        <v>3.6770112198615421</v>
      </c>
      <c r="F34" s="21">
        <f>IF(OR($A34="",$B34="",$C34=""),"",B34*'MPTO_working_3-way'!$I33)</f>
        <v>3.6563538534578255</v>
      </c>
      <c r="G34" s="22">
        <f>IF(OR($A34="",$B34="",$C34=""),"",C34*'MPTO_working_3-way'!$I33)</f>
        <v>2.2000095219958102</v>
      </c>
      <c r="H34" s="17">
        <f>IF(OR($A34="",$B34="",$C34=""),"",'MPTO_working_3-way'!E33)</f>
        <v>3.7044889225989577</v>
      </c>
      <c r="I34" s="21">
        <f>IF(OR($A34="",$B34="",$C34=""),"",'MPTO_working_3-way'!F33)</f>
        <v>3.6828374427058641</v>
      </c>
      <c r="J34" s="22">
        <f>IF(OR($A34="",$B34="",$C34=""),"",'MPTO_working_3-way'!G33)</f>
        <v>2.1808944595453603</v>
      </c>
      <c r="K34" s="17">
        <f>IF(OR($A34="",$B34="",$C34=""),"",'OddsRatio_working_3-way'!H33)</f>
        <v>3.693030808123035</v>
      </c>
      <c r="L34" s="21">
        <f>IF(OR($A34="",$B34="",$C34=""),"",'OddsRatio_working_3-way'!I33)</f>
        <v>3.6719915049345739</v>
      </c>
      <c r="M34" s="22">
        <f>IF(OR($A34="",$B34="",$C34=""),"",'OddsRatio_working_3-way'!J33)</f>
        <v>2.1887206301480586</v>
      </c>
      <c r="N34" s="23">
        <f t="shared" si="16"/>
        <v>27.196000779069013</v>
      </c>
      <c r="O34" s="24">
        <f t="shared" si="17"/>
        <v>27.349650500984659</v>
      </c>
      <c r="P34" s="24">
        <f t="shared" si="18"/>
        <v>45.454348719946331</v>
      </c>
      <c r="Q34" t="s">
        <v>92</v>
      </c>
      <c r="R34" t="s">
        <v>78</v>
      </c>
      <c r="S34" t="s">
        <v>437</v>
      </c>
      <c r="T34" s="35">
        <v>100</v>
      </c>
      <c r="U34" s="35">
        <f t="shared" si="19"/>
        <v>59.514170040485837</v>
      </c>
      <c r="V34" s="35">
        <f t="shared" si="20"/>
        <v>67.637540453074436</v>
      </c>
      <c r="W34" s="35">
        <f t="shared" si="21"/>
        <v>68.454258675078862</v>
      </c>
      <c r="X34" s="35">
        <f t="shared" si="22"/>
        <v>63.908200871846702</v>
      </c>
      <c r="Y34" s="35">
        <f t="shared" si="23"/>
        <v>72.031571284435302</v>
      </c>
      <c r="Z34" s="35">
        <f t="shared" si="24"/>
        <v>72.848289506439727</v>
      </c>
      <c r="AA34" s="35">
        <f t="shared" si="25"/>
        <v>-4.3940308313608654</v>
      </c>
      <c r="AB34" s="35">
        <f t="shared" si="26"/>
        <v>-4.3940308313608654</v>
      </c>
      <c r="AC34" s="35">
        <f t="shared" si="27"/>
        <v>-4.3940308313608654</v>
      </c>
      <c r="AF34">
        <v>2.17</v>
      </c>
      <c r="AG34">
        <v>1.74</v>
      </c>
      <c r="AJ34" t="s">
        <v>71</v>
      </c>
    </row>
    <row r="35" spans="1:36" s="35" customFormat="1" ht="15" x14ac:dyDescent="0.25">
      <c r="A35">
        <v>2.4700000000000002</v>
      </c>
      <c r="B35">
        <v>3.09</v>
      </c>
      <c r="C35">
        <v>3.17</v>
      </c>
      <c r="D35" s="20">
        <f t="shared" si="3"/>
        <v>4.3940308313608734E-2</v>
      </c>
      <c r="E35" s="17">
        <f>IF(OR($A35="",$B35="",$C35=""),"",A35*'MPTO_working_3-way'!$I34)</f>
        <v>2.578532561534614</v>
      </c>
      <c r="F35" s="21">
        <f>IF(OR($A35="",$B35="",$C35=""),"",B35*'MPTO_working_3-way'!$I34)</f>
        <v>3.225775552689051</v>
      </c>
      <c r="G35" s="22">
        <f>IF(OR($A35="",$B35="",$C35=""),"",C35*'MPTO_working_3-way'!$I34)</f>
        <v>3.3092907773541396</v>
      </c>
      <c r="H35" s="17">
        <f>IF(OR($A35="",$B35="",$C35=""),"",'MPTO_working_3-way'!E34)</f>
        <v>2.5627125871881766</v>
      </c>
      <c r="I35" s="21">
        <f>IF(OR($A35="",$B35="",$C35=""),"",'MPTO_working_3-way'!F34)</f>
        <v>3.2364782057157062</v>
      </c>
      <c r="J35" s="22">
        <f>IF(OR($A35="",$B35="",$C35=""),"",'MPTO_working_3-way'!G34)</f>
        <v>3.3243504529286736</v>
      </c>
      <c r="K35" s="17">
        <f>IF(OR($A35="",$B35="",$C35=""),"",'OddsRatio_working_3-way'!H34)</f>
        <v>2.5697985357502939</v>
      </c>
      <c r="L35" s="21">
        <f>IF(OR($A35="",$B35="",$C35=""),"",'OddsRatio_working_3-way'!I34)</f>
        <v>3.2318904351823905</v>
      </c>
      <c r="M35" s="22">
        <f>IF(OR($A35="",$B35="",$C35=""),"",'OddsRatio_working_3-way'!J34)</f>
        <v>3.3173216480123391</v>
      </c>
      <c r="N35" s="23">
        <f t="shared" si="16"/>
        <v>38.781747995644849</v>
      </c>
      <c r="O35" s="24">
        <f t="shared" si="17"/>
        <v>31.000296941502526</v>
      </c>
      <c r="P35" s="24">
        <f t="shared" si="18"/>
        <v>30.217955062852621</v>
      </c>
      <c r="Q35" t="s">
        <v>74</v>
      </c>
      <c r="R35" t="s">
        <v>68</v>
      </c>
      <c r="S35" t="s">
        <v>437</v>
      </c>
      <c r="T35" s="35">
        <v>100</v>
      </c>
      <c r="U35" s="35">
        <f t="shared" si="19"/>
        <v>50.495049504950494</v>
      </c>
      <c r="V35" s="35">
        <f t="shared" si="20"/>
        <v>69.879518072289159</v>
      </c>
      <c r="W35" s="35">
        <f t="shared" si="21"/>
        <v>76.076555023923447</v>
      </c>
      <c r="X35" s="35">
        <f t="shared" si="22"/>
        <v>54.043926903787408</v>
      </c>
      <c r="Y35" s="35">
        <f t="shared" si="23"/>
        <v>73.428395471126066</v>
      </c>
      <c r="Z35" s="35">
        <f t="shared" si="24"/>
        <v>79.625432422760341</v>
      </c>
      <c r="AA35" s="35">
        <f t="shared" si="25"/>
        <v>-3.5488773988369147</v>
      </c>
      <c r="AB35" s="35">
        <f t="shared" si="26"/>
        <v>-3.5488773988369076</v>
      </c>
      <c r="AC35" s="35">
        <f t="shared" si="27"/>
        <v>-3.5488773988368933</v>
      </c>
      <c r="AD35" s="36"/>
      <c r="AE35" s="36"/>
      <c r="AF35">
        <v>2.3199999999999998</v>
      </c>
      <c r="AG35">
        <v>1.63</v>
      </c>
      <c r="AH35" s="36"/>
      <c r="AI35" s="36"/>
      <c r="AJ35" t="s">
        <v>71</v>
      </c>
    </row>
    <row r="36" spans="1:36" ht="15" x14ac:dyDescent="0.25">
      <c r="A36">
        <v>2.02</v>
      </c>
      <c r="B36">
        <v>3.32</v>
      </c>
      <c r="C36">
        <v>4.18</v>
      </c>
      <c r="D36" s="20">
        <f t="shared" si="3"/>
        <v>3.5488773988368916E-2</v>
      </c>
      <c r="E36" s="17">
        <f>IF(OR($A36="",$B36="",$C36=""),"",A36*'MPTO_working_3-way'!$I35)</f>
        <v>2.0916873234565054</v>
      </c>
      <c r="F36" s="21">
        <f>IF(OR($A36="",$B36="",$C36=""),"",B36*'MPTO_working_3-way'!$I35)</f>
        <v>3.4378227296413848</v>
      </c>
      <c r="G36" s="22">
        <f>IF(OR($A36="",$B36="",$C36=""),"",C36*'MPTO_working_3-way'!$I35)</f>
        <v>4.3283430752713814</v>
      </c>
      <c r="H36" s="17">
        <f>IF(OR($A36="",$B36="",$C36=""),"",'MPTO_working_3-way'!E35)</f>
        <v>2.0694511376951281</v>
      </c>
      <c r="I36" s="21">
        <f>IF(OR($A36="",$B36="",$C36=""),"",'MPTO_working_3-way'!F35)</f>
        <v>3.4557208199621687</v>
      </c>
      <c r="J36" s="22">
        <f>IF(OR($A36="",$B36="",$C36=""),"",'MPTO_working_3-way'!G35)</f>
        <v>4.3974434271027842</v>
      </c>
      <c r="K36" s="17">
        <f>IF(OR($A36="",$B36="",$C36=""),"",'OddsRatio_working_3-way'!H35)</f>
        <v>2.0784096423081921</v>
      </c>
      <c r="L36" s="21">
        <f>IF(OR($A36="",$B36="",$C36=""),"",'OddsRatio_working_3-way'!I35)</f>
        <v>3.4528533040735341</v>
      </c>
      <c r="M36" s="22">
        <f>IF(OR($A36="",$B36="",$C36=""),"",'OddsRatio_working_3-way'!J35)</f>
        <v>4.3621006495490704</v>
      </c>
      <c r="N36" s="23">
        <f t="shared" si="16"/>
        <v>47.808292797199911</v>
      </c>
      <c r="O36" s="24">
        <f t="shared" si="17"/>
        <v>29.08817814769392</v>
      </c>
      <c r="P36" s="24">
        <f t="shared" si="18"/>
        <v>23.103529055106183</v>
      </c>
      <c r="Q36" t="s">
        <v>95</v>
      </c>
      <c r="R36" t="s">
        <v>77</v>
      </c>
      <c r="S36" t="s">
        <v>437</v>
      </c>
      <c r="T36" s="35">
        <v>100</v>
      </c>
      <c r="U36" s="35">
        <f t="shared" si="19"/>
        <v>63.898916967509031</v>
      </c>
      <c r="V36" s="35">
        <f t="shared" si="20"/>
        <v>70.760233918128648</v>
      </c>
      <c r="W36" s="35">
        <f t="shared" si="21"/>
        <v>59.839357429718881</v>
      </c>
      <c r="X36" s="35">
        <f t="shared" si="22"/>
        <v>69.400408652152464</v>
      </c>
      <c r="Y36" s="35">
        <f t="shared" si="23"/>
        <v>76.261725602772088</v>
      </c>
      <c r="Z36" s="35">
        <f t="shared" si="24"/>
        <v>65.340849114362314</v>
      </c>
      <c r="AA36" s="35">
        <f t="shared" si="25"/>
        <v>-5.5014916846434332</v>
      </c>
      <c r="AB36" s="35">
        <f t="shared" si="26"/>
        <v>-5.5014916846434403</v>
      </c>
      <c r="AC36" s="35">
        <f t="shared" si="27"/>
        <v>-5.5014916846434332</v>
      </c>
      <c r="AF36">
        <v>2.41</v>
      </c>
      <c r="AG36">
        <v>1.6</v>
      </c>
      <c r="AJ36" t="s">
        <v>71</v>
      </c>
    </row>
    <row r="37" spans="1:36" ht="15" x14ac:dyDescent="0.25">
      <c r="A37">
        <v>2.77</v>
      </c>
      <c r="B37">
        <v>3.42</v>
      </c>
      <c r="C37">
        <v>2.4900000000000002</v>
      </c>
      <c r="D37" s="20">
        <f t="shared" si="3"/>
        <v>5.5014916846434447E-2</v>
      </c>
      <c r="E37" s="17">
        <f>IF(OR($A37="",$B37="",$C37=""),"",A37*'MPTO_working_3-way'!$I36)</f>
        <v>2.9223913196646234</v>
      </c>
      <c r="F37" s="21">
        <f>IF(OR($A37="",$B37="",$C37=""),"",B37*'MPTO_working_3-way'!$I36)</f>
        <v>3.6081510156148058</v>
      </c>
      <c r="G37" s="22">
        <f>IF(OR($A37="",$B37="",$C37=""),"",C37*'MPTO_working_3-way'!$I36)</f>
        <v>2.6269871429476219</v>
      </c>
      <c r="H37" s="17">
        <f>IF(OR($A37="",$B37="",$C37=""),"",'MPTO_working_3-way'!E36)</f>
        <v>2.9182380491343678</v>
      </c>
      <c r="I37" s="21">
        <f>IF(OR($A37="",$B37="",$C37=""),"",'MPTO_working_3-way'!F36)</f>
        <v>3.6488446061563051</v>
      </c>
      <c r="J37" s="22">
        <f>IF(OR($A37="",$B37="",$C37=""),"",'MPTO_working_3-way'!G36)</f>
        <v>2.6091395229327601</v>
      </c>
      <c r="K37" s="17">
        <f>IF(OR($A37="",$B37="",$C37=""),"",'OddsRatio_working_3-way'!H36)</f>
        <v>2.9215830177442732</v>
      </c>
      <c r="L37" s="21">
        <f>IF(OR($A37="",$B37="",$C37=""),"",'OddsRatio_working_3-way'!I36)</f>
        <v>3.6272490977068603</v>
      </c>
      <c r="M37" s="22">
        <f>IF(OR($A37="",$B37="",$C37=""),"",'OddsRatio_working_3-way'!J36)</f>
        <v>2.6176037832988519</v>
      </c>
      <c r="N37" s="23">
        <f t="shared" si="16"/>
        <v>34.218552227111083</v>
      </c>
      <c r="O37" s="24">
        <f t="shared" si="17"/>
        <v>27.715026219034417</v>
      </c>
      <c r="P37" s="24">
        <f t="shared" si="18"/>
        <v>38.066421553854497</v>
      </c>
      <c r="Q37" t="s">
        <v>433</v>
      </c>
      <c r="R37" t="s">
        <v>103</v>
      </c>
      <c r="S37" t="s">
        <v>437</v>
      </c>
      <c r="T37" s="35">
        <v>100</v>
      </c>
      <c r="U37" s="35">
        <f t="shared" si="19"/>
        <v>18.032786885245901</v>
      </c>
      <c r="V37" s="35">
        <f t="shared" si="20"/>
        <v>83.050847457627114</v>
      </c>
      <c r="W37" s="35">
        <f t="shared" si="21"/>
        <v>92.012779552715656</v>
      </c>
      <c r="X37" s="35">
        <f t="shared" si="22"/>
        <v>24.936372989657222</v>
      </c>
      <c r="Y37" s="35">
        <f t="shared" si="23"/>
        <v>89.954433562038446</v>
      </c>
      <c r="Z37" s="35">
        <f t="shared" si="24"/>
        <v>98.916365657126988</v>
      </c>
      <c r="AA37" s="35">
        <f t="shared" si="25"/>
        <v>-6.9035861044113211</v>
      </c>
      <c r="AB37" s="35">
        <f t="shared" si="26"/>
        <v>-6.9035861044113318</v>
      </c>
      <c r="AC37" s="35">
        <f t="shared" si="27"/>
        <v>-6.9035861044113318</v>
      </c>
      <c r="AF37">
        <v>2.0099999999999998</v>
      </c>
      <c r="AG37">
        <v>1.83</v>
      </c>
      <c r="AJ37" t="s">
        <v>72</v>
      </c>
    </row>
    <row r="38" spans="1:36" ht="15" x14ac:dyDescent="0.25">
      <c r="A38">
        <v>1.22</v>
      </c>
      <c r="B38">
        <v>5.9</v>
      </c>
      <c r="C38">
        <v>12.52</v>
      </c>
      <c r="D38" s="20">
        <f t="shared" si="3"/>
        <v>6.90358610441133E-2</v>
      </c>
      <c r="E38" s="17">
        <f>IF(OR($A38="",$B38="",$C38=""),"",A38*'MPTO_working_3-way'!$I37)</f>
        <v>1.3042237504738181</v>
      </c>
      <c r="F38" s="21">
        <f>IF(OR($A38="",$B38="",$C38=""),"",B38*'MPTO_working_3-way'!$I37)</f>
        <v>6.3073115801602686</v>
      </c>
      <c r="G38" s="22">
        <f>IF(OR($A38="",$B38="",$C38=""),"",C38*'MPTO_working_3-way'!$I37)</f>
        <v>13.384328980272299</v>
      </c>
      <c r="H38" s="17">
        <f>IF(OR($A38="",$B38="",$C38=""),"",'MPTO_working_3-way'!E37)</f>
        <v>1.2552403500079117</v>
      </c>
      <c r="I38" s="21">
        <f>IF(OR($A38="",$B38="",$C38=""),"",'MPTO_working_3-way'!F37)</f>
        <v>6.8268905220374059</v>
      </c>
      <c r="J38" s="22">
        <f>IF(OR($A38="",$B38="",$C38=""),"",'MPTO_working_3-way'!G37)</f>
        <v>17.586978356239957</v>
      </c>
      <c r="K38" s="17">
        <f>IF(OR($A38="",$B38="",$C38=""),"",'OddsRatio_working_3-way'!H37)</f>
        <v>1.266975407622388</v>
      </c>
      <c r="L38" s="21">
        <f>IF(OR($A38="",$B38="",$C38=""),"",'OddsRatio_working_3-way'!I37)</f>
        <v>6.9462704424986477</v>
      </c>
      <c r="M38" s="22">
        <f>IF(OR($A38="",$B38="",$C38=""),"",'OddsRatio_working_3-way'!J37)</f>
        <v>14.979803162772331</v>
      </c>
      <c r="N38" s="23">
        <f t="shared" si="16"/>
        <v>76.673960249282757</v>
      </c>
      <c r="O38" s="24">
        <f t="shared" si="17"/>
        <v>15.854615509173719</v>
      </c>
      <c r="P38" s="24">
        <f t="shared" si="18"/>
        <v>7.4714242415435272</v>
      </c>
      <c r="Q38" t="s">
        <v>239</v>
      </c>
      <c r="R38" t="s">
        <v>122</v>
      </c>
      <c r="S38" t="s">
        <v>437</v>
      </c>
      <c r="T38" s="35">
        <v>100</v>
      </c>
      <c r="U38" s="35">
        <f t="shared" si="19"/>
        <v>32.432432432432435</v>
      </c>
      <c r="V38" s="35">
        <f t="shared" si="20"/>
        <v>77.011494252873561</v>
      </c>
      <c r="W38" s="35">
        <f t="shared" si="21"/>
        <v>85.569985569985576</v>
      </c>
      <c r="X38" s="35">
        <f t="shared" si="22"/>
        <v>37.41852017714087</v>
      </c>
      <c r="Y38" s="35">
        <f t="shared" si="23"/>
        <v>81.997581997582003</v>
      </c>
      <c r="Z38" s="35">
        <f t="shared" si="24"/>
        <v>90.556073314694004</v>
      </c>
      <c r="AA38" s="35">
        <f t="shared" si="25"/>
        <v>-4.9860877447084349</v>
      </c>
      <c r="AB38" s="35">
        <f t="shared" si="26"/>
        <v>-4.986087744708442</v>
      </c>
      <c r="AC38" s="35">
        <f t="shared" si="27"/>
        <v>-4.9860877447084277</v>
      </c>
      <c r="AF38">
        <v>1.78</v>
      </c>
      <c r="AG38">
        <v>2</v>
      </c>
      <c r="AJ38" t="s">
        <v>72</v>
      </c>
    </row>
    <row r="39" spans="1:36" ht="15" x14ac:dyDescent="0.25">
      <c r="A39">
        <v>1.48</v>
      </c>
      <c r="B39">
        <v>4.3499999999999996</v>
      </c>
      <c r="C39">
        <v>6.93</v>
      </c>
      <c r="D39" s="20">
        <f t="shared" si="3"/>
        <v>4.986087744708434E-2</v>
      </c>
      <c r="E39" s="17">
        <f>IF(OR($A39="",$B39="",$C39=""),"",A39*'MPTO_working_3-way'!$I38)</f>
        <v>1.5537940986216847</v>
      </c>
      <c r="F39" s="21">
        <f>IF(OR($A39="",$B39="",$C39=""),"",B39*'MPTO_working_3-way'!$I38)</f>
        <v>4.5668948168948162</v>
      </c>
      <c r="G39" s="22">
        <f>IF(OR($A39="",$B39="",$C39=""),"",C39*'MPTO_working_3-way'!$I38)</f>
        <v>7.2755358807082944</v>
      </c>
      <c r="H39" s="17">
        <f>IF(OR($A39="",$B39="",$C39=""),"",'MPTO_working_3-way'!E38)</f>
        <v>1.5173231650953374</v>
      </c>
      <c r="I39" s="21">
        <f>IF(OR($A39="",$B39="",$C39=""),"",'MPTO_working_3-way'!F38)</f>
        <v>4.6890071130692137</v>
      </c>
      <c r="J39" s="22">
        <f>IF(OR($A39="",$B39="",$C39=""),"",'MPTO_working_3-way'!G38)</f>
        <v>7.8320892902283514</v>
      </c>
      <c r="K39" s="17">
        <f>IF(OR($A39="",$B39="",$C39=""),"",'OddsRatio_working_3-way'!H38)</f>
        <v>1.5288542099344555</v>
      </c>
      <c r="L39" s="21">
        <f>IF(OR($A39="",$B39="",$C39=""),"",'OddsRatio_working_3-way'!I38)</f>
        <v>4.6909616735008868</v>
      </c>
      <c r="M39" s="22">
        <f>IF(OR($A39="",$B39="",$C39=""),"",'OddsRatio_working_3-way'!J38)</f>
        <v>7.5335530518985863</v>
      </c>
      <c r="N39" s="23">
        <f t="shared" si="16"/>
        <v>64.35859171347505</v>
      </c>
      <c r="O39" s="24">
        <f t="shared" si="17"/>
        <v>21.896716261136344</v>
      </c>
      <c r="P39" s="24">
        <f t="shared" si="18"/>
        <v>13.744692025388611</v>
      </c>
      <c r="Q39" t="s">
        <v>420</v>
      </c>
      <c r="R39" t="s">
        <v>104</v>
      </c>
      <c r="S39" t="s">
        <v>437</v>
      </c>
      <c r="T39" s="35">
        <v>100</v>
      </c>
      <c r="U39" s="35">
        <f t="shared" si="19"/>
        <v>68.454258675078862</v>
      </c>
      <c r="V39" s="35">
        <f t="shared" si="20"/>
        <v>70.845481049562679</v>
      </c>
      <c r="W39" s="35">
        <f t="shared" si="21"/>
        <v>55.156950672645742</v>
      </c>
      <c r="X39" s="35">
        <f t="shared" si="22"/>
        <v>73.997568277791586</v>
      </c>
      <c r="Y39" s="35">
        <f t="shared" si="23"/>
        <v>76.388790652275389</v>
      </c>
      <c r="Z39" s="35">
        <f t="shared" si="24"/>
        <v>60.700260275358445</v>
      </c>
      <c r="AA39" s="35">
        <f t="shared" si="25"/>
        <v>-5.5433096027127249</v>
      </c>
      <c r="AB39" s="35">
        <f t="shared" si="26"/>
        <v>-5.5433096027127107</v>
      </c>
      <c r="AC39" s="35">
        <f t="shared" si="27"/>
        <v>-5.5433096027127036</v>
      </c>
      <c r="AF39">
        <v>1.96</v>
      </c>
      <c r="AG39">
        <v>1.88</v>
      </c>
      <c r="AJ39" t="s">
        <v>72</v>
      </c>
    </row>
    <row r="40" spans="1:36" ht="15" x14ac:dyDescent="0.25">
      <c r="A40">
        <v>3.17</v>
      </c>
      <c r="B40">
        <v>3.43</v>
      </c>
      <c r="C40">
        <v>2.23</v>
      </c>
      <c r="D40" s="20">
        <f t="shared" si="3"/>
        <v>5.5433096027126982E-2</v>
      </c>
      <c r="E40" s="17">
        <f>IF(OR($A40="",$B40="",$C40=""),"",A40*'MPTO_working_3-way'!$I39)</f>
        <v>3.3457229144059926</v>
      </c>
      <c r="F40" s="21">
        <f>IF(OR($A40="",$B40="",$C40=""),"",B40*'MPTO_working_3-way'!$I39)</f>
        <v>3.6201355193730458</v>
      </c>
      <c r="G40" s="22">
        <f>IF(OR($A40="",$B40="",$C40=""),"",C40*'MPTO_working_3-way'!$I39)</f>
        <v>2.3536158041404933</v>
      </c>
      <c r="H40" s="17">
        <f>IF(OR($A40="",$B40="",$C40=""),"",'MPTO_working_3-way'!E39)</f>
        <v>3.3672333527430216</v>
      </c>
      <c r="I40" s="21">
        <f>IF(OR($A40="",$B40="",$C40=""),"",'MPTO_working_3-way'!F39)</f>
        <v>3.6620983221596624</v>
      </c>
      <c r="J40" s="22">
        <f>IF(OR($A40="",$B40="",$C40=""),"",'MPTO_working_3-way'!G39)</f>
        <v>2.3258367257163042</v>
      </c>
      <c r="K40" s="17">
        <f>IF(OR($A40="",$B40="",$C40=""),"",'OddsRatio_working_3-way'!H39)</f>
        <v>3.3596655086616058</v>
      </c>
      <c r="L40" s="21">
        <f>IF(OR($A40="",$B40="",$C40=""),"",'OddsRatio_working_3-way'!I39)</f>
        <v>3.6423904083169134</v>
      </c>
      <c r="M40" s="22">
        <f>IF(OR($A40="",$B40="",$C40=""),"",'OddsRatio_working_3-way'!J39)</f>
        <v>2.3375062560616473</v>
      </c>
      <c r="N40" s="23">
        <f t="shared" si="16"/>
        <v>29.888906690216526</v>
      </c>
      <c r="O40" s="24">
        <f t="shared" si="17"/>
        <v>27.623275279296323</v>
      </c>
      <c r="P40" s="24">
        <f t="shared" si="18"/>
        <v>42.487818030487169</v>
      </c>
      <c r="Q40" t="s">
        <v>125</v>
      </c>
      <c r="R40" t="s">
        <v>421</v>
      </c>
      <c r="S40" t="s">
        <v>437</v>
      </c>
      <c r="T40" s="35">
        <v>100</v>
      </c>
      <c r="U40" s="35">
        <f t="shared" si="19"/>
        <v>77.528089887640448</v>
      </c>
      <c r="V40" s="35">
        <f t="shared" si="20"/>
        <v>69.418960244648318</v>
      </c>
      <c r="W40" s="35">
        <f t="shared" si="21"/>
        <v>47.368421052631575</v>
      </c>
      <c r="X40" s="35">
        <f t="shared" si="22"/>
        <v>83.212618702720093</v>
      </c>
      <c r="Y40" s="35">
        <f t="shared" si="23"/>
        <v>75.103489059727963</v>
      </c>
      <c r="Z40" s="35">
        <f t="shared" si="24"/>
        <v>53.052949867711227</v>
      </c>
      <c r="AA40" s="35">
        <f t="shared" si="25"/>
        <v>-5.6845288150796449</v>
      </c>
      <c r="AB40" s="35">
        <f t="shared" si="26"/>
        <v>-5.6845288150796449</v>
      </c>
      <c r="AC40" s="35">
        <f t="shared" si="27"/>
        <v>-5.684528815079652</v>
      </c>
      <c r="AF40">
        <v>2.02</v>
      </c>
      <c r="AG40">
        <v>1.83</v>
      </c>
      <c r="AJ40" t="s">
        <v>72</v>
      </c>
    </row>
    <row r="41" spans="1:36" s="35" customFormat="1" ht="15" x14ac:dyDescent="0.25">
      <c r="A41">
        <v>4.45</v>
      </c>
      <c r="B41">
        <v>3.27</v>
      </c>
      <c r="C41">
        <v>1.9</v>
      </c>
      <c r="D41" s="20">
        <f t="shared" si="3"/>
        <v>5.6845288150796591E-2</v>
      </c>
      <c r="E41" s="17">
        <f>IF(OR($A41="",$B41="",$C41=""),"",A41*'MPTO_working_3-way'!$I40)</f>
        <v>4.7029615322710452</v>
      </c>
      <c r="F41" s="21">
        <f>IF(OR($A41="",$B41="",$C41=""),"",B41*'MPTO_working_3-way'!$I40)</f>
        <v>3.4558840922531049</v>
      </c>
      <c r="G41" s="22">
        <f>IF(OR($A41="",$B41="",$C41=""),"",C41*'MPTO_working_3-way'!$I40)</f>
        <v>2.0080060474865133</v>
      </c>
      <c r="H41" s="17">
        <f>IF(OR($A41="",$B41="",$C41=""),"",'MPTO_working_3-way'!E40)</f>
        <v>4.859779051815309</v>
      </c>
      <c r="I41" s="21">
        <f>IF(OR($A41="",$B41="",$C41=""),"",'MPTO_working_3-way'!F40)</f>
        <v>3.4859971378557457</v>
      </c>
      <c r="J41" s="22">
        <f>IF(OR($A41="",$B41="",$C41=""),"",'MPTO_working_3-way'!G40)</f>
        <v>1.9709584783349985</v>
      </c>
      <c r="K41" s="17">
        <f>IF(OR($A41="",$B41="",$C41=""),"",'OddsRatio_working_3-way'!H40)</f>
        <v>4.7768091818733289</v>
      </c>
      <c r="L41" s="21">
        <f>IF(OR($A41="",$B41="",$C41=""),"",'OddsRatio_working_3-way'!I40)</f>
        <v>3.4850309689427417</v>
      </c>
      <c r="M41" s="22">
        <f>IF(OR($A41="",$B41="",$C41=""),"",'OddsRatio_working_3-way'!J40)</f>
        <v>1.9852545691843468</v>
      </c>
      <c r="N41" s="23">
        <f t="shared" si="16"/>
        <v>21.263197522202638</v>
      </c>
      <c r="O41" s="24">
        <f t="shared" si="17"/>
        <v>28.936155649480654</v>
      </c>
      <c r="P41" s="24">
        <f t="shared" si="18"/>
        <v>49.800646828316708</v>
      </c>
      <c r="Q41" t="s">
        <v>120</v>
      </c>
      <c r="R41" t="s">
        <v>431</v>
      </c>
      <c r="S41" t="s">
        <v>437</v>
      </c>
      <c r="T41" s="35">
        <v>100</v>
      </c>
      <c r="U41" s="35">
        <f t="shared" si="19"/>
        <v>42.196531791907518</v>
      </c>
      <c r="V41" s="35">
        <f t="shared" si="20"/>
        <v>74.293059125964007</v>
      </c>
      <c r="W41" s="35">
        <f t="shared" si="21"/>
        <v>77.578475336322867</v>
      </c>
      <c r="X41" s="35">
        <f t="shared" si="22"/>
        <v>48.128465537713119</v>
      </c>
      <c r="Y41" s="35">
        <f t="shared" si="23"/>
        <v>80.224992871769615</v>
      </c>
      <c r="Z41" s="35">
        <f t="shared" si="24"/>
        <v>83.510409082128476</v>
      </c>
      <c r="AA41" s="35">
        <f t="shared" si="25"/>
        <v>-5.9319337458056012</v>
      </c>
      <c r="AB41" s="35">
        <f t="shared" si="26"/>
        <v>-5.9319337458056083</v>
      </c>
      <c r="AC41" s="35">
        <f t="shared" si="27"/>
        <v>-5.9319337458056083</v>
      </c>
      <c r="AD41" s="36"/>
      <c r="AE41" s="36"/>
      <c r="AF41">
        <v>2.37</v>
      </c>
      <c r="AG41">
        <v>1.57</v>
      </c>
      <c r="AH41" s="36"/>
      <c r="AI41" s="36"/>
      <c r="AJ41" t="s">
        <v>72</v>
      </c>
    </row>
    <row r="42" spans="1:36" ht="15" x14ac:dyDescent="0.25">
      <c r="A42">
        <v>1.73</v>
      </c>
      <c r="B42">
        <v>3.89</v>
      </c>
      <c r="C42">
        <v>4.46</v>
      </c>
      <c r="D42" s="20">
        <f t="shared" si="3"/>
        <v>5.9319337458056065E-2</v>
      </c>
      <c r="E42" s="17">
        <f>IF(OR($A42="",$B42="",$C42=""),"",A42*'MPTO_working_3-way'!$I41)</f>
        <v>1.8326224538024369</v>
      </c>
      <c r="F42" s="21">
        <f>IF(OR($A42="",$B42="",$C42=""),"",B42*'MPTO_working_3-way'!$I41)</f>
        <v>4.1207522227118378</v>
      </c>
      <c r="G42" s="22">
        <f>IF(OR($A42="",$B42="",$C42=""),"",C42*'MPTO_working_3-way'!$I41)</f>
        <v>4.7245642450629299</v>
      </c>
      <c r="H42" s="17">
        <f>IF(OR($A42="",$B42="",$C42=""),"",'MPTO_working_3-way'!E41)</f>
        <v>1.7912750124025811</v>
      </c>
      <c r="I42" s="21">
        <f>IF(OR($A42="",$B42="",$C42=""),"",'MPTO_working_3-way'!F41)</f>
        <v>4.2141407842631065</v>
      </c>
      <c r="J42" s="22">
        <f>IF(OR($A42="",$B42="",$C42=""),"",'MPTO_working_3-way'!G41)</f>
        <v>4.8913596218997339</v>
      </c>
      <c r="K42" s="17">
        <f>IF(OR($A42="",$B42="",$C42=""),"",'OddsRatio_working_3-way'!H41)</f>
        <v>1.8057050388480733</v>
      </c>
      <c r="L42" s="21">
        <f>IF(OR($A42="",$B42="",$C42=""),"",'OddsRatio_working_3-way'!I41)</f>
        <v>4.1897089894122352</v>
      </c>
      <c r="M42" s="22">
        <f>IF(OR($A42="",$B42="",$C42=""),"",'OddsRatio_working_3-way'!J41)</f>
        <v>4.8188211430333325</v>
      </c>
      <c r="N42" s="23">
        <f t="shared" si="16"/>
        <v>54.566612884456312</v>
      </c>
      <c r="O42" s="24">
        <f t="shared" si="17"/>
        <v>24.26741395632633</v>
      </c>
      <c r="P42" s="24">
        <f t="shared" si="18"/>
        <v>21.165973159217359</v>
      </c>
      <c r="Q42" t="s">
        <v>121</v>
      </c>
      <c r="R42" t="s">
        <v>430</v>
      </c>
      <c r="S42" t="s">
        <v>437</v>
      </c>
      <c r="T42" s="35">
        <v>100</v>
      </c>
      <c r="U42" s="35">
        <f t="shared" si="19"/>
        <v>24.81203007518797</v>
      </c>
      <c r="V42" s="35">
        <f t="shared" si="20"/>
        <v>81.273408239700387</v>
      </c>
      <c r="W42" s="35">
        <f t="shared" si="21"/>
        <v>87.65432098765433</v>
      </c>
      <c r="X42" s="35">
        <f t="shared" si="22"/>
        <v>31.072270772645304</v>
      </c>
      <c r="Y42" s="35">
        <f t="shared" si="23"/>
        <v>87.533648937157707</v>
      </c>
      <c r="Z42" s="35">
        <f t="shared" si="24"/>
        <v>93.91456168511165</v>
      </c>
      <c r="AA42" s="35">
        <f t="shared" si="25"/>
        <v>-6.2602406974573341</v>
      </c>
      <c r="AB42" s="35">
        <f t="shared" si="26"/>
        <v>-6.2602406974573199</v>
      </c>
      <c r="AC42" s="35">
        <f t="shared" si="27"/>
        <v>-6.2602406974573199</v>
      </c>
      <c r="AF42">
        <v>1.78</v>
      </c>
      <c r="AG42">
        <v>2.02</v>
      </c>
      <c r="AJ42" t="s">
        <v>72</v>
      </c>
    </row>
    <row r="43" spans="1:36" ht="15" x14ac:dyDescent="0.25">
      <c r="A43">
        <v>1.33</v>
      </c>
      <c r="B43">
        <v>5.34</v>
      </c>
      <c r="C43">
        <v>8.1</v>
      </c>
      <c r="D43" s="20">
        <f t="shared" si="3"/>
        <v>6.2602406974573421E-2</v>
      </c>
      <c r="E43" s="17">
        <f>IF(OR($A43="",$B43="",$C43=""),"",A43*'MPTO_working_3-way'!$I42)</f>
        <v>1.4132612012761827</v>
      </c>
      <c r="F43" s="21">
        <f>IF(OR($A43="",$B43="",$C43=""),"",B43*'MPTO_working_3-way'!$I42)</f>
        <v>5.6742968532442219</v>
      </c>
      <c r="G43" s="22">
        <f>IF(OR($A43="",$B43="",$C43=""),"",C43*'MPTO_working_3-way'!$I42)</f>
        <v>8.6070794964940447</v>
      </c>
      <c r="H43" s="17">
        <f>IF(OR($A43="",$B43="",$C43=""),"",'MPTO_working_3-way'!E42)</f>
        <v>1.3679661688409586</v>
      </c>
      <c r="I43" s="21">
        <f>IF(OR($A43="",$B43="",$C43=""),"",'MPTO_working_3-way'!F42)</f>
        <v>6.0096714142745817</v>
      </c>
      <c r="J43" s="22">
        <f>IF(OR($A43="",$B43="",$C43=""),"",'MPTO_working_3-way'!G42)</f>
        <v>9.7476032492112505</v>
      </c>
      <c r="K43" s="17">
        <f>IF(OR($A43="",$B43="",$C43=""),"",'OddsRatio_working_3-way'!H42)</f>
        <v>1.3803094531686404</v>
      </c>
      <c r="L43" s="21">
        <f>IF(OR($A43="",$B43="",$C43=""),"",'OddsRatio_working_3-way'!I42)</f>
        <v>6.0016455356118144</v>
      </c>
      <c r="M43" s="22">
        <f>IF(OR($A43="",$B43="",$C43=""),"",'OddsRatio_working_3-way'!J42)</f>
        <v>9.182415507567713</v>
      </c>
      <c r="N43" s="23">
        <f t="shared" si="16"/>
        <v>70.758328262107142</v>
      </c>
      <c r="O43" s="24">
        <f t="shared" si="17"/>
        <v>17.623328949176496</v>
      </c>
      <c r="P43" s="24">
        <f t="shared" si="18"/>
        <v>11.618342788716356</v>
      </c>
      <c r="Q43" t="s">
        <v>106</v>
      </c>
      <c r="R43" t="s">
        <v>118</v>
      </c>
      <c r="S43" t="s">
        <v>437</v>
      </c>
      <c r="T43" s="35">
        <v>100</v>
      </c>
      <c r="U43" s="35">
        <f t="shared" si="19"/>
        <v>47.916666666666671</v>
      </c>
      <c r="V43" s="35">
        <f t="shared" si="20"/>
        <v>70.674486803519059</v>
      </c>
      <c r="W43" s="35">
        <f t="shared" si="21"/>
        <v>75.786924939467312</v>
      </c>
      <c r="X43" s="35">
        <f t="shared" si="22"/>
        <v>53.538588257013622</v>
      </c>
      <c r="Y43" s="35">
        <f t="shared" si="23"/>
        <v>76.296408393866017</v>
      </c>
      <c r="Z43" s="35">
        <f t="shared" si="24"/>
        <v>81.408846529814269</v>
      </c>
      <c r="AA43" s="35">
        <f t="shared" si="25"/>
        <v>-5.6219215903469504</v>
      </c>
      <c r="AB43" s="35">
        <f t="shared" si="26"/>
        <v>-5.6219215903469575</v>
      </c>
      <c r="AC43" s="35">
        <f t="shared" si="27"/>
        <v>-5.6219215903469575</v>
      </c>
      <c r="AF43">
        <v>1.63</v>
      </c>
      <c r="AG43">
        <v>2.27</v>
      </c>
      <c r="AJ43" t="s">
        <v>72</v>
      </c>
    </row>
    <row r="44" spans="1:36" ht="15" x14ac:dyDescent="0.25">
      <c r="A44">
        <v>1.92</v>
      </c>
      <c r="B44">
        <v>3.41</v>
      </c>
      <c r="C44">
        <v>4.13</v>
      </c>
      <c r="D44" s="20">
        <f t="shared" si="3"/>
        <v>5.6219215903469566E-2</v>
      </c>
      <c r="E44" s="17">
        <f>IF(OR($A44="",$B44="",$C44=""),"",A44*'MPTO_working_3-way'!$I43)</f>
        <v>2.0279408945346615</v>
      </c>
      <c r="F44" s="21">
        <f>IF(OR($A44="",$B44="",$C44=""),"",B44*'MPTO_working_3-way'!$I43)</f>
        <v>3.6017075262308316</v>
      </c>
      <c r="G44" s="22">
        <f>IF(OR($A44="",$B44="",$C44=""),"",C44*'MPTO_working_3-way'!$I43)</f>
        <v>4.3621853616813295</v>
      </c>
      <c r="H44" s="17">
        <f>IF(OR($A44="",$B44="",$C44=""),"",'MPTO_working_3-way'!E43)</f>
        <v>1.9916605401026906</v>
      </c>
      <c r="I44" s="21">
        <f>IF(OR($A44="",$B44="",$C44=""),"",'MPTO_working_3-way'!F43)</f>
        <v>3.6427829706318793</v>
      </c>
      <c r="J44" s="22">
        <f>IF(OR($A44="",$B44="",$C44=""),"",'MPTO_working_3-way'!G43)</f>
        <v>4.4764558393716696</v>
      </c>
      <c r="K44" s="17">
        <f>IF(OR($A44="",$B44="",$C44=""),"",'OddsRatio_working_3-way'!H43)</f>
        <v>2.0055140134416298</v>
      </c>
      <c r="L44" s="21">
        <f>IF(OR($A44="",$B44="",$C44=""),"",'OddsRatio_working_3-way'!I43)</f>
        <v>3.6340095352112258</v>
      </c>
      <c r="M44" s="22">
        <f>IF(OR($A44="",$B44="",$C44=""),"",'OddsRatio_working_3-way'!J43)</f>
        <v>4.4209335457307626</v>
      </c>
      <c r="N44" s="23">
        <f t="shared" si="16"/>
        <v>49.311101851884274</v>
      </c>
      <c r="O44" s="24">
        <f t="shared" si="17"/>
        <v>27.764608667336599</v>
      </c>
      <c r="P44" s="24">
        <f t="shared" si="18"/>
        <v>22.924289480779127</v>
      </c>
      <c r="Q44" t="s">
        <v>105</v>
      </c>
      <c r="R44" t="s">
        <v>126</v>
      </c>
      <c r="S44" t="s">
        <v>437</v>
      </c>
      <c r="T44" s="35">
        <v>100</v>
      </c>
      <c r="U44" s="35">
        <f t="shared" si="19"/>
        <v>66.329966329966325</v>
      </c>
      <c r="V44" s="35">
        <f t="shared" si="20"/>
        <v>72.375690607734811</v>
      </c>
      <c r="W44" s="35">
        <f t="shared" si="21"/>
        <v>56.896551724137922</v>
      </c>
      <c r="X44" s="35">
        <f t="shared" si="22"/>
        <v>70.727757668127268</v>
      </c>
      <c r="Y44" s="35">
        <f t="shared" si="23"/>
        <v>76.773481945895739</v>
      </c>
      <c r="Z44" s="35">
        <f t="shared" si="24"/>
        <v>61.294343062298864</v>
      </c>
      <c r="AA44" s="35">
        <f t="shared" si="25"/>
        <v>-4.3977913381609426</v>
      </c>
      <c r="AB44" s="35">
        <f t="shared" si="26"/>
        <v>-4.3977913381609284</v>
      </c>
      <c r="AC44" s="35">
        <f t="shared" si="27"/>
        <v>-4.3977913381609426</v>
      </c>
      <c r="AF44">
        <v>2.12</v>
      </c>
      <c r="AG44">
        <v>1.71</v>
      </c>
      <c r="AJ44" t="s">
        <v>72</v>
      </c>
    </row>
    <row r="45" spans="1:36" ht="15" x14ac:dyDescent="0.25">
      <c r="A45">
        <v>2.97</v>
      </c>
      <c r="B45">
        <v>3.62</v>
      </c>
      <c r="C45">
        <v>2.3199999999999998</v>
      </c>
      <c r="D45" s="20">
        <f t="shared" si="3"/>
        <v>4.397791338160939E-2</v>
      </c>
      <c r="E45" s="17">
        <f>IF(OR($A45="",$B45="",$C45=""),"",A45*'MPTO_working_3-way'!$I44)</f>
        <v>3.1006144027433802</v>
      </c>
      <c r="F45" s="21">
        <f>IF(OR($A45="",$B45="",$C45=""),"",B45*'MPTO_working_3-way'!$I44)</f>
        <v>3.7792000464414262</v>
      </c>
      <c r="G45" s="22">
        <f>IF(OR($A45="",$B45="",$C45=""),"",C45*'MPTO_working_3-way'!$I44)</f>
        <v>2.4220287590453338</v>
      </c>
      <c r="H45" s="17">
        <f>IF(OR($A45="",$B45="",$C45=""),"",'MPTO_working_3-way'!E44)</f>
        <v>3.1051943693168069</v>
      </c>
      <c r="I45" s="21">
        <f>IF(OR($A45="",$B45="",$C45=""),"",'MPTO_working_3-way'!F44)</f>
        <v>3.822866860581311</v>
      </c>
      <c r="J45" s="22">
        <f>IF(OR($A45="",$B45="",$C45=""),"",'MPTO_working_3-way'!G44)</f>
        <v>2.4016801483879449</v>
      </c>
      <c r="K45" s="17">
        <f>IF(OR($A45="",$B45="",$C45=""),"",'OddsRatio_working_3-way'!H44)</f>
        <v>3.1053530458050806</v>
      </c>
      <c r="L45" s="21">
        <f>IF(OR($A45="",$B45="",$C45=""),"",'OddsRatio_working_3-way'!I44)</f>
        <v>3.8000126802077716</v>
      </c>
      <c r="M45" s="22">
        <f>IF(OR($A45="",$B45="",$C45=""),"",'OddsRatio_working_3-way'!J44)</f>
        <v>2.4106934114023888</v>
      </c>
      <c r="N45" s="23">
        <f t="shared" si="16"/>
        <v>32.251672414190367</v>
      </c>
      <c r="O45" s="24">
        <f t="shared" si="17"/>
        <v>26.460626262471099</v>
      </c>
      <c r="P45" s="24">
        <f t="shared" si="18"/>
        <v>41.287701323338524</v>
      </c>
      <c r="Q45" t="s">
        <v>119</v>
      </c>
      <c r="R45" t="s">
        <v>429</v>
      </c>
      <c r="S45" t="s">
        <v>437</v>
      </c>
      <c r="T45" s="35">
        <v>100</v>
      </c>
      <c r="U45" s="35">
        <f t="shared" si="19"/>
        <v>44.134078212290497</v>
      </c>
      <c r="V45" s="35">
        <f t="shared" si="20"/>
        <v>74.160206718346245</v>
      </c>
      <c r="W45" s="35">
        <f t="shared" si="21"/>
        <v>75.786924939467312</v>
      </c>
      <c r="X45" s="35">
        <f t="shared" si="22"/>
        <v>50.052868342186429</v>
      </c>
      <c r="Y45" s="35">
        <f t="shared" si="23"/>
        <v>80.078996848242184</v>
      </c>
      <c r="Z45" s="35">
        <f t="shared" si="24"/>
        <v>81.705715069363237</v>
      </c>
      <c r="AA45" s="35">
        <f t="shared" si="25"/>
        <v>-5.9187901298959318</v>
      </c>
      <c r="AB45" s="35">
        <f t="shared" si="26"/>
        <v>-5.9187901298959389</v>
      </c>
      <c r="AC45" s="35">
        <f t="shared" si="27"/>
        <v>-5.9187901298959247</v>
      </c>
      <c r="AF45">
        <v>1.85</v>
      </c>
      <c r="AG45">
        <v>1.99</v>
      </c>
      <c r="AJ45" t="s">
        <v>72</v>
      </c>
    </row>
    <row r="46" spans="1:36" s="35" customFormat="1" ht="15" x14ac:dyDescent="0.25">
      <c r="A46">
        <v>1.79</v>
      </c>
      <c r="B46">
        <v>3.87</v>
      </c>
      <c r="C46">
        <v>4.13</v>
      </c>
      <c r="D46" s="20">
        <f t="shared" si="3"/>
        <v>5.9187901298959344E-2</v>
      </c>
      <c r="E46" s="17">
        <f>IF(OR($A46="",$B46="",$C46=""),"",A46*'MPTO_working_3-way'!$I45)</f>
        <v>1.8959463433251373</v>
      </c>
      <c r="F46" s="21">
        <f>IF(OR($A46="",$B46="",$C46=""),"",B46*'MPTO_working_3-way'!$I45)</f>
        <v>4.0990571780269729</v>
      </c>
      <c r="G46" s="22">
        <f>IF(OR($A46="",$B46="",$C46=""),"",C46*'MPTO_working_3-way'!$I45)</f>
        <v>4.3744460323647019</v>
      </c>
      <c r="H46" s="17">
        <f>IF(OR($A46="",$B46="",$C46=""),"",'MPTO_working_3-way'!E45)</f>
        <v>1.855528831545538</v>
      </c>
      <c r="I46" s="21">
        <f>IF(OR($A46="",$B46="",$C46=""),"",'MPTO_working_3-way'!F45)</f>
        <v>4.1899096249605012</v>
      </c>
      <c r="J46" s="22">
        <f>IF(OR($A46="",$B46="",$C46=""),"",'MPTO_working_3-way'!G45)</f>
        <v>4.4963735588283846</v>
      </c>
      <c r="K46" s="17">
        <f>IF(OR($A46="",$B46="",$C46=""),"",'OddsRatio_working_3-way'!H45)</f>
        <v>1.8699713101227777</v>
      </c>
      <c r="L46" s="21">
        <f>IF(OR($A46="",$B46="",$C46=""),"",'OddsRatio_working_3-way'!I45)</f>
        <v>4.1605286836105968</v>
      </c>
      <c r="M46" s="22">
        <f>IF(OR($A46="",$B46="",$C46=""),"",'OddsRatio_working_3-way'!J45)</f>
        <v>4.4468483552965745</v>
      </c>
      <c r="N46" s="23">
        <f t="shared" si="16"/>
        <v>52.744108688550007</v>
      </c>
      <c r="O46" s="24">
        <f t="shared" si="17"/>
        <v>24.395853889536053</v>
      </c>
      <c r="P46" s="24">
        <f t="shared" si="18"/>
        <v>22.86003742191393</v>
      </c>
      <c r="Q46" t="s">
        <v>422</v>
      </c>
      <c r="R46" t="s">
        <v>124</v>
      </c>
      <c r="S46" t="s">
        <v>437</v>
      </c>
      <c r="T46" s="35">
        <v>100</v>
      </c>
      <c r="U46" s="35">
        <f t="shared" si="19"/>
        <v>48.186528497409334</v>
      </c>
      <c r="V46" s="35">
        <f t="shared" si="20"/>
        <v>71.181556195965413</v>
      </c>
      <c r="W46" s="35">
        <f t="shared" si="21"/>
        <v>76.133651551312653</v>
      </c>
      <c r="X46" s="35">
        <f t="shared" si="22"/>
        <v>52.684792252721934</v>
      </c>
      <c r="Y46" s="35">
        <f t="shared" si="23"/>
        <v>75.67981995127802</v>
      </c>
      <c r="Z46" s="35">
        <f t="shared" si="24"/>
        <v>80.63191530662526</v>
      </c>
      <c r="AA46" s="35">
        <f t="shared" si="25"/>
        <v>-4.4982637553125997</v>
      </c>
      <c r="AB46" s="35">
        <f t="shared" si="26"/>
        <v>-4.4982637553126068</v>
      </c>
      <c r="AC46" s="35">
        <f t="shared" si="27"/>
        <v>-4.4982637553126068</v>
      </c>
      <c r="AD46" s="36"/>
      <c r="AE46" s="36"/>
      <c r="AF46">
        <v>1.86</v>
      </c>
      <c r="AG46">
        <v>1.97</v>
      </c>
      <c r="AH46" s="36"/>
      <c r="AI46" s="36"/>
      <c r="AJ46" t="s">
        <v>72</v>
      </c>
    </row>
    <row r="47" spans="1:36" ht="15" x14ac:dyDescent="0.25">
      <c r="A47">
        <v>1.93</v>
      </c>
      <c r="B47">
        <v>3.47</v>
      </c>
      <c r="C47">
        <v>4.1900000000000004</v>
      </c>
      <c r="D47" s="20">
        <f t="shared" si="3"/>
        <v>4.4982637553126148E-2</v>
      </c>
      <c r="E47" s="17">
        <f>IF(OR($A47="",$B47="",$C47=""),"",A47*'MPTO_working_3-way'!$I46)</f>
        <v>2.0168164904775332</v>
      </c>
      <c r="F47" s="21">
        <f>IF(OR($A47="",$B47="",$C47=""),"",B47*'MPTO_working_3-way'!$I46)</f>
        <v>3.626089752309348</v>
      </c>
      <c r="G47" s="22">
        <f>IF(OR($A47="",$B47="",$C47=""),"",C47*'MPTO_working_3-way'!$I46)</f>
        <v>4.3784772513475989</v>
      </c>
      <c r="H47" s="17">
        <f>IF(OR($A47="",$B47="",$C47=""),"",'MPTO_working_3-way'!E46)</f>
        <v>1.9875163995244178</v>
      </c>
      <c r="I47" s="21">
        <f>IF(OR($A47="",$B47="",$C47=""),"",'MPTO_working_3-way'!F46)</f>
        <v>3.6604530710676468</v>
      </c>
      <c r="J47" s="22">
        <f>IF(OR($A47="",$B47="",$C47=""),"",'MPTO_working_3-way'!G46)</f>
        <v>4.4708868196157976</v>
      </c>
      <c r="K47" s="17">
        <f>IF(OR($A47="",$B47="",$C47=""),"",'OddsRatio_working_3-way'!H46)</f>
        <v>1.9988101425342766</v>
      </c>
      <c r="L47" s="21">
        <f>IF(OR($A47="",$B47="",$C47=""),"",'OddsRatio_working_3-way'!I46)</f>
        <v>3.6527538194189928</v>
      </c>
      <c r="M47" s="22">
        <f>IF(OR($A47="",$B47="",$C47=""),"",'OddsRatio_working_3-way'!J46)</f>
        <v>4.426026187832627</v>
      </c>
      <c r="N47" s="23">
        <f t="shared" si="16"/>
        <v>49.583093192738829</v>
      </c>
      <c r="O47" s="24">
        <f t="shared" si="17"/>
        <v>27.57791638673946</v>
      </c>
      <c r="P47" s="24">
        <f t="shared" si="18"/>
        <v>22.8389904205217</v>
      </c>
      <c r="Q47" t="s">
        <v>123</v>
      </c>
      <c r="R47" t="s">
        <v>117</v>
      </c>
      <c r="S47" t="s">
        <v>437</v>
      </c>
      <c r="T47" s="35">
        <v>100</v>
      </c>
      <c r="U47" s="35">
        <f t="shared" si="19"/>
        <v>53.051643192488264</v>
      </c>
      <c r="V47" s="35">
        <f t="shared" si="20"/>
        <v>72.451790633608823</v>
      </c>
      <c r="W47" s="35">
        <f t="shared" si="21"/>
        <v>72.222222222222229</v>
      </c>
      <c r="X47" s="35">
        <f t="shared" si="22"/>
        <v>55.325987144168963</v>
      </c>
      <c r="Y47" s="35">
        <f t="shared" si="23"/>
        <v>74.726134585289515</v>
      </c>
      <c r="Z47" s="35">
        <f t="shared" si="24"/>
        <v>74.49656617390292</v>
      </c>
      <c r="AA47" s="35">
        <f t="shared" si="25"/>
        <v>-2.2743439516806987</v>
      </c>
      <c r="AB47" s="35">
        <f t="shared" si="26"/>
        <v>-2.2743439516806916</v>
      </c>
      <c r="AC47" s="35">
        <f t="shared" si="27"/>
        <v>-2.2743439516806916</v>
      </c>
      <c r="AF47">
        <v>2.2000000000000002</v>
      </c>
      <c r="AG47">
        <v>1.69</v>
      </c>
      <c r="AJ47" t="s">
        <v>72</v>
      </c>
    </row>
    <row r="48" spans="1:36" ht="15" x14ac:dyDescent="0.25">
      <c r="A48">
        <v>2.13</v>
      </c>
      <c r="B48">
        <v>3.63</v>
      </c>
      <c r="C48">
        <v>3.6</v>
      </c>
      <c r="D48" s="20">
        <f t="shared" si="3"/>
        <v>2.2743439516807129E-2</v>
      </c>
      <c r="E48" s="17">
        <f>IF(OR($A48="",$B48="",$C48=""),"",A48*'MPTO_working_3-way'!$I47)</f>
        <v>2.1784435261707991</v>
      </c>
      <c r="F48" s="21">
        <f>IF(OR($A48="",$B48="",$C48=""),"",B48*'MPTO_working_3-way'!$I47)</f>
        <v>3.7125586854460098</v>
      </c>
      <c r="G48" s="22">
        <f>IF(OR($A48="",$B48="",$C48=""),"",C48*'MPTO_working_3-way'!$I47)</f>
        <v>3.6818763822605058</v>
      </c>
      <c r="H48" s="17">
        <f>IF(OR($A48="",$B48="",$C48=""),"",'MPTO_working_3-way'!E47)</f>
        <v>2.1649594228193556</v>
      </c>
      <c r="I48" s="21">
        <f>IF(OR($A48="",$B48="",$C48=""),"",'MPTO_working_3-way'!F47)</f>
        <v>3.732722898546061</v>
      </c>
      <c r="J48" s="22">
        <f>IF(OR($A48="",$B48="",$C48=""),"",'MPTO_working_3-way'!G47)</f>
        <v>3.7010083926349053</v>
      </c>
      <c r="K48" s="17">
        <f>IF(OR($A48="",$B48="",$C48=""),"",'OddsRatio_working_3-way'!H47)</f>
        <v>2.1705034847665789</v>
      </c>
      <c r="L48" s="21">
        <f>IF(OR($A48="",$B48="",$C48=""),"",'OddsRatio_working_3-way'!I47)</f>
        <v>3.7242691725098256</v>
      </c>
      <c r="M48" s="22">
        <f>IF(OR($A48="",$B48="",$C48=""),"",'OddsRatio_working_3-way'!J47)</f>
        <v>3.6931938587549591</v>
      </c>
      <c r="N48" s="23">
        <f t="shared" si="16"/>
        <v>45.904334355537287</v>
      </c>
      <c r="O48" s="24">
        <f t="shared" si="17"/>
        <v>26.935601150769813</v>
      </c>
      <c r="P48" s="24">
        <f t="shared" si="18"/>
        <v>27.160064493692893</v>
      </c>
      <c r="Q48" t="s">
        <v>241</v>
      </c>
      <c r="R48" t="s">
        <v>336</v>
      </c>
      <c r="S48" t="s">
        <v>437</v>
      </c>
      <c r="T48" s="35">
        <v>100</v>
      </c>
      <c r="U48" s="35">
        <f t="shared" si="19"/>
        <v>90.215264187866936</v>
      </c>
      <c r="V48" s="35">
        <f t="shared" si="20"/>
        <v>82.238010657193612</v>
      </c>
      <c r="W48" s="35">
        <f t="shared" si="21"/>
        <v>24.81203007518797</v>
      </c>
      <c r="X48" s="35">
        <f t="shared" si="22"/>
        <v>92.949959267618425</v>
      </c>
      <c r="Y48" s="35">
        <f t="shared" si="23"/>
        <v>84.972705736945102</v>
      </c>
      <c r="Z48" s="35">
        <f t="shared" si="24"/>
        <v>27.546725154939466</v>
      </c>
      <c r="AA48" s="35">
        <f t="shared" si="25"/>
        <v>-2.7346950797514893</v>
      </c>
      <c r="AB48" s="35">
        <f t="shared" si="26"/>
        <v>-2.7346950797514893</v>
      </c>
      <c r="AC48" s="35">
        <f t="shared" si="27"/>
        <v>-2.7346950797514964</v>
      </c>
      <c r="AF48">
        <v>1.84</v>
      </c>
      <c r="AG48">
        <v>2.06</v>
      </c>
      <c r="AJ48" t="s">
        <v>411</v>
      </c>
    </row>
    <row r="49" spans="1:36" ht="15" x14ac:dyDescent="0.25">
      <c r="A49">
        <v>10.220000000000001</v>
      </c>
      <c r="B49">
        <v>5.63</v>
      </c>
      <c r="C49">
        <v>1.33</v>
      </c>
      <c r="D49" s="20">
        <f t="shared" si="3"/>
        <v>2.7346950797515035E-2</v>
      </c>
      <c r="E49" s="17">
        <f>IF(OR($A49="",$B49="",$C49=""),"",A49*'MPTO_working_3-way'!$I48)</f>
        <v>10.499485837150605</v>
      </c>
      <c r="F49" s="21">
        <f>IF(OR($A49="",$B49="",$C49=""),"",B49*'MPTO_working_3-way'!$I48)</f>
        <v>5.7839633329900098</v>
      </c>
      <c r="G49" s="22">
        <f>IF(OR($A49="",$B49="",$C49=""),"",C49*'MPTO_working_3-way'!$I48)</f>
        <v>1.3663714445606951</v>
      </c>
      <c r="H49" s="17">
        <f>IF(OR($A49="",$B49="",$C49=""),"",'MPTO_working_3-way'!E48)</f>
        <v>11.269928463775212</v>
      </c>
      <c r="I49" s="21">
        <f>IF(OR($A49="",$B49="",$C49=""),"",'MPTO_working_3-way'!F48)</f>
        <v>5.9345686567504483</v>
      </c>
      <c r="J49" s="22">
        <f>IF(OR($A49="",$B49="",$C49=""),"",'MPTO_working_3-way'!G48)</f>
        <v>1.3463225655175108</v>
      </c>
      <c r="K49" s="17">
        <f>IF(OR($A49="",$B49="",$C49=""),"",'OddsRatio_working_3-way'!H48)</f>
        <v>10.842447378110471</v>
      </c>
      <c r="L49" s="21">
        <f>IF(OR($A49="",$B49="",$C49=""),"",'OddsRatio_working_3-way'!I48)</f>
        <v>5.9425739002875781</v>
      </c>
      <c r="M49" s="22">
        <f>IF(OR($A49="",$B49="",$C49=""),"",'OddsRatio_working_3-way'!J48)</f>
        <v>1.352278485333672</v>
      </c>
      <c r="N49" s="23">
        <f t="shared" si="16"/>
        <v>9.5242759075084802</v>
      </c>
      <c r="O49" s="24">
        <f t="shared" si="17"/>
        <v>17.289182908478981</v>
      </c>
      <c r="P49" s="24">
        <f t="shared" si="18"/>
        <v>73.186541184012526</v>
      </c>
      <c r="Q49" t="s">
        <v>272</v>
      </c>
      <c r="R49" t="s">
        <v>358</v>
      </c>
      <c r="S49" t="s">
        <v>437</v>
      </c>
      <c r="T49" s="35">
        <v>100</v>
      </c>
      <c r="U49" s="35">
        <f t="shared" si="19"/>
        <v>24.81203007518797</v>
      </c>
      <c r="V49" s="35">
        <f t="shared" si="20"/>
        <v>81.060606060606062</v>
      </c>
      <c r="W49" s="35">
        <f t="shared" si="21"/>
        <v>91.783073130649143</v>
      </c>
      <c r="X49" s="35">
        <f t="shared" si="22"/>
        <v>27.156320808744805</v>
      </c>
      <c r="Y49" s="35">
        <f t="shared" si="23"/>
        <v>83.40489679416288</v>
      </c>
      <c r="Z49" s="35">
        <f t="shared" si="24"/>
        <v>94.127363864205975</v>
      </c>
      <c r="AA49" s="35">
        <f t="shared" si="25"/>
        <v>-2.3442907335568357</v>
      </c>
      <c r="AB49" s="35">
        <f t="shared" si="26"/>
        <v>-2.3442907335568179</v>
      </c>
      <c r="AC49" s="35">
        <f t="shared" si="27"/>
        <v>-2.3442907335568322</v>
      </c>
      <c r="AF49">
        <v>1.66</v>
      </c>
      <c r="AG49">
        <v>2.35</v>
      </c>
      <c r="AJ49" t="s">
        <v>414</v>
      </c>
    </row>
    <row r="50" spans="1:36" ht="15" x14ac:dyDescent="0.25">
      <c r="A50">
        <v>1.33</v>
      </c>
      <c r="B50">
        <v>5.28</v>
      </c>
      <c r="C50">
        <v>12.17</v>
      </c>
      <c r="D50" s="20">
        <f t="shared" si="3"/>
        <v>2.3442907335568419E-2</v>
      </c>
      <c r="E50" s="17">
        <f>IF(OR($A50="",$B50="",$C50=""),"",A50*'MPTO_working_3-way'!$I49)</f>
        <v>1.3611790667563062</v>
      </c>
      <c r="F50" s="21">
        <f>IF(OR($A50="",$B50="",$C50=""),"",B50*'MPTO_working_3-way'!$I49)</f>
        <v>5.4037785507318015</v>
      </c>
      <c r="G50" s="22">
        <f>IF(OR($A50="",$B50="",$C50=""),"",C50*'MPTO_working_3-way'!$I49)</f>
        <v>12.455300182273868</v>
      </c>
      <c r="H50" s="17">
        <f>IF(OR($A50="",$B50="",$C50=""),"",'MPTO_working_3-way'!E49)</f>
        <v>1.343967888167839</v>
      </c>
      <c r="I50" s="21">
        <f>IF(OR($A50="",$B50="",$C50=""),"",'MPTO_working_3-way'!F49)</f>
        <v>5.5072254620833156</v>
      </c>
      <c r="J50" s="22">
        <f>IF(OR($A50="",$B50="",$C50=""),"",'MPTO_working_3-way'!G49)</f>
        <v>13.449000792500602</v>
      </c>
      <c r="K50" s="17">
        <f>IF(OR($A50="",$B50="",$C50=""),"",'OddsRatio_working_3-way'!H49)</f>
        <v>1.3492404245028584</v>
      </c>
      <c r="L50" s="21">
        <f>IF(OR($A50="",$B50="",$C50=""),"",'OddsRatio_working_3-way'!I49)</f>
        <v>5.5295424753704054</v>
      </c>
      <c r="M50" s="22">
        <f>IF(OR($A50="",$B50="",$C50=""),"",'OddsRatio_working_3-way'!J49)</f>
        <v>12.821259217263419</v>
      </c>
      <c r="N50" s="23">
        <f t="shared" si="16"/>
        <v>73.465719861752135</v>
      </c>
      <c r="O50" s="24">
        <f t="shared" si="17"/>
        <v>18.505569586388322</v>
      </c>
      <c r="P50" s="24">
        <f t="shared" si="18"/>
        <v>8.0287105518595183</v>
      </c>
      <c r="Q50" t="s">
        <v>396</v>
      </c>
      <c r="R50" t="s">
        <v>395</v>
      </c>
      <c r="S50" t="s">
        <v>437</v>
      </c>
      <c r="T50" s="35">
        <v>100</v>
      </c>
      <c r="U50" s="35">
        <f t="shared" si="19"/>
        <v>59.839357429718881</v>
      </c>
      <c r="V50" s="35">
        <f t="shared" si="20"/>
        <v>67.637540453074436</v>
      </c>
      <c r="W50" s="35">
        <f t="shared" si="21"/>
        <v>69.78851963746223</v>
      </c>
      <c r="X50" s="35">
        <f t="shared" si="22"/>
        <v>62.573939909463341</v>
      </c>
      <c r="Y50" s="35">
        <f t="shared" si="23"/>
        <v>70.372122932818883</v>
      </c>
      <c r="Z50" s="35">
        <f t="shared" si="24"/>
        <v>72.52310211720669</v>
      </c>
      <c r="AA50" s="35">
        <f t="shared" si="25"/>
        <v>-2.7345824797444607</v>
      </c>
      <c r="AB50" s="35">
        <f t="shared" si="26"/>
        <v>-2.7345824797444465</v>
      </c>
      <c r="AC50" s="35">
        <f t="shared" si="27"/>
        <v>-2.7345824797444607</v>
      </c>
      <c r="AF50">
        <v>1.86</v>
      </c>
      <c r="AG50">
        <v>2.0499999999999998</v>
      </c>
      <c r="AJ50" t="s">
        <v>414</v>
      </c>
    </row>
    <row r="51" spans="1:36" ht="15" x14ac:dyDescent="0.25">
      <c r="A51">
        <v>2.4900000000000002</v>
      </c>
      <c r="B51">
        <v>3.09</v>
      </c>
      <c r="C51">
        <v>3.31</v>
      </c>
      <c r="D51" s="20">
        <f t="shared" si="3"/>
        <v>2.7345824797444518E-2</v>
      </c>
      <c r="E51" s="17">
        <f>IF(OR($A51="",$B51="",$C51=""),"",A51*'MPTO_working_3-way'!$I50)</f>
        <v>2.5580911037456371</v>
      </c>
      <c r="F51" s="21">
        <f>IF(OR($A51="",$B51="",$C51=""),"",B51*'MPTO_working_3-way'!$I50)</f>
        <v>3.1744985986241034</v>
      </c>
      <c r="G51" s="22">
        <f>IF(OR($A51="",$B51="",$C51=""),"",C51*'MPTO_working_3-way'!$I50)</f>
        <v>3.4005146800795414</v>
      </c>
      <c r="H51" s="17">
        <f>IF(OR($A51="",$B51="",$C51=""),"",'MPTO_working_3-way'!E50)</f>
        <v>2.5478281434812793</v>
      </c>
      <c r="I51" s="21">
        <f>IF(OR($A51="",$B51="",$C51=""),"",'MPTO_working_3-way'!F50)</f>
        <v>3.1795560090025199</v>
      </c>
      <c r="J51" s="22">
        <f>IF(OR($A51="",$B51="",$C51=""),"",'MPTO_working_3-way'!G50)</f>
        <v>3.4129747732397813</v>
      </c>
      <c r="K51" s="17">
        <f>IF(OR($A51="",$B51="",$C51=""),"",'OddsRatio_working_3-way'!H50)</f>
        <v>2.5524795670385529</v>
      </c>
      <c r="L51" s="21">
        <f>IF(OR($A51="",$B51="",$C51=""),"",'OddsRatio_working_3-way'!I50)</f>
        <v>3.1776391242352848</v>
      </c>
      <c r="M51" s="22">
        <f>IF(OR($A51="",$B51="",$C51=""),"",'OddsRatio_working_3-way'!J50)</f>
        <v>3.40686429520742</v>
      </c>
      <c r="N51" s="23">
        <f t="shared" si="16"/>
        <v>39.091649180741399</v>
      </c>
      <c r="O51" s="24">
        <f t="shared" si="17"/>
        <v>31.501037689335309</v>
      </c>
      <c r="P51" s="24">
        <f t="shared" si="18"/>
        <v>29.407313129923292</v>
      </c>
      <c r="Q51" t="s">
        <v>294</v>
      </c>
      <c r="R51" t="s">
        <v>399</v>
      </c>
      <c r="S51" t="s">
        <v>437</v>
      </c>
      <c r="T51" s="35">
        <v>100</v>
      </c>
      <c r="U51" s="35">
        <f t="shared" si="19"/>
        <v>59.183673469387763</v>
      </c>
      <c r="V51" s="35">
        <f t="shared" si="20"/>
        <v>69.696969696969703</v>
      </c>
      <c r="W51" s="35">
        <f t="shared" si="21"/>
        <v>68.35443037974683</v>
      </c>
      <c r="X51" s="35">
        <f t="shared" si="22"/>
        <v>61.948599923283467</v>
      </c>
      <c r="Y51" s="35">
        <f t="shared" si="23"/>
        <v>72.4618961508654</v>
      </c>
      <c r="Z51" s="35">
        <f t="shared" si="24"/>
        <v>71.119356833642541</v>
      </c>
      <c r="AA51" s="35">
        <f t="shared" si="25"/>
        <v>-2.7649264538957041</v>
      </c>
      <c r="AB51" s="35">
        <f t="shared" si="26"/>
        <v>-2.764926453895697</v>
      </c>
      <c r="AC51" s="35">
        <f t="shared" si="27"/>
        <v>-2.7649264538957112</v>
      </c>
      <c r="AF51">
        <v>2.4500000000000002</v>
      </c>
      <c r="AG51">
        <v>1.6</v>
      </c>
      <c r="AJ51" t="s">
        <v>409</v>
      </c>
    </row>
    <row r="52" spans="1:36" ht="15" x14ac:dyDescent="0.25">
      <c r="A52">
        <v>2.4500000000000002</v>
      </c>
      <c r="B52">
        <v>3.3</v>
      </c>
      <c r="C52">
        <v>3.16</v>
      </c>
      <c r="D52" s="20">
        <f t="shared" si="3"/>
        <v>2.7649264538956997E-2</v>
      </c>
      <c r="E52" s="17">
        <f>IF(OR($A52="",$B52="",$C52=""),"",A52*'MPTO_working_3-way'!$I51)</f>
        <v>2.5177406981204449</v>
      </c>
      <c r="F52" s="21">
        <f>IF(OR($A52="",$B52="",$C52=""),"",B52*'MPTO_working_3-way'!$I51)</f>
        <v>3.391242572978558</v>
      </c>
      <c r="G52" s="22">
        <f>IF(OR($A52="",$B52="",$C52=""),"",C52*'MPTO_working_3-way'!$I51)</f>
        <v>3.2473716759431044</v>
      </c>
      <c r="H52" s="17">
        <f>IF(OR($A52="",$B52="",$C52=""),"",'MPTO_working_3-way'!E51)</f>
        <v>2.5065996023232691</v>
      </c>
      <c r="I52" s="21">
        <f>IF(OR($A52="",$B52="",$C52=""),"",'MPTO_working_3-way'!F51)</f>
        <v>3.4035151601271774</v>
      </c>
      <c r="J52" s="22">
        <f>IF(OR($A52="",$B52="",$C52=""),"",'MPTO_working_3-way'!G51)</f>
        <v>3.2547922169470795</v>
      </c>
      <c r="K52" s="17">
        <f>IF(OR($A52="",$B52="",$C52=""),"",'OddsRatio_working_3-way'!H51)</f>
        <v>2.5115861024149928</v>
      </c>
      <c r="L52" s="21">
        <f>IF(OR($A52="",$B52="",$C52=""),"",'OddsRatio_working_3-way'!I51)</f>
        <v>3.3976883003824008</v>
      </c>
      <c r="M52" s="22">
        <f>IF(OR($A52="",$B52="",$C52=""),"",'OddsRatio_working_3-way'!J51)</f>
        <v>3.2517420560112988</v>
      </c>
      <c r="N52" s="23">
        <f t="shared" si="16"/>
        <v>39.718148924014471</v>
      </c>
      <c r="O52" s="24">
        <f t="shared" si="17"/>
        <v>29.487716625404691</v>
      </c>
      <c r="P52" s="24">
        <f t="shared" si="18"/>
        <v>30.794134450580845</v>
      </c>
      <c r="Q52" t="s">
        <v>298</v>
      </c>
      <c r="R52" t="s">
        <v>295</v>
      </c>
      <c r="S52" t="s">
        <v>437</v>
      </c>
      <c r="T52" s="35">
        <v>100</v>
      </c>
      <c r="U52" s="35">
        <f t="shared" si="19"/>
        <v>44.751381215469614</v>
      </c>
      <c r="V52" s="35">
        <f t="shared" si="20"/>
        <v>73.474801061007966</v>
      </c>
      <c r="W52" s="35">
        <f t="shared" si="21"/>
        <v>78.768577494692153</v>
      </c>
      <c r="X52" s="35">
        <f t="shared" si="22"/>
        <v>47.756621444299903</v>
      </c>
      <c r="Y52" s="35">
        <f t="shared" si="23"/>
        <v>76.480041289838255</v>
      </c>
      <c r="Z52" s="35">
        <f t="shared" si="24"/>
        <v>81.773817723522441</v>
      </c>
      <c r="AA52" s="35">
        <f t="shared" si="25"/>
        <v>-3.0052402288302886</v>
      </c>
      <c r="AB52" s="35">
        <f t="shared" si="26"/>
        <v>-3.0052402288302886</v>
      </c>
      <c r="AC52" s="35">
        <f t="shared" si="27"/>
        <v>-3.0052402288302886</v>
      </c>
      <c r="AF52">
        <v>2.16</v>
      </c>
      <c r="AG52">
        <v>1.75</v>
      </c>
      <c r="AJ52" t="s">
        <v>409</v>
      </c>
    </row>
    <row r="53" spans="1:36" s="35" customFormat="1" ht="15" x14ac:dyDescent="0.25">
      <c r="A53">
        <v>1.81</v>
      </c>
      <c r="B53">
        <v>3.77</v>
      </c>
      <c r="C53">
        <v>4.71</v>
      </c>
      <c r="D53" s="20">
        <f t="shared" si="3"/>
        <v>3.005240228830286E-2</v>
      </c>
      <c r="E53" s="17">
        <f>IF(OR($A53="",$B53="",$C53=""),"",A53*'MPTO_working_3-way'!$I52)</f>
        <v>1.8643948481418282</v>
      </c>
      <c r="F53" s="21">
        <f>IF(OR($A53="",$B53="",$C53=""),"",B53*'MPTO_working_3-way'!$I52)</f>
        <v>3.8832975566269017</v>
      </c>
      <c r="G53" s="22">
        <f>IF(OR($A53="",$B53="",$C53=""),"",C53*'MPTO_working_3-way'!$I52)</f>
        <v>4.8515468147779064</v>
      </c>
      <c r="H53" s="17">
        <f>IF(OR($A53="",$B53="",$C53=""),"",'MPTO_working_3-way'!E52)</f>
        <v>1.8434242609110731</v>
      </c>
      <c r="I53" s="21">
        <f>IF(OR($A53="",$B53="",$C53=""),"",'MPTO_working_3-way'!F52)</f>
        <v>3.9179652984199915</v>
      </c>
      <c r="J53" s="22">
        <f>IF(OR($A53="",$B53="",$C53=""),"",'MPTO_working_3-way'!G52)</f>
        <v>4.9432329600675757</v>
      </c>
      <c r="K53" s="17">
        <f>IF(OR($A53="",$B53="",$C53=""),"",'OddsRatio_working_3-way'!H52)</f>
        <v>1.8512307322959687</v>
      </c>
      <c r="L53" s="21">
        <f>IF(OR($A53="",$B53="",$C53=""),"",'OddsRatio_working_3-way'!I52)</f>
        <v>3.910998924024486</v>
      </c>
      <c r="M53" s="22">
        <f>IF(OR($A53="",$B53="",$C53=""),"",'OddsRatio_working_3-way'!J52)</f>
        <v>4.898846934343263</v>
      </c>
      <c r="N53" s="23">
        <f t="shared" si="16"/>
        <v>53.636706891604113</v>
      </c>
      <c r="O53" s="24">
        <f t="shared" si="17"/>
        <v>25.751310205252903</v>
      </c>
      <c r="P53" s="24">
        <f t="shared" si="18"/>
        <v>20.611982903142984</v>
      </c>
      <c r="Q53" t="s">
        <v>370</v>
      </c>
      <c r="R53" t="s">
        <v>372</v>
      </c>
      <c r="S53" t="s">
        <v>437</v>
      </c>
      <c r="T53" s="35">
        <v>100</v>
      </c>
      <c r="U53" s="35">
        <f t="shared" si="19"/>
        <v>67.532467532467535</v>
      </c>
      <c r="V53" s="35">
        <f t="shared" si="20"/>
        <v>68.55345911949685</v>
      </c>
      <c r="W53" s="35">
        <f t="shared" si="21"/>
        <v>58.50622406639004</v>
      </c>
      <c r="X53" s="35">
        <f t="shared" si="22"/>
        <v>72.940316814113103</v>
      </c>
      <c r="Y53" s="35">
        <f t="shared" si="23"/>
        <v>73.961308401142418</v>
      </c>
      <c r="Z53" s="35">
        <f t="shared" si="24"/>
        <v>63.914073348035608</v>
      </c>
      <c r="AA53" s="35">
        <f t="shared" si="25"/>
        <v>-5.4078492816455679</v>
      </c>
      <c r="AB53" s="35">
        <f t="shared" si="26"/>
        <v>-5.4078492816455679</v>
      </c>
      <c r="AC53" s="35">
        <f t="shared" si="27"/>
        <v>-5.4078492816455679</v>
      </c>
      <c r="AD53" s="36"/>
      <c r="AE53" s="36"/>
      <c r="AF53">
        <v>2.08</v>
      </c>
      <c r="AG53">
        <v>1.83</v>
      </c>
      <c r="AH53" s="36"/>
      <c r="AI53" s="36"/>
      <c r="AJ53" t="s">
        <v>409</v>
      </c>
    </row>
    <row r="54" spans="1:36" ht="15" x14ac:dyDescent="0.25">
      <c r="A54">
        <v>3.08</v>
      </c>
      <c r="B54">
        <v>3.18</v>
      </c>
      <c r="C54">
        <v>2.41</v>
      </c>
      <c r="D54" s="20">
        <f t="shared" si="3"/>
        <v>5.4078492816455714E-2</v>
      </c>
      <c r="E54" s="17">
        <f>IF(OR($A54="",$B54="",$C54=""),"",A54*'MPTO_working_3-way'!$I53)</f>
        <v>3.2465617578746837</v>
      </c>
      <c r="F54" s="21">
        <f>IF(OR($A54="",$B54="",$C54=""),"",B54*'MPTO_working_3-way'!$I53)</f>
        <v>3.3519696071563292</v>
      </c>
      <c r="G54" s="22">
        <f>IF(OR($A54="",$B54="",$C54=""),"",C54*'MPTO_working_3-way'!$I53)</f>
        <v>2.5403291676876583</v>
      </c>
      <c r="H54" s="17">
        <f>IF(OR($A54="",$B54="",$C54=""),"",'MPTO_working_3-way'!E53)</f>
        <v>3.2610557246764711</v>
      </c>
      <c r="I54" s="21">
        <f>IF(OR($A54="",$B54="",$C54=""),"",'MPTO_working_3-way'!F53)</f>
        <v>3.3733725154230889</v>
      </c>
      <c r="J54" s="22">
        <f>IF(OR($A54="",$B54="",$C54=""),"",'MPTO_working_3-way'!G53)</f>
        <v>2.5194527255846149</v>
      </c>
      <c r="K54" s="17">
        <f>IF(OR($A54="",$B54="",$C54=""),"",'OddsRatio_working_3-way'!H53)</f>
        <v>3.2550264715802948</v>
      </c>
      <c r="L54" s="21">
        <f>IF(OR($A54="",$B54="",$C54=""),"",'OddsRatio_working_3-way'!I53)</f>
        <v>3.363441205790886</v>
      </c>
      <c r="M54" s="22">
        <f>IF(OR($A54="",$B54="",$C54=""),"",'OddsRatio_working_3-way'!J53)</f>
        <v>2.5286477523693347</v>
      </c>
      <c r="N54" s="23">
        <f t="shared" si="16"/>
        <v>30.801816647240866</v>
      </c>
      <c r="O54" s="24">
        <f t="shared" si="17"/>
        <v>29.833206060849644</v>
      </c>
      <c r="P54" s="24">
        <f t="shared" si="18"/>
        <v>39.364977291909483</v>
      </c>
      <c r="Q54" t="s">
        <v>432</v>
      </c>
      <c r="R54" t="s">
        <v>129</v>
      </c>
      <c r="S54" t="s">
        <v>437</v>
      </c>
      <c r="T54" s="35">
        <v>100</v>
      </c>
      <c r="U54" s="35">
        <f t="shared" si="19"/>
        <v>53.917050691244242</v>
      </c>
      <c r="V54" s="35">
        <f t="shared" si="20"/>
        <v>71.83098591549296</v>
      </c>
      <c r="W54" s="35">
        <f t="shared" si="21"/>
        <v>71.988795518207283</v>
      </c>
      <c r="X54" s="35">
        <f t="shared" si="22"/>
        <v>56.180218566299757</v>
      </c>
      <c r="Y54" s="35">
        <f t="shared" si="23"/>
        <v>74.094153790548475</v>
      </c>
      <c r="Z54" s="35">
        <f t="shared" si="24"/>
        <v>74.251963393262812</v>
      </c>
      <c r="AA54" s="35">
        <f t="shared" si="25"/>
        <v>-2.2631678750555153</v>
      </c>
      <c r="AB54" s="35">
        <f t="shared" si="26"/>
        <v>-2.2631678750555153</v>
      </c>
      <c r="AC54" s="35">
        <f t="shared" si="27"/>
        <v>-2.2631678750555295</v>
      </c>
      <c r="AF54">
        <v>2.3199999999999998</v>
      </c>
      <c r="AG54">
        <v>1.6</v>
      </c>
      <c r="AJ54" t="s">
        <v>166</v>
      </c>
    </row>
    <row r="55" spans="1:36" ht="15" x14ac:dyDescent="0.25">
      <c r="A55">
        <v>2.17</v>
      </c>
      <c r="B55">
        <v>3.55</v>
      </c>
      <c r="C55">
        <v>3.57</v>
      </c>
      <c r="D55" s="20">
        <f t="shared" si="3"/>
        <v>2.2631678750555384E-2</v>
      </c>
      <c r="E55" s="17">
        <f>IF(OR($A55="",$B55="",$C55=""),"",A55*'MPTO_working_3-way'!$I54)</f>
        <v>2.2191107428887049</v>
      </c>
      <c r="F55" s="21">
        <f>IF(OR($A55="",$B55="",$C55=""),"",B55*'MPTO_working_3-way'!$I54)</f>
        <v>3.6303424595644715</v>
      </c>
      <c r="G55" s="22">
        <f>IF(OR($A55="",$B55="",$C55=""),"",C55*'MPTO_working_3-way'!$I54)</f>
        <v>3.6507950931394824</v>
      </c>
      <c r="H55" s="17">
        <f>IF(OR($A55="",$B55="",$C55=""),"",'MPTO_working_3-way'!E54)</f>
        <v>2.2061146430052121</v>
      </c>
      <c r="I55" s="21">
        <f>IF(OR($A55="",$B55="",$C55=""),"",'MPTO_working_3-way'!F54)</f>
        <v>3.6476880772843403</v>
      </c>
      <c r="J55" s="22">
        <f>IF(OR($A55="",$B55="",$C55=""),"",'MPTO_working_3-way'!G54)</f>
        <v>3.6688072066575672</v>
      </c>
      <c r="K55" s="17">
        <f>IF(OR($A55="",$B55="",$C55=""),"",'OddsRatio_working_3-way'!H54)</f>
        <v>2.2115202805408654</v>
      </c>
      <c r="L55" s="21">
        <f>IF(OR($A55="",$B55="",$C55=""),"",'OddsRatio_working_3-way'!I54)</f>
        <v>3.6404929191275275</v>
      </c>
      <c r="M55" s="22">
        <f>IF(OR($A55="",$B55="",$C55=""),"",'OddsRatio_working_3-way'!J54)</f>
        <v>3.6612026675128413</v>
      </c>
      <c r="N55" s="23">
        <f t="shared" si="16"/>
        <v>45.063095801080216</v>
      </c>
      <c r="O55" s="24">
        <f t="shared" si="17"/>
        <v>27.545610672772973</v>
      </c>
      <c r="P55" s="24">
        <f t="shared" si="18"/>
        <v>27.391293526146796</v>
      </c>
      <c r="Q55" t="s">
        <v>400</v>
      </c>
      <c r="R55" t="s">
        <v>375</v>
      </c>
      <c r="S55" t="s">
        <v>437</v>
      </c>
      <c r="T55" s="35">
        <v>100</v>
      </c>
      <c r="U55" s="35">
        <f t="shared" si="19"/>
        <v>55.357142857142868</v>
      </c>
      <c r="V55" s="35">
        <f t="shared" si="20"/>
        <v>69.78851963746223</v>
      </c>
      <c r="W55" s="35">
        <f t="shared" si="21"/>
        <v>70.845481049562679</v>
      </c>
      <c r="X55" s="35">
        <f t="shared" si="22"/>
        <v>59.365999312975084</v>
      </c>
      <c r="Y55" s="35">
        <f t="shared" si="23"/>
        <v>73.79737609329446</v>
      </c>
      <c r="Z55" s="35">
        <f t="shared" si="24"/>
        <v>74.854337505394895</v>
      </c>
      <c r="AA55" s="35">
        <f t="shared" si="25"/>
        <v>-4.0088564558322162</v>
      </c>
      <c r="AB55" s="35">
        <f t="shared" si="26"/>
        <v>-4.0088564558322304</v>
      </c>
      <c r="AC55" s="35">
        <f t="shared" si="27"/>
        <v>-4.0088564558322162</v>
      </c>
      <c r="AF55">
        <v>1.95</v>
      </c>
      <c r="AG55">
        <v>1.95</v>
      </c>
      <c r="AJ55" t="s">
        <v>417</v>
      </c>
    </row>
    <row r="56" spans="1:36" ht="15" x14ac:dyDescent="0.25">
      <c r="A56">
        <v>2.2400000000000002</v>
      </c>
      <c r="B56">
        <v>3.31</v>
      </c>
      <c r="C56">
        <v>3.43</v>
      </c>
      <c r="D56" s="20">
        <f t="shared" si="3"/>
        <v>4.0088564558322215E-2</v>
      </c>
      <c r="E56" s="17">
        <f>IF(OR($A56="",$B56="",$C56=""),"",A56*'MPTO_working_3-way'!$I55)</f>
        <v>2.3297983846106418</v>
      </c>
      <c r="F56" s="21">
        <f>IF(OR($A56="",$B56="",$C56=""),"",B56*'MPTO_working_3-way'!$I55)</f>
        <v>3.4426931486880465</v>
      </c>
      <c r="G56" s="22">
        <f>IF(OR($A56="",$B56="",$C56=""),"",C56*'MPTO_working_3-way'!$I55)</f>
        <v>3.5675037764350455</v>
      </c>
      <c r="H56" s="17">
        <f>IF(OR($A56="",$B56="",$C56=""),"",'MPTO_working_3-way'!E55)</f>
        <v>2.309118366392263</v>
      </c>
      <c r="I56" s="21">
        <f>IF(OR($A56="",$B56="",$C56=""),"",'MPTO_working_3-way'!F55)</f>
        <v>3.463180090214784</v>
      </c>
      <c r="J56" s="22">
        <f>IF(OR($A56="",$B56="",$C56=""),"",'MPTO_working_3-way'!G55)</f>
        <v>3.5947645678235438</v>
      </c>
      <c r="K56" s="17">
        <f>IF(OR($A56="",$B56="",$C56=""),"",'OddsRatio_working_3-way'!H55)</f>
        <v>2.3178451082996245</v>
      </c>
      <c r="L56" s="21">
        <f>IF(OR($A56="",$B56="",$C56=""),"",'OddsRatio_working_3-way'!I55)</f>
        <v>3.4550179033646224</v>
      </c>
      <c r="M56" s="22">
        <f>IF(OR($A56="",$B56="",$C56=""),"",'OddsRatio_working_3-way'!J55)</f>
        <v>3.5825513009420065</v>
      </c>
      <c r="N56" s="23">
        <f t="shared" si="16"/>
        <v>42.922168999920608</v>
      </c>
      <c r="O56" s="24">
        <f t="shared" si="17"/>
        <v>29.047026755233279</v>
      </c>
      <c r="P56" s="24">
        <f t="shared" si="18"/>
        <v>28.030804244846109</v>
      </c>
      <c r="Q56" t="s">
        <v>161</v>
      </c>
      <c r="R56" t="s">
        <v>155</v>
      </c>
      <c r="S56" t="s">
        <v>437</v>
      </c>
      <c r="T56" s="35">
        <v>100</v>
      </c>
      <c r="U56" s="35">
        <f t="shared" si="19"/>
        <v>59.514170040485837</v>
      </c>
      <c r="V56" s="35">
        <f t="shared" si="20"/>
        <v>68.253968253968253</v>
      </c>
      <c r="W56" s="35">
        <f t="shared" si="21"/>
        <v>68.253968253968253</v>
      </c>
      <c r="X56" s="35">
        <f t="shared" si="22"/>
        <v>63.492063492063487</v>
      </c>
      <c r="Y56" s="35">
        <f t="shared" si="23"/>
        <v>72.231861705545924</v>
      </c>
      <c r="Z56" s="35">
        <f t="shared" si="24"/>
        <v>72.231861705545924</v>
      </c>
      <c r="AA56" s="35">
        <f t="shared" si="25"/>
        <v>-3.9778934515776498</v>
      </c>
      <c r="AB56" s="35">
        <f t="shared" si="26"/>
        <v>-3.9778934515776712</v>
      </c>
      <c r="AC56" s="35">
        <f t="shared" si="27"/>
        <v>-3.9778934515776712</v>
      </c>
      <c r="AF56">
        <v>2.09</v>
      </c>
      <c r="AG56">
        <v>1.77</v>
      </c>
      <c r="AJ56" t="s">
        <v>167</v>
      </c>
    </row>
    <row r="57" spans="1:36" ht="15" x14ac:dyDescent="0.25">
      <c r="A57">
        <v>2.4700000000000002</v>
      </c>
      <c r="B57">
        <v>3.15</v>
      </c>
      <c r="C57">
        <v>3.15</v>
      </c>
      <c r="D57" s="20">
        <f t="shared" si="3"/>
        <v>3.9778934515776632E-2</v>
      </c>
      <c r="E57" s="17">
        <f>IF(OR($A57="",$B57="",$C57=""),"",A57*'MPTO_working_3-way'!$I56)</f>
        <v>2.5682539682539685</v>
      </c>
      <c r="F57" s="21">
        <f>IF(OR($A57="",$B57="",$C57=""),"",B57*'MPTO_working_3-way'!$I56)</f>
        <v>3.2753036437246963</v>
      </c>
      <c r="G57" s="22">
        <f>IF(OR($A57="",$B57="",$C57=""),"",C57*'MPTO_working_3-way'!$I56)</f>
        <v>3.2753036437246963</v>
      </c>
      <c r="H57" s="17">
        <f>IF(OR($A57="",$B57="",$C57=""),"",'MPTO_working_3-way'!E56)</f>
        <v>2.5536349215032002</v>
      </c>
      <c r="I57" s="21">
        <f>IF(OR($A57="",$B57="",$C57=""),"",'MPTO_working_3-way'!F56)</f>
        <v>3.2873037110062668</v>
      </c>
      <c r="J57" s="22">
        <f>IF(OR($A57="",$B57="",$C57=""),"",'MPTO_working_3-way'!G56)</f>
        <v>3.2873037110062668</v>
      </c>
      <c r="K57" s="17">
        <f>IF(OR($A57="",$B57="",$C57=""),"",'OddsRatio_working_3-way'!H56)</f>
        <v>2.5601832622741734</v>
      </c>
      <c r="L57" s="21">
        <f>IF(OR($A57="",$B57="",$C57=""),"",'OddsRatio_working_3-way'!I56)</f>
        <v>3.2819006897207297</v>
      </c>
      <c r="M57" s="22">
        <f>IF(OR($A57="",$B57="",$C57=""),"",'OddsRatio_working_3-way'!J56)</f>
        <v>3.2819006897207297</v>
      </c>
      <c r="N57" s="23">
        <f t="shared" si="16"/>
        <v>38.936959208899871</v>
      </c>
      <c r="O57" s="24">
        <f t="shared" si="17"/>
        <v>30.531520395550061</v>
      </c>
      <c r="P57" s="24">
        <f t="shared" si="18"/>
        <v>30.531520395550061</v>
      </c>
      <c r="Q57" t="s">
        <v>158</v>
      </c>
      <c r="R57" t="s">
        <v>147</v>
      </c>
      <c r="S57" t="s">
        <v>437</v>
      </c>
      <c r="T57" s="35">
        <v>100</v>
      </c>
      <c r="U57" s="35">
        <f t="shared" si="19"/>
        <v>52.38095238095238</v>
      </c>
      <c r="V57" s="35">
        <f t="shared" si="20"/>
        <v>73.333333333333329</v>
      </c>
      <c r="W57" s="35">
        <f t="shared" si="21"/>
        <v>71.346704871060169</v>
      </c>
      <c r="X57" s="35">
        <f t="shared" si="22"/>
        <v>55.319961795606496</v>
      </c>
      <c r="Y57" s="35">
        <f t="shared" si="23"/>
        <v>76.272342747987437</v>
      </c>
      <c r="Z57" s="35">
        <f t="shared" si="24"/>
        <v>74.285714285714292</v>
      </c>
      <c r="AA57" s="35">
        <f t="shared" si="25"/>
        <v>-2.9390094146541159</v>
      </c>
      <c r="AB57" s="35">
        <f t="shared" si="26"/>
        <v>-2.9390094146541088</v>
      </c>
      <c r="AC57" s="35">
        <f t="shared" si="27"/>
        <v>-2.939009414654123</v>
      </c>
      <c r="AF57">
        <v>2.2000000000000002</v>
      </c>
      <c r="AG57">
        <v>1.7</v>
      </c>
      <c r="AJ57" t="s">
        <v>167</v>
      </c>
    </row>
    <row r="58" spans="1:36" ht="15" x14ac:dyDescent="0.25">
      <c r="A58">
        <v>2.1</v>
      </c>
      <c r="B58">
        <v>3.75</v>
      </c>
      <c r="C58">
        <v>3.49</v>
      </c>
      <c r="D58" s="20">
        <f t="shared" si="3"/>
        <v>2.9390094146541035E-2</v>
      </c>
      <c r="E58" s="17">
        <f>IF(OR($A58="",$B58="",$C58=""),"",A58*'MPTO_working_3-way'!$I57)</f>
        <v>2.1617191977077361</v>
      </c>
      <c r="F58" s="21">
        <f>IF(OR($A58="",$B58="",$C58=""),"",B58*'MPTO_working_3-way'!$I57)</f>
        <v>3.860212853049529</v>
      </c>
      <c r="G58" s="22">
        <f>IF(OR($A58="",$B58="",$C58=""),"",C58*'MPTO_working_3-way'!$I57)</f>
        <v>3.5925714285714285</v>
      </c>
      <c r="H58" s="17">
        <f>IF(OR($A58="",$B58="",$C58=""),"",'MPTO_working_3-way'!E57)</f>
        <v>2.1441109355801298</v>
      </c>
      <c r="I58" s="21">
        <f>IF(OR($A58="",$B58="",$C58=""),"",'MPTO_working_3-way'!F57)</f>
        <v>3.8930202910867946</v>
      </c>
      <c r="J58" s="22">
        <f>IF(OR($A58="",$B58="",$C58=""),"",'MPTO_working_3-way'!G57)</f>
        <v>3.6135489596686718</v>
      </c>
      <c r="K58" s="17">
        <f>IF(OR($A58="",$B58="",$C58=""),"",'OddsRatio_working_3-way'!H57)</f>
        <v>2.1512810908359223</v>
      </c>
      <c r="L58" s="21">
        <f>IF(OR($A58="",$B58="",$C58=""),"",'OddsRatio_working_3-way'!I57)</f>
        <v>3.8782027270898052</v>
      </c>
      <c r="M58" s="22">
        <f>IF(OR($A58="",$B58="",$C58=""),"",'OddsRatio_working_3-way'!J57)</f>
        <v>3.6060817419831324</v>
      </c>
      <c r="N58" s="23">
        <f t="shared" si="16"/>
        <v>46.259477228142728</v>
      </c>
      <c r="O58" s="24">
        <f t="shared" si="17"/>
        <v>25.905307247759929</v>
      </c>
      <c r="P58" s="24">
        <f t="shared" si="18"/>
        <v>27.835215524097347</v>
      </c>
      <c r="Q58" t="s">
        <v>312</v>
      </c>
      <c r="R58" t="s">
        <v>386</v>
      </c>
      <c r="S58" t="s">
        <v>437</v>
      </c>
      <c r="T58" s="35">
        <v>100</v>
      </c>
      <c r="U58" s="35">
        <f t="shared" si="19"/>
        <v>33.333333333333329</v>
      </c>
      <c r="V58" s="35">
        <f t="shared" si="20"/>
        <v>77.628635346756155</v>
      </c>
      <c r="W58" s="35">
        <f t="shared" si="21"/>
        <v>85.795454545454547</v>
      </c>
      <c r="X58" s="35">
        <f t="shared" si="22"/>
        <v>36.575910107789305</v>
      </c>
      <c r="Y58" s="35">
        <f t="shared" si="23"/>
        <v>80.871212121212125</v>
      </c>
      <c r="Z58" s="35">
        <f t="shared" si="24"/>
        <v>89.038031319910516</v>
      </c>
      <c r="AA58" s="35">
        <f t="shared" si="25"/>
        <v>-3.2425767744559764</v>
      </c>
      <c r="AB58" s="35">
        <f t="shared" si="26"/>
        <v>-3.2425767744559693</v>
      </c>
      <c r="AC58" s="35">
        <f t="shared" si="27"/>
        <v>-3.2425767744559693</v>
      </c>
      <c r="AF58">
        <v>1.89</v>
      </c>
      <c r="AG58">
        <v>1.99</v>
      </c>
      <c r="AJ58" t="s">
        <v>418</v>
      </c>
    </row>
    <row r="59" spans="1:36" ht="15" x14ac:dyDescent="0.25">
      <c r="A59">
        <v>1.5</v>
      </c>
      <c r="B59">
        <v>4.47</v>
      </c>
      <c r="C59">
        <v>7.04</v>
      </c>
      <c r="D59" s="20">
        <f t="shared" si="3"/>
        <v>3.242576774455963E-2</v>
      </c>
      <c r="E59" s="17">
        <f>IF(OR($A59="",$B59="",$C59=""),"",A59*'MPTO_working_3-way'!$I58)</f>
        <v>1.5486386516168396</v>
      </c>
      <c r="F59" s="21">
        <f>IF(OR($A59="",$B59="",$C59=""),"",B59*'MPTO_working_3-way'!$I58)</f>
        <v>4.6149431818181812</v>
      </c>
      <c r="G59" s="22">
        <f>IF(OR($A59="",$B59="",$C59=""),"",C59*'MPTO_working_3-way'!$I58)</f>
        <v>7.2682774049217</v>
      </c>
      <c r="H59" s="17">
        <f>IF(OR($A59="",$B59="",$C59=""),"",'MPTO_working_3-way'!E58)</f>
        <v>1.5247201100824972</v>
      </c>
      <c r="I59" s="21">
        <f>IF(OR($A59="",$B59="",$C59=""),"",'MPTO_working_3-way'!F58)</f>
        <v>4.6969292921252155</v>
      </c>
      <c r="J59" s="22">
        <f>IF(OR($A59="",$B59="",$C59=""),"",'MPTO_working_3-way'!G58)</f>
        <v>7.6198101633628204</v>
      </c>
      <c r="K59" s="17">
        <f>IF(OR($A59="",$B59="",$C59=""),"",'OddsRatio_working_3-way'!H58)</f>
        <v>1.5325402074990135</v>
      </c>
      <c r="L59" s="21">
        <f>IF(OR($A59="",$B59="",$C59=""),"",'OddsRatio_working_3-way'!I58)</f>
        <v>4.6958290400431544</v>
      </c>
      <c r="M59" s="22">
        <f>IF(OR($A59="",$B59="",$C59=""),"",'OddsRatio_working_3-way'!J58)</f>
        <v>7.4330857065880833</v>
      </c>
      <c r="N59" s="23">
        <f t="shared" si="16"/>
        <v>64.572842667717268</v>
      </c>
      <c r="O59" s="24">
        <f t="shared" si="17"/>
        <v>21.668739150240697</v>
      </c>
      <c r="P59" s="24">
        <f t="shared" si="18"/>
        <v>13.758418182042032</v>
      </c>
      <c r="Q59" t="s">
        <v>389</v>
      </c>
      <c r="R59" t="s">
        <v>315</v>
      </c>
      <c r="S59" t="s">
        <v>437</v>
      </c>
      <c r="T59" s="35">
        <v>100</v>
      </c>
      <c r="U59" s="35">
        <f t="shared" si="19"/>
        <v>48.979591836734699</v>
      </c>
      <c r="V59" s="35">
        <f t="shared" si="20"/>
        <v>72.29916897506925</v>
      </c>
      <c r="W59" s="35">
        <f t="shared" si="21"/>
        <v>76.24703087885986</v>
      </c>
      <c r="X59" s="35">
        <f t="shared" si="22"/>
        <v>51.453800146070897</v>
      </c>
      <c r="Y59" s="35">
        <f t="shared" si="23"/>
        <v>74.773377284405456</v>
      </c>
      <c r="Z59" s="35">
        <f t="shared" si="24"/>
        <v>78.721239188196051</v>
      </c>
      <c r="AA59" s="35">
        <f t="shared" si="25"/>
        <v>-2.4742083093361984</v>
      </c>
      <c r="AB59" s="35">
        <f t="shared" si="26"/>
        <v>-2.4742083093362055</v>
      </c>
      <c r="AC59" s="35">
        <f t="shared" si="27"/>
        <v>-2.4742083093361913</v>
      </c>
      <c r="AF59">
        <v>1.71</v>
      </c>
      <c r="AG59">
        <v>2.2200000000000002</v>
      </c>
      <c r="AJ59" t="s">
        <v>418</v>
      </c>
    </row>
    <row r="60" spans="1:36" s="35" customFormat="1" ht="15" x14ac:dyDescent="0.25">
      <c r="A60">
        <v>1.96</v>
      </c>
      <c r="B60">
        <v>3.61</v>
      </c>
      <c r="C60">
        <v>4.21</v>
      </c>
      <c r="D60" s="20">
        <f t="shared" si="3"/>
        <v>2.4742083093362011E-2</v>
      </c>
      <c r="E60" s="17">
        <f>IF(OR($A60="",$B60="",$C60=""),"",A60*'MPTO_working_3-way'!$I59)</f>
        <v>2.0084944828629894</v>
      </c>
      <c r="F60" s="21">
        <f>IF(OR($A60="",$B60="",$C60=""),"",B60*'MPTO_working_3-way'!$I59)</f>
        <v>3.6993189199670367</v>
      </c>
      <c r="G60" s="22">
        <f>IF(OR($A60="",$B60="",$C60=""),"",C60*'MPTO_working_3-way'!$I59)</f>
        <v>4.3141641698230542</v>
      </c>
      <c r="H60" s="17">
        <f>IF(OR($A60="",$B60="",$C60=""),"",'MPTO_working_3-way'!E59)</f>
        <v>1.9922036282363644</v>
      </c>
      <c r="I60" s="21">
        <f>IF(OR($A60="",$B60="",$C60=""),"",'MPTO_working_3-way'!F59)</f>
        <v>3.720778643284874</v>
      </c>
      <c r="J60" s="22">
        <f>IF(OR($A60="",$B60="",$C60=""),"",'MPTO_working_3-way'!G59)</f>
        <v>4.3614350884070188</v>
      </c>
      <c r="K60" s="17">
        <f>IF(OR($A60="",$B60="",$C60=""),"",'OddsRatio_working_3-way'!H59)</f>
        <v>1.9985960366507032</v>
      </c>
      <c r="L60" s="21">
        <f>IF(OR($A60="",$B60="",$C60=""),"",'OddsRatio_working_3-way'!I59)</f>
        <v>3.714932974644098</v>
      </c>
      <c r="M60" s="22">
        <f>IF(OR($A60="",$B60="",$C60=""),"",'OddsRatio_working_3-way'!J59)</f>
        <v>4.3390554975507873</v>
      </c>
      <c r="N60" s="23">
        <f t="shared" si="16"/>
        <v>49.788536066803609</v>
      </c>
      <c r="O60" s="24">
        <f t="shared" si="17"/>
        <v>27.032002961477858</v>
      </c>
      <c r="P60" s="24">
        <f t="shared" si="18"/>
        <v>23.179460971718541</v>
      </c>
      <c r="Q60" t="s">
        <v>316</v>
      </c>
      <c r="R60" t="s">
        <v>188</v>
      </c>
      <c r="S60" t="s">
        <v>438</v>
      </c>
      <c r="T60" s="35">
        <v>100</v>
      </c>
      <c r="U60" s="35">
        <f t="shared" si="19"/>
        <v>35.483870967741936</v>
      </c>
      <c r="V60" s="35">
        <f t="shared" si="20"/>
        <v>77.973568281938327</v>
      </c>
      <c r="W60" s="35">
        <f t="shared" si="21"/>
        <v>84.101748807631168</v>
      </c>
      <c r="X60" s="35">
        <f t="shared" si="22"/>
        <v>37.924682910430512</v>
      </c>
      <c r="Y60" s="35">
        <f t="shared" si="23"/>
        <v>80.414380224626896</v>
      </c>
      <c r="Z60" s="35">
        <f t="shared" si="24"/>
        <v>86.542560750319737</v>
      </c>
      <c r="AA60" s="35">
        <f t="shared" si="25"/>
        <v>-2.4408119426885762</v>
      </c>
      <c r="AB60" s="35">
        <f t="shared" si="26"/>
        <v>-2.440811942688569</v>
      </c>
      <c r="AC60" s="35">
        <f t="shared" si="27"/>
        <v>-2.440811942688569</v>
      </c>
      <c r="AD60" s="36"/>
      <c r="AE60" s="36"/>
      <c r="AF60">
        <v>1.93</v>
      </c>
      <c r="AG60">
        <v>1.97</v>
      </c>
      <c r="AH60" s="36"/>
      <c r="AI60" s="36"/>
      <c r="AJ60" t="s">
        <v>406</v>
      </c>
    </row>
    <row r="61" spans="1:36" ht="15" x14ac:dyDescent="0.25">
      <c r="A61">
        <v>1.55</v>
      </c>
      <c r="B61">
        <v>4.54</v>
      </c>
      <c r="C61">
        <v>6.29</v>
      </c>
      <c r="D61" s="20">
        <f t="shared" si="3"/>
        <v>2.4408119426885921E-2</v>
      </c>
      <c r="E61" s="17">
        <f>IF(OR($A61="",$B61="",$C61=""),"",A61*'MPTO_working_3-way'!$I60)</f>
        <v>1.5878325851116732</v>
      </c>
      <c r="F61" s="21">
        <f>IF(OR($A61="",$B61="",$C61=""),"",B61*'MPTO_working_3-way'!$I60)</f>
        <v>4.6508128621980624</v>
      </c>
      <c r="G61" s="22">
        <f>IF(OR($A61="",$B61="",$C61=""),"",C61*'MPTO_working_3-way'!$I60)</f>
        <v>6.4435270711951125</v>
      </c>
      <c r="H61" s="17">
        <f>IF(OR($A61="",$B61="",$C61=""),"",'MPTO_working_3-way'!E60)</f>
        <v>1.5697964863931584</v>
      </c>
      <c r="I61" s="21">
        <f>IF(OR($A61="",$B61="",$C61=""),"",'MPTO_working_3-way'!F60)</f>
        <v>4.7141286979291861</v>
      </c>
      <c r="J61" s="22">
        <f>IF(OR($A61="",$B61="",$C61=""),"",'MPTO_working_3-way'!G60)</f>
        <v>6.6292567932211846</v>
      </c>
      <c r="K61" s="17">
        <f>IF(OR($A61="",$B61="",$C61=""),"",'OddsRatio_working_3-way'!H60)</f>
        <v>1.5758423013506375</v>
      </c>
      <c r="L61" s="21">
        <f>IF(OR($A61="",$B61="",$C61=""),"",'OddsRatio_working_3-way'!I60)</f>
        <v>4.7063304486931967</v>
      </c>
      <c r="M61" s="22">
        <f>IF(OR($A61="",$B61="",$C61=""),"",'OddsRatio_working_3-way'!J60)</f>
        <v>6.5385559529906807</v>
      </c>
      <c r="N61" s="23">
        <f t="shared" si="16"/>
        <v>62.978931744852019</v>
      </c>
      <c r="O61" s="24">
        <f t="shared" si="17"/>
        <v>21.501617666193969</v>
      </c>
      <c r="P61" s="24">
        <f t="shared" si="18"/>
        <v>15.519450588953996</v>
      </c>
      <c r="Q61" t="s">
        <v>189</v>
      </c>
      <c r="R61" t="s">
        <v>317</v>
      </c>
      <c r="S61" t="s">
        <v>438</v>
      </c>
      <c r="T61" s="35">
        <v>100</v>
      </c>
      <c r="U61" s="35">
        <f t="shared" si="19"/>
        <v>41.520467836257311</v>
      </c>
      <c r="V61" s="35">
        <f t="shared" si="20"/>
        <v>75.308641975308646</v>
      </c>
      <c r="W61" s="35">
        <f t="shared" si="21"/>
        <v>80.620155038759677</v>
      </c>
      <c r="X61" s="35">
        <f t="shared" si="22"/>
        <v>44.07120298593167</v>
      </c>
      <c r="Y61" s="35">
        <f t="shared" si="23"/>
        <v>77.859377124982998</v>
      </c>
      <c r="Z61" s="35">
        <f t="shared" si="24"/>
        <v>83.170890188434043</v>
      </c>
      <c r="AA61" s="35">
        <f t="shared" si="25"/>
        <v>-2.5507351496743595</v>
      </c>
      <c r="AB61" s="35">
        <f t="shared" si="26"/>
        <v>-2.5507351496743524</v>
      </c>
      <c r="AC61" s="35">
        <f t="shared" si="27"/>
        <v>-2.5507351496743667</v>
      </c>
      <c r="AF61">
        <v>1.57</v>
      </c>
      <c r="AG61">
        <v>2.54</v>
      </c>
      <c r="AJ61" t="s">
        <v>406</v>
      </c>
    </row>
    <row r="62" spans="1:36" ht="15" x14ac:dyDescent="0.25">
      <c r="A62">
        <v>1.71</v>
      </c>
      <c r="B62">
        <v>4.05</v>
      </c>
      <c r="C62">
        <v>5.16</v>
      </c>
      <c r="D62" s="20">
        <f t="shared" si="3"/>
        <v>2.5507351496743436E-2</v>
      </c>
      <c r="E62" s="17">
        <f>IF(OR($A62="",$B62="",$C62=""),"",A62*'MPTO_working_3-way'!$I61)</f>
        <v>1.7536175710594313</v>
      </c>
      <c r="F62" s="21">
        <f>IF(OR($A62="",$B62="",$C62=""),"",B62*'MPTO_working_3-way'!$I61)</f>
        <v>4.1533047735618105</v>
      </c>
      <c r="G62" s="22">
        <f>IF(OR($A62="",$B62="",$C62=""),"",C62*'MPTO_working_3-way'!$I61)</f>
        <v>5.2916179337231961</v>
      </c>
      <c r="H62" s="17">
        <f>IF(OR($A62="",$B62="",$C62=""),"",'MPTO_working_3-way'!E61)</f>
        <v>1.7352288221515222</v>
      </c>
      <c r="I62" s="21">
        <f>IF(OR($A62="",$B62="",$C62=""),"",'MPTO_working_3-way'!F61)</f>
        <v>4.1944350545085767</v>
      </c>
      <c r="J62" s="22">
        <f>IF(OR($A62="",$B62="",$C62=""),"",'MPTO_working_3-way'!G61)</f>
        <v>5.3967705983091836</v>
      </c>
      <c r="K62" s="17">
        <f>IF(OR($A62="",$B62="",$C62=""),"",'OddsRatio_working_3-way'!H61)</f>
        <v>1.7418259342631128</v>
      </c>
      <c r="L62" s="21">
        <f>IF(OR($A62="",$B62="",$C62=""),"",'OddsRatio_working_3-way'!I61)</f>
        <v>4.186717041552809</v>
      </c>
      <c r="M62" s="22">
        <f>IF(OR($A62="",$B62="",$C62=""),"",'OddsRatio_working_3-way'!J61)</f>
        <v>5.3464730796261266</v>
      </c>
      <c r="N62" s="23">
        <f t="shared" si="16"/>
        <v>57.024976055404117</v>
      </c>
      <c r="O62" s="24">
        <f t="shared" si="17"/>
        <v>24.077212112281742</v>
      </c>
      <c r="P62" s="24">
        <f t="shared" si="18"/>
        <v>18.897811832314158</v>
      </c>
      <c r="Q62" t="s">
        <v>183</v>
      </c>
      <c r="R62" t="s">
        <v>186</v>
      </c>
      <c r="S62" t="s">
        <v>438</v>
      </c>
      <c r="T62" s="35">
        <v>100</v>
      </c>
      <c r="U62" s="35">
        <f t="shared" si="19"/>
        <v>50.73891625615763</v>
      </c>
      <c r="V62" s="35">
        <f t="shared" si="20"/>
        <v>72.29916897506925</v>
      </c>
      <c r="W62" s="35">
        <f t="shared" si="21"/>
        <v>74.747474747474755</v>
      </c>
      <c r="X62" s="35">
        <f t="shared" si="22"/>
        <v>52.95335627745601</v>
      </c>
      <c r="Y62" s="35">
        <f t="shared" si="23"/>
        <v>74.513608996367637</v>
      </c>
      <c r="Z62" s="35">
        <f t="shared" si="24"/>
        <v>76.961914768773127</v>
      </c>
      <c r="AA62" s="35">
        <f t="shared" si="25"/>
        <v>-2.2144400212983797</v>
      </c>
      <c r="AB62" s="35">
        <f t="shared" si="26"/>
        <v>-2.2144400212983868</v>
      </c>
      <c r="AC62" s="35">
        <f t="shared" si="27"/>
        <v>-2.2144400212983726</v>
      </c>
      <c r="AF62">
        <v>1.93</v>
      </c>
      <c r="AG62">
        <v>1.97</v>
      </c>
      <c r="AJ62" t="s">
        <v>406</v>
      </c>
    </row>
    <row r="63" spans="1:36" ht="15" x14ac:dyDescent="0.25">
      <c r="A63">
        <v>2.0299999999999998</v>
      </c>
      <c r="B63">
        <v>3.61</v>
      </c>
      <c r="C63">
        <v>3.96</v>
      </c>
      <c r="D63" s="20">
        <f t="shared" si="3"/>
        <v>2.2144400212983806E-2</v>
      </c>
      <c r="E63" s="17">
        <f>IF(OR($A63="",$B63="",$C63=""),"",A63*'MPTO_working_3-way'!$I62)</f>
        <v>2.0749531324323569</v>
      </c>
      <c r="F63" s="21">
        <f>IF(OR($A63="",$B63="",$C63=""),"",B63*'MPTO_working_3-way'!$I62)</f>
        <v>3.6899412847688713</v>
      </c>
      <c r="G63" s="22">
        <f>IF(OR($A63="",$B63="",$C63=""),"",C63*'MPTO_working_3-way'!$I62)</f>
        <v>4.0476918248434162</v>
      </c>
      <c r="H63" s="17">
        <f>IF(OR($A63="",$B63="",$C63=""),"",'MPTO_working_3-way'!E62)</f>
        <v>2.0608810191267115</v>
      </c>
      <c r="I63" s="21">
        <f>IF(OR($A63="",$B63="",$C63=""),"",'MPTO_working_3-way'!F62)</f>
        <v>3.708829532608485</v>
      </c>
      <c r="J63" s="22">
        <f>IF(OR($A63="",$B63="",$C63=""),"",'MPTO_working_3-way'!G62)</f>
        <v>4.0792386263727929</v>
      </c>
      <c r="K63" s="17">
        <f>IF(OR($A63="",$B63="",$C63=""),"",'OddsRatio_working_3-way'!H62)</f>
        <v>2.066512484828936</v>
      </c>
      <c r="L63" s="21">
        <f>IF(OR($A63="",$B63="",$C63=""),"",'OddsRatio_working_3-way'!I62)</f>
        <v>3.7025219275762349</v>
      </c>
      <c r="M63" s="22">
        <f>IF(OR($A63="",$B63="",$C63=""),"",'OddsRatio_working_3-way'!J62)</f>
        <v>4.064929082615194</v>
      </c>
      <c r="N63" s="23">
        <f t="shared" si="16"/>
        <v>48.193859628422224</v>
      </c>
      <c r="O63" s="24">
        <f t="shared" si="17"/>
        <v>27.100702228724959</v>
      </c>
      <c r="P63" s="24">
        <f t="shared" si="18"/>
        <v>24.705438142852802</v>
      </c>
      <c r="Q63" t="s">
        <v>319</v>
      </c>
      <c r="R63" t="s">
        <v>180</v>
      </c>
      <c r="S63" t="s">
        <v>438</v>
      </c>
      <c r="T63" s="35">
        <v>100</v>
      </c>
      <c r="U63" s="35">
        <f t="shared" si="19"/>
        <v>50.73891625615763</v>
      </c>
      <c r="V63" s="35">
        <f t="shared" si="20"/>
        <v>74.093264248704671</v>
      </c>
      <c r="W63" s="35">
        <f t="shared" si="21"/>
        <v>72.972972972972968</v>
      </c>
      <c r="X63" s="35">
        <f t="shared" si="22"/>
        <v>52.933762778322361</v>
      </c>
      <c r="Y63" s="35">
        <f t="shared" si="23"/>
        <v>76.288110770869395</v>
      </c>
      <c r="Z63" s="35">
        <f t="shared" si="24"/>
        <v>75.167819495137707</v>
      </c>
      <c r="AA63" s="35">
        <f t="shared" si="25"/>
        <v>-2.1948465221647311</v>
      </c>
      <c r="AB63" s="35">
        <f t="shared" si="26"/>
        <v>-2.194846522164724</v>
      </c>
      <c r="AC63" s="35">
        <f t="shared" si="27"/>
        <v>-2.1948465221647382</v>
      </c>
      <c r="AF63">
        <v>1.92</v>
      </c>
      <c r="AG63">
        <v>1.99</v>
      </c>
      <c r="AJ63" t="s">
        <v>406</v>
      </c>
    </row>
    <row r="64" spans="1:36" ht="15" x14ac:dyDescent="0.25">
      <c r="A64">
        <v>2.0299999999999998</v>
      </c>
      <c r="B64">
        <v>3.86</v>
      </c>
      <c r="C64">
        <v>3.7</v>
      </c>
      <c r="D64" s="20">
        <f t="shared" si="3"/>
        <v>2.1948465221647284E-2</v>
      </c>
      <c r="E64" s="17">
        <f>IF(OR($A64="",$B64="",$C64=""),"",A64*'MPTO_working_3-way'!$I63)</f>
        <v>2.0745553843999436</v>
      </c>
      <c r="F64" s="21">
        <f>IF(OR($A64="",$B64="",$C64=""),"",B64*'MPTO_working_3-way'!$I63)</f>
        <v>3.9447210757555582</v>
      </c>
      <c r="G64" s="22">
        <f>IF(OR($A64="",$B64="",$C64=""),"",C64*'MPTO_working_3-way'!$I63)</f>
        <v>3.781209321320095</v>
      </c>
      <c r="H64" s="17">
        <f>IF(OR($A64="",$B64="",$C64=""),"",'MPTO_working_3-way'!E63)</f>
        <v>2.0606036627634525</v>
      </c>
      <c r="I64" s="21">
        <f>IF(OR($A64="",$B64="",$C64=""),"",'MPTO_working_3-way'!F63)</f>
        <v>3.9721756651471045</v>
      </c>
      <c r="J64" s="22">
        <f>IF(OR($A64="",$B64="",$C64=""),"",'MPTO_working_3-way'!G63)</f>
        <v>3.8029448569502247</v>
      </c>
      <c r="K64" s="17">
        <f>IF(OR($A64="",$B64="",$C64=""),"",'OddsRatio_working_3-way'!H63)</f>
        <v>2.0661740436292027</v>
      </c>
      <c r="L64" s="21">
        <f>IF(OR($A64="",$B64="",$C64=""),"",'OddsRatio_working_3-way'!I63)</f>
        <v>3.9604444318247767</v>
      </c>
      <c r="M64" s="22">
        <f>IF(OR($A64="",$B64="",$C64=""),"",'OddsRatio_working_3-way'!J63)</f>
        <v>3.7948251629115033</v>
      </c>
      <c r="N64" s="23">
        <f t="shared" si="16"/>
        <v>48.203099686791241</v>
      </c>
      <c r="O64" s="24">
        <f t="shared" si="17"/>
        <v>25.350334809374665</v>
      </c>
      <c r="P64" s="24">
        <f t="shared" si="18"/>
        <v>26.446565503834108</v>
      </c>
      <c r="Q64" t="s">
        <v>318</v>
      </c>
      <c r="R64" t="s">
        <v>170</v>
      </c>
      <c r="S64" t="s">
        <v>438</v>
      </c>
      <c r="T64" s="35">
        <v>100</v>
      </c>
      <c r="U64" s="35">
        <f t="shared" si="19"/>
        <v>59.514170040485837</v>
      </c>
      <c r="V64" s="35">
        <f t="shared" si="20"/>
        <v>72.222222222222229</v>
      </c>
      <c r="W64" s="35">
        <f t="shared" si="21"/>
        <v>65.517241379310349</v>
      </c>
      <c r="X64" s="35">
        <f t="shared" si="22"/>
        <v>62.260536398467437</v>
      </c>
      <c r="Y64" s="35">
        <f t="shared" si="23"/>
        <v>74.968588580203829</v>
      </c>
      <c r="Z64" s="35">
        <f t="shared" si="24"/>
        <v>68.263607737291949</v>
      </c>
      <c r="AA64" s="35">
        <f t="shared" si="25"/>
        <v>-2.7463663579816</v>
      </c>
      <c r="AB64" s="35">
        <f t="shared" si="26"/>
        <v>-2.7463663579816</v>
      </c>
      <c r="AC64" s="35">
        <f t="shared" si="27"/>
        <v>-2.7463663579816</v>
      </c>
      <c r="AF64">
        <v>1.61</v>
      </c>
      <c r="AG64">
        <v>2.44</v>
      </c>
      <c r="AJ64" t="s">
        <v>406</v>
      </c>
    </row>
    <row r="65" spans="1:36" ht="15" x14ac:dyDescent="0.25">
      <c r="A65">
        <v>2.4700000000000002</v>
      </c>
      <c r="B65">
        <v>3.6</v>
      </c>
      <c r="C65">
        <v>2.9</v>
      </c>
      <c r="D65" s="20">
        <f t="shared" si="3"/>
        <v>2.7463663579816E-2</v>
      </c>
      <c r="E65" s="17">
        <f>IF(OR($A65="",$B65="",$C65=""),"",A65*'MPTO_working_3-way'!$I64)</f>
        <v>2.5378352490421459</v>
      </c>
      <c r="F65" s="21">
        <f>IF(OR($A65="",$B65="",$C65=""),"",B65*'MPTO_working_3-way'!$I64)</f>
        <v>3.6988691888873375</v>
      </c>
      <c r="G65" s="22">
        <f>IF(OR($A65="",$B65="",$C65=""),"",C65*'MPTO_working_3-way'!$I64)</f>
        <v>2.9796446243814665</v>
      </c>
      <c r="H65" s="17">
        <f>IF(OR($A65="",$B65="",$C65=""),"",'MPTO_working_3-way'!E64)</f>
        <v>2.5271431278134577</v>
      </c>
      <c r="I65" s="21">
        <f>IF(OR($A65="",$B65="",$C65=""),"",'MPTO_working_3-way'!F64)</f>
        <v>3.722686325839236</v>
      </c>
      <c r="J65" s="22">
        <f>IF(OR($A65="",$B65="",$C65=""),"",'MPTO_working_3-way'!G64)</f>
        <v>2.9790894877502136</v>
      </c>
      <c r="K65" s="17">
        <f>IF(OR($A65="",$B65="",$C65=""),"",'OddsRatio_working_3-way'!H64)</f>
        <v>2.5321542994647022</v>
      </c>
      <c r="L65" s="21">
        <f>IF(OR($A65="",$B65="",$C65=""),"",'OddsRatio_working_3-way'!I64)</f>
        <v>3.7099327745634185</v>
      </c>
      <c r="M65" s="22">
        <f>IF(OR($A65="",$B65="",$C65=""),"",'OddsRatio_working_3-way'!J64)</f>
        <v>2.9803354891040366</v>
      </c>
      <c r="N65" s="23">
        <f t="shared" si="16"/>
        <v>39.403661068126056</v>
      </c>
      <c r="O65" s="24">
        <f t="shared" si="17"/>
        <v>27.035289677297602</v>
      </c>
      <c r="P65" s="24">
        <f t="shared" si="18"/>
        <v>33.561049254576339</v>
      </c>
      <c r="Q65" t="s">
        <v>171</v>
      </c>
      <c r="R65" t="s">
        <v>192</v>
      </c>
      <c r="S65" t="s">
        <v>438</v>
      </c>
      <c r="T65" s="35">
        <v>100</v>
      </c>
      <c r="U65" s="35">
        <f t="shared" si="19"/>
        <v>66.996699669967001</v>
      </c>
      <c r="V65" s="35">
        <f t="shared" si="20"/>
        <v>72.14484679665739</v>
      </c>
      <c r="W65" s="35">
        <f t="shared" si="21"/>
        <v>58.15899581589958</v>
      </c>
      <c r="X65" s="35">
        <f t="shared" si="22"/>
        <v>69.696157387443037</v>
      </c>
      <c r="Y65" s="35">
        <f t="shared" si="23"/>
        <v>74.844304514133427</v>
      </c>
      <c r="Z65" s="35">
        <f t="shared" si="24"/>
        <v>60.858453533375624</v>
      </c>
      <c r="AA65" s="35">
        <f t="shared" si="25"/>
        <v>-2.6994577174760366</v>
      </c>
      <c r="AB65" s="35">
        <f t="shared" si="26"/>
        <v>-2.6994577174760366</v>
      </c>
      <c r="AC65" s="35">
        <f t="shared" si="27"/>
        <v>-2.6994577174760437</v>
      </c>
      <c r="AF65">
        <v>1.85</v>
      </c>
      <c r="AG65">
        <v>2.0499999999999998</v>
      </c>
      <c r="AJ65" t="s">
        <v>407</v>
      </c>
    </row>
    <row r="66" spans="1:36" ht="15" x14ac:dyDescent="0.25">
      <c r="A66">
        <v>3.03</v>
      </c>
      <c r="B66">
        <v>3.59</v>
      </c>
      <c r="C66">
        <v>2.39</v>
      </c>
      <c r="D66" s="20">
        <f t="shared" si="3"/>
        <v>2.6994577174760392E-2</v>
      </c>
      <c r="E66" s="17">
        <f>IF(OR($A66="",$B66="",$C66=""),"",A66*'MPTO_working_3-way'!$I65)</f>
        <v>3.111793568839524</v>
      </c>
      <c r="F66" s="21">
        <f>IF(OR($A66="",$B66="",$C66=""),"",B66*'MPTO_working_3-way'!$I65)</f>
        <v>3.6869105320573898</v>
      </c>
      <c r="G66" s="22">
        <f>IF(OR($A66="",$B66="",$C66=""),"",C66*'MPTO_working_3-way'!$I65)</f>
        <v>2.4545170394476776</v>
      </c>
      <c r="H66" s="17">
        <f>IF(OR($A66="",$B66="",$C66=""),"",'MPTO_working_3-way'!E65)</f>
        <v>3.1149269986308687</v>
      </c>
      <c r="I66" s="21">
        <f>IF(OR($A66="",$B66="",$C66=""),"",'MPTO_working_3-way'!F65)</f>
        <v>3.7098408846602267</v>
      </c>
      <c r="J66" s="22">
        <f>IF(OR($A66="",$B66="",$C66=""),"",'MPTO_working_3-way'!G65)</f>
        <v>2.4425282300568818</v>
      </c>
      <c r="K66" s="17">
        <f>IF(OR($A66="",$B66="",$C66=""),"",'OddsRatio_working_3-way'!H65)</f>
        <v>3.1145943024903215</v>
      </c>
      <c r="L66" s="21">
        <f>IF(OR($A66="",$B66="",$C66=""),"",'OddsRatio_working_3-way'!I65)</f>
        <v>3.6979306617979963</v>
      </c>
      <c r="M66" s="22">
        <f>IF(OR($A66="",$B66="",$C66=""),"",'OddsRatio_working_3-way'!J65)</f>
        <v>2.4479241775672644</v>
      </c>
      <c r="N66" s="23">
        <f t="shared" si="16"/>
        <v>32.135807786662674</v>
      </c>
      <c r="O66" s="24">
        <f t="shared" si="17"/>
        <v>27.122979831082976</v>
      </c>
      <c r="P66" s="24">
        <f t="shared" si="18"/>
        <v>40.741212382254346</v>
      </c>
      <c r="Q66" t="s">
        <v>195</v>
      </c>
      <c r="R66" t="s">
        <v>323</v>
      </c>
      <c r="S66" t="s">
        <v>438</v>
      </c>
      <c r="T66" s="35">
        <v>100</v>
      </c>
      <c r="U66" s="35">
        <f t="shared" si="19"/>
        <v>69.418960244648318</v>
      </c>
      <c r="V66" s="35">
        <f t="shared" si="20"/>
        <v>71.346704871060169</v>
      </c>
      <c r="W66" s="35">
        <f t="shared" si="21"/>
        <v>56.521739130434774</v>
      </c>
      <c r="X66" s="35">
        <f t="shared" si="22"/>
        <v>72.13155599850505</v>
      </c>
      <c r="Y66" s="35">
        <f t="shared" si="23"/>
        <v>74.059300624916901</v>
      </c>
      <c r="Z66" s="35">
        <f t="shared" si="24"/>
        <v>59.234334884291506</v>
      </c>
      <c r="AA66" s="35">
        <f t="shared" si="25"/>
        <v>-2.712595753856732</v>
      </c>
      <c r="AB66" s="35">
        <f t="shared" si="26"/>
        <v>-2.712595753856732</v>
      </c>
      <c r="AC66" s="35">
        <f t="shared" si="27"/>
        <v>-2.712595753856732</v>
      </c>
      <c r="AF66">
        <v>1.89</v>
      </c>
      <c r="AG66">
        <v>2</v>
      </c>
      <c r="AJ66" t="s">
        <v>407</v>
      </c>
    </row>
    <row r="67" spans="1:36" ht="15" x14ac:dyDescent="0.25">
      <c r="A67">
        <v>3.27</v>
      </c>
      <c r="B67">
        <v>3.49</v>
      </c>
      <c r="C67">
        <v>2.2999999999999998</v>
      </c>
      <c r="D67" s="20">
        <f t="shared" si="3"/>
        <v>2.7125957538567391E-2</v>
      </c>
      <c r="E67" s="17">
        <f>IF(OR($A67="",$B67="",$C67=""),"",A67*'MPTO_working_3-way'!$I66)</f>
        <v>3.3587018811511156</v>
      </c>
      <c r="F67" s="21">
        <f>IF(OR($A67="",$B67="",$C67=""),"",B67*'MPTO_working_3-way'!$I66)</f>
        <v>3.5846695918096003</v>
      </c>
      <c r="G67" s="22">
        <f>IF(OR($A67="",$B67="",$C67=""),"",C67*'MPTO_working_3-way'!$I66)</f>
        <v>2.3623897023387048</v>
      </c>
      <c r="H67" s="17">
        <f>IF(OR($A67="",$B67="",$C67=""),"",'MPTO_working_3-way'!E66)</f>
        <v>3.369630865518793</v>
      </c>
      <c r="I67" s="21">
        <f>IF(OR($A67="",$B67="",$C67=""),"",'MPTO_working_3-way'!F66)</f>
        <v>3.6037209298068422</v>
      </c>
      <c r="J67" s="22">
        <f>IF(OR($A67="",$B67="",$C67=""),"",'MPTO_working_3-way'!G66)</f>
        <v>2.3488479753401128</v>
      </c>
      <c r="K67" s="17">
        <f>IF(OR($A67="",$B67="",$C67=""),"",'OddsRatio_working_3-way'!H66)</f>
        <v>3.3654991498898035</v>
      </c>
      <c r="L67" s="21">
        <f>IF(OR($A67="",$B67="",$C67=""),"",'OddsRatio_working_3-way'!I66)</f>
        <v>3.5947545741081979</v>
      </c>
      <c r="M67" s="22">
        <f>IF(OR($A67="",$B67="",$C67=""),"",'OddsRatio_working_3-way'!J66)</f>
        <v>2.3546911431086976</v>
      </c>
      <c r="N67" s="23">
        <f t="shared" si="16"/>
        <v>29.773407565939543</v>
      </c>
      <c r="O67" s="24">
        <f t="shared" si="17"/>
        <v>27.896573851181177</v>
      </c>
      <c r="P67" s="24">
        <f t="shared" si="18"/>
        <v>42.330018582879269</v>
      </c>
      <c r="Q67" t="s">
        <v>325</v>
      </c>
      <c r="R67" t="s">
        <v>198</v>
      </c>
      <c r="S67" t="s">
        <v>438</v>
      </c>
      <c r="T67" s="35">
        <v>100</v>
      </c>
      <c r="U67" s="35">
        <f t="shared" si="19"/>
        <v>35.483870967741936</v>
      </c>
      <c r="V67" s="35">
        <f t="shared" si="20"/>
        <v>78.213507625272342</v>
      </c>
      <c r="W67" s="35">
        <f t="shared" si="21"/>
        <v>83.277591973244142</v>
      </c>
      <c r="X67" s="35">
        <f t="shared" si="22"/>
        <v>38.508900401483523</v>
      </c>
      <c r="Y67" s="35">
        <f t="shared" si="23"/>
        <v>81.238537059013922</v>
      </c>
      <c r="Z67" s="35">
        <f t="shared" si="24"/>
        <v>86.302621406985736</v>
      </c>
      <c r="AA67" s="35">
        <f t="shared" si="25"/>
        <v>-3.0250294337415866</v>
      </c>
      <c r="AB67" s="35">
        <f t="shared" si="26"/>
        <v>-3.0250294337415795</v>
      </c>
      <c r="AC67" s="35">
        <f t="shared" si="27"/>
        <v>-3.0250294337415937</v>
      </c>
      <c r="AF67">
        <v>1.94</v>
      </c>
      <c r="AG67">
        <v>1.94</v>
      </c>
      <c r="AJ67" t="s">
        <v>407</v>
      </c>
    </row>
    <row r="68" spans="1:36" ht="15" x14ac:dyDescent="0.25">
      <c r="A68">
        <v>1.55</v>
      </c>
      <c r="B68">
        <v>4.59</v>
      </c>
      <c r="C68">
        <v>5.98</v>
      </c>
      <c r="D68" s="20">
        <f t="shared" ref="D68:D131" si="28">IF(OR($A68="",$B68="",$C68=""),"",(1/A68)+(1/B68)+(1/C68)-1)</f>
        <v>3.0250294337415884E-2</v>
      </c>
      <c r="E68" s="17">
        <f>IF(OR($A68="",$B68="",$C68=""),"",A68*'MPTO_working_3-way'!$I67)</f>
        <v>1.5968879562229947</v>
      </c>
      <c r="F68" s="21">
        <f>IF(OR($A68="",$B68="",$C68=""),"",B68*'MPTO_working_3-way'!$I67)</f>
        <v>4.7288488510087392</v>
      </c>
      <c r="G68" s="22">
        <f>IF(OR($A68="",$B68="",$C68=""),"",C68*'MPTO_working_3-way'!$I67)</f>
        <v>6.1608967601377476</v>
      </c>
      <c r="H68" s="17">
        <f>IF(OR($A68="",$B68="",$C68=""),"",'MPTO_working_3-way'!E67)</f>
        <v>1.5746100828780913</v>
      </c>
      <c r="I68" s="21">
        <f>IF(OR($A68="",$B68="",$C68=""),"",'MPTO_working_3-way'!F67)</f>
        <v>4.8127481852382408</v>
      </c>
      <c r="J68" s="22">
        <f>IF(OR($A68="",$B68="",$C68=""),"",'MPTO_working_3-way'!G67)</f>
        <v>6.3637257927725219</v>
      </c>
      <c r="K68" s="17">
        <f>IF(OR($A68="",$B68="",$C68=""),"",'OddsRatio_working_3-way'!H67)</f>
        <v>1.5819886477912926</v>
      </c>
      <c r="L68" s="21">
        <f>IF(OR($A68="",$B68="",$C68=""),"",'OddsRatio_working_3-way'!I67)</f>
        <v>4.7987986283104354</v>
      </c>
      <c r="M68" s="22">
        <f>IF(OR($A68="",$B68="",$C68=""),"",'OddsRatio_working_3-way'!J67)</f>
        <v>6.2696426654557014</v>
      </c>
      <c r="N68" s="23">
        <f t="shared" si="16"/>
        <v>62.621801116543494</v>
      </c>
      <c r="O68" s="24">
        <f t="shared" si="17"/>
        <v>21.146795584017958</v>
      </c>
      <c r="P68" s="24">
        <f t="shared" si="18"/>
        <v>16.231403299438533</v>
      </c>
      <c r="Q68" t="s">
        <v>193</v>
      </c>
      <c r="R68" t="s">
        <v>322</v>
      </c>
      <c r="S68" t="s">
        <v>438</v>
      </c>
      <c r="T68" s="35">
        <v>100</v>
      </c>
      <c r="U68" s="35">
        <f t="shared" si="19"/>
        <v>35.897435897435898</v>
      </c>
      <c r="V68" s="35">
        <f t="shared" si="20"/>
        <v>77.011494252873561</v>
      </c>
      <c r="W68" s="35">
        <f t="shared" si="21"/>
        <v>84.662576687116569</v>
      </c>
      <c r="X68" s="35">
        <f t="shared" si="22"/>
        <v>38.325929060009877</v>
      </c>
      <c r="Y68" s="35">
        <f t="shared" si="23"/>
        <v>79.439987415447533</v>
      </c>
      <c r="Z68" s="35">
        <f t="shared" si="24"/>
        <v>87.091069849690541</v>
      </c>
      <c r="AA68" s="35">
        <f t="shared" si="25"/>
        <v>-2.4284931625739787</v>
      </c>
      <c r="AB68" s="35">
        <f t="shared" si="26"/>
        <v>-2.4284931625739716</v>
      </c>
      <c r="AC68" s="35">
        <f t="shared" si="27"/>
        <v>-2.4284931625739716</v>
      </c>
      <c r="AF68">
        <v>1.59</v>
      </c>
      <c r="AG68">
        <v>2.4700000000000002</v>
      </c>
      <c r="AJ68" t="s">
        <v>407</v>
      </c>
    </row>
    <row r="69" spans="1:36" ht="15" x14ac:dyDescent="0.25">
      <c r="A69">
        <v>1.56</v>
      </c>
      <c r="B69">
        <v>4.3499999999999996</v>
      </c>
      <c r="C69">
        <v>6.52</v>
      </c>
      <c r="D69" s="20">
        <f t="shared" si="28"/>
        <v>2.4284931625739858E-2</v>
      </c>
      <c r="E69" s="17">
        <f>IF(OR($A69="",$B69="",$C69=""),"",A69*'MPTO_working_3-way'!$I68)</f>
        <v>1.5978844933361542</v>
      </c>
      <c r="F69" s="21">
        <f>IF(OR($A69="",$B69="",$C69=""),"",B69*'MPTO_working_3-way'!$I68)</f>
        <v>4.455639452571968</v>
      </c>
      <c r="G69" s="22">
        <f>IF(OR($A69="",$B69="",$C69=""),"",C69*'MPTO_working_3-way'!$I68)</f>
        <v>6.6783377541998235</v>
      </c>
      <c r="H69" s="17">
        <f>IF(OR($A69="",$B69="",$C69=""),"",'MPTO_working_3-way'!E68)</f>
        <v>1.5799518923119116</v>
      </c>
      <c r="I69" s="21">
        <f>IF(OR($A69="",$B69="",$C69=""),"",'MPTO_working_3-way'!F68)</f>
        <v>4.5087679251281969</v>
      </c>
      <c r="J69" s="22">
        <f>IF(OR($A69="",$B69="",$C69=""),"",'MPTO_working_3-way'!G68)</f>
        <v>6.8832951660277804</v>
      </c>
      <c r="K69" s="17">
        <f>IF(OR($A69="",$B69="",$C69=""),"",'OddsRatio_working_3-way'!H68)</f>
        <v>1.5860437593939134</v>
      </c>
      <c r="L69" s="21">
        <f>IF(OR($A69="",$B69="",$C69=""),"",'OddsRatio_working_3-way'!I68)</f>
        <v>4.505797489231445</v>
      </c>
      <c r="M69" s="22">
        <f>IF(OR($A69="",$B69="",$C69=""),"",'OddsRatio_working_3-way'!J68)</f>
        <v>6.7767170568828599</v>
      </c>
      <c r="N69" s="23">
        <f t="shared" ref="N69:N132" si="29">(1/E69)* 100</f>
        <v>62.582746385637869</v>
      </c>
      <c r="O69" s="24">
        <f t="shared" ref="O69:O132" si="30">(1/F69)* 100</f>
        <v>22.443467669332204</v>
      </c>
      <c r="P69" s="24">
        <f t="shared" ref="P69:P132" si="31">(1/G69)* 100</f>
        <v>14.973785945029922</v>
      </c>
      <c r="Q69" t="s">
        <v>327</v>
      </c>
      <c r="R69" t="s">
        <v>200</v>
      </c>
      <c r="S69" t="s">
        <v>438</v>
      </c>
      <c r="T69" s="35">
        <v>100</v>
      </c>
      <c r="U69" s="35">
        <f t="shared" ref="U69:U132" si="32">(1/A70)*((T69*A70)-T69)</f>
        <v>18.699186991869919</v>
      </c>
      <c r="V69" s="35">
        <f t="shared" ref="V69:V132" si="33">(1/B70)*((T69*B70)-T69)</f>
        <v>84.848484848484844</v>
      </c>
      <c r="W69" s="35">
        <f t="shared" ref="W69:W132" si="34">(1/C70)*((T69*C70)-T69)</f>
        <v>93.315508021390357</v>
      </c>
      <c r="X69" s="35">
        <f t="shared" ref="X69:X132" si="35">((1/B70)+(1/C70))*T69</f>
        <v>21.836007130124777</v>
      </c>
      <c r="Y69" s="35">
        <f t="shared" ref="Y69:Y132" si="36">((1/A70)+(1/C70))*T69</f>
        <v>87.985304986739706</v>
      </c>
      <c r="Z69" s="35">
        <f t="shared" ref="Z69:Z132" si="37">((1/A70)+(1/B70))*T69</f>
        <v>96.452328159645234</v>
      </c>
      <c r="AA69" s="35">
        <f t="shared" ref="AA69:AA132" si="38">U69-X69</f>
        <v>-3.1368201382548584</v>
      </c>
      <c r="AB69" s="35">
        <f t="shared" ref="AB69:AB132" si="39">V69-Y69</f>
        <v>-3.1368201382548619</v>
      </c>
      <c r="AC69" s="35">
        <f t="shared" ref="AC69:AC132" si="40">W69-Z69</f>
        <v>-3.1368201382548762</v>
      </c>
      <c r="AF69">
        <v>1.92</v>
      </c>
      <c r="AG69">
        <v>1.98</v>
      </c>
      <c r="AJ69" t="s">
        <v>410</v>
      </c>
    </row>
    <row r="70" spans="1:36" ht="15" x14ac:dyDescent="0.25">
      <c r="A70">
        <v>1.23</v>
      </c>
      <c r="B70">
        <v>6.6</v>
      </c>
      <c r="C70">
        <v>14.96</v>
      </c>
      <c r="D70" s="20">
        <f t="shared" si="28"/>
        <v>3.1368201382548477E-2</v>
      </c>
      <c r="E70" s="17">
        <f>IF(OR($A70="",$B70="",$C70=""),"",A70*'MPTO_working_3-way'!$I69)</f>
        <v>1.2685828877005345</v>
      </c>
      <c r="F70" s="21">
        <f>IF(OR($A70="",$B70="",$C70=""),"",B70*'MPTO_working_3-way'!$I69)</f>
        <v>6.8070301291248194</v>
      </c>
      <c r="G70" s="22">
        <f>IF(OR($A70="",$B70="",$C70=""),"",C70*'MPTO_working_3-way'!$I69)</f>
        <v>15.429268292682925</v>
      </c>
      <c r="H70" s="17">
        <f>IF(OR($A70="",$B70="",$C70=""),"",'MPTO_working_3-way'!E69)</f>
        <v>1.2460250819361305</v>
      </c>
      <c r="I70" s="21">
        <f>IF(OR($A70="",$B70="",$C70=""),"",'MPTO_working_3-way'!F69)</f>
        <v>7.0892279241793776</v>
      </c>
      <c r="J70" s="22">
        <f>IF(OR($A70="",$B70="",$C70=""),"",'MPTO_working_3-way'!G69)</f>
        <v>17.734001542020039</v>
      </c>
      <c r="K70" s="17">
        <f>IF(OR($A70="",$B70="",$C70=""),"",'OddsRatio_working_3-way'!H69)</f>
        <v>1.2521716828801654</v>
      </c>
      <c r="L70" s="21">
        <f>IF(OR($A70="",$B70="",$C70=""),"",'OddsRatio_working_3-way'!I69)</f>
        <v>7.1398322788214159</v>
      </c>
      <c r="M70" s="22">
        <f>IF(OR($A70="",$B70="",$C70=""),"",'OddsRatio_working_3-way'!J69)</f>
        <v>16.305724752204821</v>
      </c>
      <c r="N70" s="23">
        <f t="shared" si="29"/>
        <v>78.828116766782614</v>
      </c>
      <c r="O70" s="24">
        <f t="shared" si="30"/>
        <v>14.690694488354941</v>
      </c>
      <c r="P70" s="24">
        <f t="shared" si="31"/>
        <v>6.4811887448624734</v>
      </c>
      <c r="Q70" t="s">
        <v>205</v>
      </c>
      <c r="R70" t="s">
        <v>201</v>
      </c>
      <c r="S70" t="s">
        <v>438</v>
      </c>
      <c r="T70" s="35">
        <v>100</v>
      </c>
      <c r="U70" s="35">
        <f t="shared" si="32"/>
        <v>74.811083123425689</v>
      </c>
      <c r="V70" s="35">
        <f t="shared" si="33"/>
        <v>73.614775725593674</v>
      </c>
      <c r="W70" s="35">
        <f t="shared" si="34"/>
        <v>49.238578680203041</v>
      </c>
      <c r="X70" s="35">
        <f t="shared" si="35"/>
        <v>77.146645594203278</v>
      </c>
      <c r="Y70" s="35">
        <f t="shared" si="36"/>
        <v>75.950338196371263</v>
      </c>
      <c r="Z70" s="35">
        <f t="shared" si="37"/>
        <v>51.574141150980644</v>
      </c>
      <c r="AA70" s="35">
        <f t="shared" si="38"/>
        <v>-2.3355624707775888</v>
      </c>
      <c r="AB70" s="35">
        <f t="shared" si="39"/>
        <v>-2.3355624707775888</v>
      </c>
      <c r="AC70" s="35">
        <f t="shared" si="40"/>
        <v>-2.335562470777603</v>
      </c>
      <c r="AF70">
        <v>1.52</v>
      </c>
      <c r="AG70">
        <v>2.62</v>
      </c>
      <c r="AJ70" t="s">
        <v>410</v>
      </c>
    </row>
    <row r="71" spans="1:36" ht="15" x14ac:dyDescent="0.25">
      <c r="A71">
        <v>3.97</v>
      </c>
      <c r="B71">
        <v>3.79</v>
      </c>
      <c r="C71">
        <v>1.97</v>
      </c>
      <c r="D71" s="20">
        <f t="shared" si="28"/>
        <v>2.3355624707775968E-2</v>
      </c>
      <c r="E71" s="17">
        <f>IF(OR($A71="",$B71="",$C71=""),"",A71*'MPTO_working_3-way'!$I70)</f>
        <v>4.0627218300898704</v>
      </c>
      <c r="F71" s="21">
        <f>IF(OR($A71="",$B71="",$C71=""),"",B71*'MPTO_working_3-way'!$I70)</f>
        <v>3.8785178176424711</v>
      </c>
      <c r="G71" s="22">
        <f>IF(OR($A71="",$B71="",$C71=""),"",C71*'MPTO_working_3-way'!$I70)</f>
        <v>2.0160105806743185</v>
      </c>
      <c r="H71" s="17">
        <f>IF(OR($A71="",$B71="",$C71=""),"",'MPTO_working_3-way'!E70)</f>
        <v>4.0966152201280988</v>
      </c>
      <c r="I71" s="21">
        <f>IF(OR($A71="",$B71="",$C71=""),"",'MPTO_working_3-way'!F70)</f>
        <v>3.9052274023512363</v>
      </c>
      <c r="J71" s="22">
        <f>IF(OR($A71="",$B71="",$C71=""),"",'MPTO_working_3-way'!G70)</f>
        <v>2.0006842141462711</v>
      </c>
      <c r="K71" s="17">
        <f>IF(OR($A71="",$B71="",$C71=""),"",'OddsRatio_working_3-way'!H70)</f>
        <v>4.082315185585089</v>
      </c>
      <c r="L71" s="21">
        <f>IF(OR($A71="",$B71="",$C71=""),"",'OddsRatio_working_3-way'!I70)</f>
        <v>3.8955082046405378</v>
      </c>
      <c r="M71" s="22">
        <f>IF(OR($A71="",$B71="",$C71=""),"",'OddsRatio_working_3-way'!J70)</f>
        <v>2.0066820639789684</v>
      </c>
      <c r="N71" s="23">
        <f t="shared" si="29"/>
        <v>24.614040582194605</v>
      </c>
      <c r="O71" s="24">
        <f t="shared" si="30"/>
        <v>25.783045148103579</v>
      </c>
      <c r="P71" s="24">
        <f t="shared" si="31"/>
        <v>49.60291426970182</v>
      </c>
      <c r="Q71" t="s">
        <v>204</v>
      </c>
      <c r="R71" t="s">
        <v>391</v>
      </c>
      <c r="S71" t="s">
        <v>438</v>
      </c>
      <c r="T71" s="35">
        <v>100</v>
      </c>
      <c r="U71" s="35">
        <f t="shared" si="32"/>
        <v>66.101694915254228</v>
      </c>
      <c r="V71" s="35">
        <f t="shared" si="33"/>
        <v>69.969969969969966</v>
      </c>
      <c r="W71" s="35">
        <f t="shared" si="34"/>
        <v>61.832061068702288</v>
      </c>
      <c r="X71" s="35">
        <f t="shared" si="35"/>
        <v>68.197968961327732</v>
      </c>
      <c r="Y71" s="35">
        <f t="shared" si="36"/>
        <v>72.06624401604347</v>
      </c>
      <c r="Z71" s="35">
        <f t="shared" si="37"/>
        <v>63.928335114775791</v>
      </c>
      <c r="AA71" s="35">
        <f t="shared" si="38"/>
        <v>-2.0962740460735034</v>
      </c>
      <c r="AB71" s="35">
        <f t="shared" si="39"/>
        <v>-2.0962740460735034</v>
      </c>
      <c r="AC71" s="35">
        <f t="shared" si="40"/>
        <v>-2.0962740460735034</v>
      </c>
      <c r="AF71">
        <v>1.9</v>
      </c>
      <c r="AG71">
        <v>2.0099999999999998</v>
      </c>
      <c r="AJ71" t="s">
        <v>410</v>
      </c>
    </row>
    <row r="72" spans="1:36" ht="15" x14ac:dyDescent="0.25">
      <c r="A72">
        <v>2.95</v>
      </c>
      <c r="B72">
        <v>3.33</v>
      </c>
      <c r="C72">
        <v>2.62</v>
      </c>
      <c r="D72" s="20">
        <f t="shared" si="28"/>
        <v>2.0962740460734874E-2</v>
      </c>
      <c r="E72" s="17">
        <f>IF(OR($A72="",$B72="",$C72=""),"",A72*'MPTO_working_3-way'!$I71)</f>
        <v>3.0118400843591679</v>
      </c>
      <c r="F72" s="21">
        <f>IF(OR($A72="",$B72="",$C72=""),"",B72*'MPTO_working_3-way'!$I71)</f>
        <v>3.3998059257342472</v>
      </c>
      <c r="G72" s="22">
        <f>IF(OR($A72="",$B72="",$C72=""),"",C72*'MPTO_working_3-way'!$I71)</f>
        <v>2.6749223800071253</v>
      </c>
      <c r="H72" s="17">
        <f>IF(OR($A72="",$B72="",$C72=""),"",'MPTO_working_3-way'!E71)</f>
        <v>3.0120892851639622</v>
      </c>
      <c r="I72" s="21">
        <f>IF(OR($A72="",$B72="",$C72=""),"",'MPTO_working_3-way'!F71)</f>
        <v>3.4093304903373309</v>
      </c>
      <c r="J72" s="22">
        <f>IF(OR($A72="",$B72="",$C72=""),"",'MPTO_working_3-way'!G71)</f>
        <v>2.6688600485915264</v>
      </c>
      <c r="K72" s="17">
        <f>IF(OR($A72="",$B72="",$C72=""),"",'OddsRatio_working_3-way'!H71)</f>
        <v>3.0122751709690441</v>
      </c>
      <c r="L72" s="21">
        <f>IF(OR($A72="",$B72="",$C72=""),"",'OddsRatio_working_3-way'!I71)</f>
        <v>3.4044108453117294</v>
      </c>
      <c r="M72" s="22">
        <f>IF(OR($A72="",$B72="",$C72=""),"",'OddsRatio_working_3-way'!J71)</f>
        <v>2.6717362958819755</v>
      </c>
      <c r="N72" s="23">
        <f t="shared" si="29"/>
        <v>33.202294012657411</v>
      </c>
      <c r="O72" s="24">
        <f t="shared" si="30"/>
        <v>29.413443644846659</v>
      </c>
      <c r="P72" s="24">
        <f t="shared" si="31"/>
        <v>37.384262342495944</v>
      </c>
      <c r="Q72" t="s">
        <v>199</v>
      </c>
      <c r="R72" t="s">
        <v>203</v>
      </c>
      <c r="S72" t="s">
        <v>438</v>
      </c>
      <c r="T72" s="35">
        <v>100</v>
      </c>
      <c r="U72" s="35">
        <f t="shared" si="32"/>
        <v>56.140350877192972</v>
      </c>
      <c r="V72" s="35">
        <f t="shared" si="33"/>
        <v>70.326409495548958</v>
      </c>
      <c r="W72" s="35">
        <f t="shared" si="34"/>
        <v>69.040247678018574</v>
      </c>
      <c r="X72" s="35">
        <f t="shared" si="35"/>
        <v>60.633342826432468</v>
      </c>
      <c r="Y72" s="35">
        <f t="shared" si="36"/>
        <v>74.81940144478844</v>
      </c>
      <c r="Z72" s="35">
        <f t="shared" si="37"/>
        <v>73.53323962725807</v>
      </c>
      <c r="AA72" s="35">
        <f t="shared" si="38"/>
        <v>-4.4929919492394959</v>
      </c>
      <c r="AB72" s="35">
        <f t="shared" si="39"/>
        <v>-4.4929919492394816</v>
      </c>
      <c r="AC72" s="35">
        <f t="shared" si="40"/>
        <v>-4.4929919492394959</v>
      </c>
      <c r="AF72">
        <v>2.17</v>
      </c>
      <c r="AG72">
        <v>1.76</v>
      </c>
      <c r="AJ72" t="s">
        <v>410</v>
      </c>
    </row>
    <row r="73" spans="1:36" ht="15" x14ac:dyDescent="0.25">
      <c r="A73">
        <v>2.2799999999999998</v>
      </c>
      <c r="B73">
        <v>3.37</v>
      </c>
      <c r="C73">
        <v>3.23</v>
      </c>
      <c r="D73" s="20">
        <f t="shared" si="28"/>
        <v>4.4929919492394887E-2</v>
      </c>
      <c r="E73" s="17">
        <f>IF(OR($A73="",$B73="",$C73=""),"",A73*'MPTO_working_3-way'!$I72)</f>
        <v>2.3824402164426601</v>
      </c>
      <c r="F73" s="21">
        <f>IF(OR($A73="",$B73="",$C73=""),"",B73*'MPTO_working_3-way'!$I72)</f>
        <v>3.5214138286893708</v>
      </c>
      <c r="G73" s="22">
        <f>IF(OR($A73="",$B73="",$C73=""),"",C73*'MPTO_working_3-way'!$I72)</f>
        <v>3.3751236399604356</v>
      </c>
      <c r="H73" s="17">
        <f>IF(OR($A73="",$B73="",$C73=""),"",'MPTO_working_3-way'!E72)</f>
        <v>2.360607031756397</v>
      </c>
      <c r="I73" s="21">
        <f>IF(OR($A73="",$B73="",$C73=""),"",'MPTO_working_3-way'!F72)</f>
        <v>3.5491290738620722</v>
      </c>
      <c r="J73" s="22">
        <f>IF(OR($A73="",$B73="",$C73=""),"",'MPTO_working_3-way'!G72)</f>
        <v>3.3941925246337852</v>
      </c>
      <c r="K73" s="17">
        <f>IF(OR($A73="",$B73="",$C73=""),"",'OddsRatio_working_3-way'!H72)</f>
        <v>2.3699149936043087</v>
      </c>
      <c r="L73" s="21">
        <f>IF(OR($A73="",$B73="",$C73=""),"",'OddsRatio_working_3-way'!I72)</f>
        <v>3.5364832303454792</v>
      </c>
      <c r="M73" s="22">
        <f>IF(OR($A73="",$B73="",$C73=""),"",'OddsRatio_working_3-way'!J72)</f>
        <v>3.3866487779200072</v>
      </c>
      <c r="N73" s="23">
        <f t="shared" si="29"/>
        <v>41.973770972232401</v>
      </c>
      <c r="O73" s="24">
        <f t="shared" si="30"/>
        <v>28.397684812074143</v>
      </c>
      <c r="P73" s="24">
        <f t="shared" si="31"/>
        <v>29.628544215693452</v>
      </c>
      <c r="Q73" t="s">
        <v>426</v>
      </c>
      <c r="R73" t="s">
        <v>116</v>
      </c>
      <c r="S73" t="s">
        <v>438</v>
      </c>
      <c r="T73" s="35">
        <v>100</v>
      </c>
      <c r="U73" s="35">
        <f t="shared" si="32"/>
        <v>26.470588235294116</v>
      </c>
      <c r="V73" s="35">
        <f t="shared" si="33"/>
        <v>78.991596638655466</v>
      </c>
      <c r="W73" s="35">
        <f t="shared" si="34"/>
        <v>89.637305699481857</v>
      </c>
      <c r="X73" s="35">
        <f t="shared" si="35"/>
        <v>31.371097661862674</v>
      </c>
      <c r="Y73" s="35">
        <f t="shared" si="36"/>
        <v>83.892106065224013</v>
      </c>
      <c r="Z73" s="35">
        <f t="shared" si="37"/>
        <v>94.537815126050418</v>
      </c>
      <c r="AA73" s="35">
        <f t="shared" si="38"/>
        <v>-4.9005094265685578</v>
      </c>
      <c r="AB73" s="35">
        <f t="shared" si="39"/>
        <v>-4.9005094265685472</v>
      </c>
      <c r="AC73" s="35">
        <f t="shared" si="40"/>
        <v>-4.9005094265685614</v>
      </c>
      <c r="AF73">
        <v>2.27</v>
      </c>
      <c r="AG73">
        <v>1.65</v>
      </c>
      <c r="AJ73" t="s">
        <v>70</v>
      </c>
    </row>
    <row r="74" spans="1:36" ht="15" x14ac:dyDescent="0.25">
      <c r="A74">
        <v>1.36</v>
      </c>
      <c r="B74">
        <v>4.76</v>
      </c>
      <c r="C74">
        <v>9.65</v>
      </c>
      <c r="D74" s="20">
        <f t="shared" si="28"/>
        <v>4.9005094265685445E-2</v>
      </c>
      <c r="E74" s="17">
        <f>IF(OR($A74="",$B74="",$C74=""),"",A74*'MPTO_working_3-way'!$I73)</f>
        <v>1.4266469282013323</v>
      </c>
      <c r="F74" s="21">
        <f>IF(OR($A74="",$B74="",$C74=""),"",B74*'MPTO_working_3-way'!$I73)</f>
        <v>4.9932642487046621</v>
      </c>
      <c r="G74" s="22">
        <f>IF(OR($A74="",$B74="",$C74=""),"",C74*'MPTO_working_3-way'!$I73)</f>
        <v>10.122899159663865</v>
      </c>
      <c r="H74" s="17">
        <f>IF(OR($A74="",$B74="",$C74=""),"",'MPTO_working_3-way'!E73)</f>
        <v>1.3908997315138178</v>
      </c>
      <c r="I74" s="21">
        <f>IF(OR($A74="",$B74="",$C74=""),"",'MPTO_working_3-way'!F73)</f>
        <v>5.1613169032548027</v>
      </c>
      <c r="J74" s="22">
        <f>IF(OR($A74="",$B74="",$C74=""),"",'MPTO_working_3-way'!G73)</f>
        <v>11.455815113475765</v>
      </c>
      <c r="K74" s="17">
        <f>IF(OR($A74="",$B74="",$C74=""),"",'OddsRatio_working_3-way'!H73)</f>
        <v>1.4014941243155912</v>
      </c>
      <c r="L74" s="21">
        <f>IF(OR($A74="",$B74="",$C74=""),"",'OddsRatio_working_3-way'!I73)</f>
        <v>5.1933830761850608</v>
      </c>
      <c r="M74" s="22">
        <f>IF(OR($A74="",$B74="",$C74=""),"",'OddsRatio_working_3-way'!J73)</f>
        <v>10.647011598138505</v>
      </c>
      <c r="N74" s="23">
        <f t="shared" si="29"/>
        <v>70.094427726470897</v>
      </c>
      <c r="O74" s="24">
        <f t="shared" si="30"/>
        <v>20.026979350420259</v>
      </c>
      <c r="P74" s="24">
        <f t="shared" si="31"/>
        <v>9.878592923108851</v>
      </c>
      <c r="Q74" t="s">
        <v>227</v>
      </c>
      <c r="R74" t="s">
        <v>112</v>
      </c>
      <c r="S74" t="s">
        <v>438</v>
      </c>
      <c r="T74" s="35">
        <v>100</v>
      </c>
      <c r="U74" s="35">
        <f t="shared" si="32"/>
        <v>65.986394557823132</v>
      </c>
      <c r="V74" s="35">
        <f t="shared" si="33"/>
        <v>69.969969969969966</v>
      </c>
      <c r="W74" s="35">
        <f t="shared" si="34"/>
        <v>59.677419354838712</v>
      </c>
      <c r="X74" s="35">
        <f t="shared" si="35"/>
        <v>70.352610675191315</v>
      </c>
      <c r="Y74" s="35">
        <f t="shared" si="36"/>
        <v>74.336186087338163</v>
      </c>
      <c r="Z74" s="35">
        <f t="shared" si="37"/>
        <v>64.043635472206901</v>
      </c>
      <c r="AA74" s="35">
        <f t="shared" si="38"/>
        <v>-4.3662161173681824</v>
      </c>
      <c r="AB74" s="35">
        <f t="shared" si="39"/>
        <v>-4.3662161173681966</v>
      </c>
      <c r="AC74" s="35">
        <f t="shared" si="40"/>
        <v>-4.3662161173681895</v>
      </c>
      <c r="AF74">
        <v>1.99</v>
      </c>
      <c r="AG74">
        <v>1.85</v>
      </c>
      <c r="AJ74" t="s">
        <v>70</v>
      </c>
    </row>
    <row r="75" spans="1:36" ht="15" x14ac:dyDescent="0.25">
      <c r="A75">
        <v>2.94</v>
      </c>
      <c r="B75">
        <v>3.33</v>
      </c>
      <c r="C75">
        <v>2.48</v>
      </c>
      <c r="D75" s="20">
        <f t="shared" si="28"/>
        <v>4.3662161173682046E-2</v>
      </c>
      <c r="E75" s="17">
        <f>IF(OR($A75="",$B75="",$C75=""),"",A75*'MPTO_working_3-way'!$I74)</f>
        <v>3.0683667538506252</v>
      </c>
      <c r="F75" s="21">
        <f>IF(OR($A75="",$B75="",$C75=""),"",B75*'MPTO_working_3-way'!$I74)</f>
        <v>3.4753949967083613</v>
      </c>
      <c r="G75" s="22">
        <f>IF(OR($A75="",$B75="",$C75=""),"",C75*'MPTO_working_3-way'!$I74)</f>
        <v>2.5882821597107313</v>
      </c>
      <c r="H75" s="17">
        <f>IF(OR($A75="",$B75="",$C75=""),"",'MPTO_working_3-way'!E74)</f>
        <v>3.0714228607803236</v>
      </c>
      <c r="I75" s="21">
        <f>IF(OR($A75="",$B75="",$C75=""),"",'MPTO_working_3-way'!F74)</f>
        <v>3.4996085232389604</v>
      </c>
      <c r="J75" s="22">
        <f>IF(OR($A75="",$B75="",$C75=""),"",'MPTO_working_3-way'!G74)</f>
        <v>2.5728651310100679</v>
      </c>
      <c r="K75" s="17">
        <f>IF(OR($A75="",$B75="",$C75=""),"",'OddsRatio_working_3-way'!H74)</f>
        <v>3.0709528427579449</v>
      </c>
      <c r="L75" s="21">
        <f>IF(OR($A75="",$B75="",$C75=""),"",'OddsRatio_working_3-way'!I74)</f>
        <v>3.4872784142402113</v>
      </c>
      <c r="M75" s="22">
        <f>IF(OR($A75="",$B75="",$C75=""),"",'OddsRatio_working_3-way'!J74)</f>
        <v>2.579902168701937</v>
      </c>
      <c r="N75" s="23">
        <f t="shared" si="29"/>
        <v>32.590628181753601</v>
      </c>
      <c r="O75" s="24">
        <f t="shared" si="30"/>
        <v>28.773707764070743</v>
      </c>
      <c r="P75" s="24">
        <f t="shared" si="31"/>
        <v>38.635664054175642</v>
      </c>
      <c r="Q75" t="s">
        <v>231</v>
      </c>
      <c r="R75" t="s">
        <v>81</v>
      </c>
      <c r="S75" t="s">
        <v>438</v>
      </c>
      <c r="T75" s="35">
        <v>100</v>
      </c>
      <c r="U75" s="35">
        <f t="shared" si="32"/>
        <v>55.55555555555555</v>
      </c>
      <c r="V75" s="35">
        <f t="shared" si="33"/>
        <v>70.760233918128648</v>
      </c>
      <c r="W75" s="35">
        <f t="shared" si="34"/>
        <v>71.428571428571431</v>
      </c>
      <c r="X75" s="35">
        <f t="shared" si="35"/>
        <v>57.811194653299914</v>
      </c>
      <c r="Y75" s="35">
        <f t="shared" si="36"/>
        <v>73.015873015873012</v>
      </c>
      <c r="Z75" s="35">
        <f t="shared" si="37"/>
        <v>73.68421052631578</v>
      </c>
      <c r="AA75" s="35">
        <f t="shared" si="38"/>
        <v>-2.2556390977443641</v>
      </c>
      <c r="AB75" s="35">
        <f t="shared" si="39"/>
        <v>-2.2556390977443641</v>
      </c>
      <c r="AC75" s="35">
        <f t="shared" si="40"/>
        <v>-2.2556390977443499</v>
      </c>
      <c r="AF75">
        <v>2.2200000000000002</v>
      </c>
      <c r="AG75">
        <v>1.67</v>
      </c>
      <c r="AJ75" t="s">
        <v>70</v>
      </c>
    </row>
    <row r="76" spans="1:36" ht="15" x14ac:dyDescent="0.25">
      <c r="A76">
        <v>2.25</v>
      </c>
      <c r="B76">
        <v>3.42</v>
      </c>
      <c r="C76">
        <v>3.5</v>
      </c>
      <c r="D76" s="20">
        <f t="shared" si="28"/>
        <v>2.2556390977443552E-2</v>
      </c>
      <c r="E76" s="17">
        <f>IF(OR($A76="",$B76="",$C76=""),"",A76*'MPTO_working_3-way'!$I75)</f>
        <v>2.3007518796992481</v>
      </c>
      <c r="F76" s="21">
        <f>IF(OR($A76="",$B76="",$C76=""),"",B76*'MPTO_working_3-way'!$I75)</f>
        <v>3.4971428571428569</v>
      </c>
      <c r="G76" s="22">
        <f>IF(OR($A76="",$B76="",$C76=""),"",C76*'MPTO_working_3-way'!$I75)</f>
        <v>3.5789473684210522</v>
      </c>
      <c r="H76" s="17">
        <f>IF(OR($A76="",$B76="",$C76=""),"",'MPTO_working_3-way'!E75)</f>
        <v>2.2887189292543022</v>
      </c>
      <c r="I76" s="21">
        <f>IF(OR($A76="",$B76="",$C76=""),"",'MPTO_working_3-way'!F75)</f>
        <v>3.5102639296187679</v>
      </c>
      <c r="J76" s="22">
        <f>IF(OR($A76="",$B76="",$C76=""),"",'MPTO_working_3-way'!G75)</f>
        <v>3.5945945945945943</v>
      </c>
      <c r="K76" s="17">
        <f>IF(OR($A76="",$B76="",$C76=""),"",'OddsRatio_working_3-way'!H75)</f>
        <v>2.2938376113795864</v>
      </c>
      <c r="L76" s="21">
        <f>IF(OR($A76="",$B76="",$C76=""),"",'OddsRatio_working_3-way'!I75)</f>
        <v>3.5048696156308785</v>
      </c>
      <c r="M76" s="22">
        <f>IF(OR($A76="",$B76="",$C76=""),"",'OddsRatio_working_3-way'!J75)</f>
        <v>3.5876752227591724</v>
      </c>
      <c r="N76" s="23">
        <f t="shared" si="29"/>
        <v>43.464052287581701</v>
      </c>
      <c r="O76" s="24">
        <f t="shared" si="30"/>
        <v>28.59477124183007</v>
      </c>
      <c r="P76" s="24">
        <f t="shared" si="31"/>
        <v>27.941176470588236</v>
      </c>
      <c r="Q76" t="s">
        <v>244</v>
      </c>
      <c r="R76" t="s">
        <v>338</v>
      </c>
      <c r="S76" t="s">
        <v>438</v>
      </c>
      <c r="T76" s="35">
        <v>100</v>
      </c>
      <c r="U76" s="35">
        <f t="shared" si="32"/>
        <v>51.690821256038639</v>
      </c>
      <c r="V76" s="35">
        <f t="shared" si="33"/>
        <v>71.83098591549296</v>
      </c>
      <c r="W76" s="35">
        <f t="shared" si="34"/>
        <v>74.226804123711347</v>
      </c>
      <c r="X76" s="35">
        <f t="shared" si="35"/>
        <v>53.942209960795708</v>
      </c>
      <c r="Y76" s="35">
        <f t="shared" si="36"/>
        <v>74.082374620250022</v>
      </c>
      <c r="Z76" s="35">
        <f t="shared" si="37"/>
        <v>76.478192828468394</v>
      </c>
      <c r="AA76" s="35">
        <f t="shared" si="38"/>
        <v>-2.2513887047570691</v>
      </c>
      <c r="AB76" s="35">
        <f t="shared" si="39"/>
        <v>-2.251388704757062</v>
      </c>
      <c r="AC76" s="35">
        <f t="shared" si="40"/>
        <v>-2.2513887047570478</v>
      </c>
      <c r="AF76">
        <v>2.13</v>
      </c>
      <c r="AG76">
        <v>1.79</v>
      </c>
      <c r="AJ76" t="s">
        <v>411</v>
      </c>
    </row>
    <row r="77" spans="1:36" ht="15" x14ac:dyDescent="0.25">
      <c r="A77">
        <v>2.0699999999999998</v>
      </c>
      <c r="B77">
        <v>3.55</v>
      </c>
      <c r="C77">
        <v>3.88</v>
      </c>
      <c r="D77" s="20">
        <f t="shared" si="28"/>
        <v>2.2513887047570513E-2</v>
      </c>
      <c r="E77" s="17">
        <f>IF(OR($A77="",$B77="",$C77=""),"",A77*'MPTO_working_3-way'!$I76)</f>
        <v>2.1166037461884706</v>
      </c>
      <c r="F77" s="21">
        <f>IF(OR($A77="",$B77="",$C77=""),"",B77*'MPTO_working_3-way'!$I76)</f>
        <v>3.6299242990188749</v>
      </c>
      <c r="G77" s="22">
        <f>IF(OR($A77="",$B77="",$C77=""),"",C77*'MPTO_working_3-way'!$I76)</f>
        <v>3.9673538817445735</v>
      </c>
      <c r="H77" s="17">
        <f>IF(OR($A77="",$B77="",$C77=""),"",'MPTO_working_3-way'!E76)</f>
        <v>2.1026640065604587</v>
      </c>
      <c r="I77" s="21">
        <f>IF(OR($A77="",$B77="",$C77=""),"",'MPTO_working_3-way'!F76)</f>
        <v>3.6471657212248556</v>
      </c>
      <c r="J77" s="22">
        <f>IF(OR($A77="",$B77="",$C77=""),"",'MPTO_working_3-way'!G76)</f>
        <v>3.9963660284868232</v>
      </c>
      <c r="K77" s="17">
        <f>IF(OR($A77="",$B77="",$C77=""),"",'OddsRatio_working_3-way'!H76)</f>
        <v>2.1083110087502397</v>
      </c>
      <c r="L77" s="21">
        <f>IF(OR($A77="",$B77="",$C77=""),"",'OddsRatio_working_3-way'!I76)</f>
        <v>3.6413019367412267</v>
      </c>
      <c r="M77" s="22">
        <f>IF(OR($A77="",$B77="",$C77=""),"",'OddsRatio_working_3-way'!J76)</f>
        <v>3.9831174814959733</v>
      </c>
      <c r="N77" s="23">
        <f t="shared" si="29"/>
        <v>47.245498917819461</v>
      </c>
      <c r="O77" s="24">
        <f t="shared" si="30"/>
        <v>27.548783876024302</v>
      </c>
      <c r="P77" s="24">
        <f t="shared" si="31"/>
        <v>25.205717206156251</v>
      </c>
      <c r="Q77" t="s">
        <v>242</v>
      </c>
      <c r="R77" t="s">
        <v>332</v>
      </c>
      <c r="S77" t="s">
        <v>438</v>
      </c>
      <c r="T77" s="35">
        <v>100</v>
      </c>
      <c r="U77" s="35">
        <f t="shared" si="32"/>
        <v>70.149253731343279</v>
      </c>
      <c r="V77" s="35">
        <f t="shared" si="33"/>
        <v>68.944099378881987</v>
      </c>
      <c r="W77" s="35">
        <f t="shared" si="34"/>
        <v>56.521739130434774</v>
      </c>
      <c r="X77" s="35">
        <f t="shared" si="35"/>
        <v>74.534161490683232</v>
      </c>
      <c r="Y77" s="35">
        <f t="shared" si="36"/>
        <v>73.329007138221939</v>
      </c>
      <c r="Z77" s="35">
        <f t="shared" si="37"/>
        <v>60.90664688977472</v>
      </c>
      <c r="AA77" s="35">
        <f t="shared" si="38"/>
        <v>-4.3849077593399528</v>
      </c>
      <c r="AB77" s="35">
        <f t="shared" si="39"/>
        <v>-4.3849077593399528</v>
      </c>
      <c r="AC77" s="35">
        <f t="shared" si="40"/>
        <v>-4.3849077593399457</v>
      </c>
      <c r="AF77">
        <v>2.09</v>
      </c>
      <c r="AG77">
        <v>1.83</v>
      </c>
      <c r="AJ77" t="s">
        <v>411</v>
      </c>
    </row>
    <row r="78" spans="1:36" ht="15" x14ac:dyDescent="0.25">
      <c r="A78">
        <v>3.35</v>
      </c>
      <c r="B78">
        <v>3.22</v>
      </c>
      <c r="C78">
        <v>2.2999999999999998</v>
      </c>
      <c r="D78" s="20">
        <f t="shared" si="28"/>
        <v>4.384907759339951E-2</v>
      </c>
      <c r="E78" s="17">
        <f>IF(OR($A78="",$B78="",$C78=""),"",A78*'MPTO_working_3-way'!$I77)</f>
        <v>3.4968944099378882</v>
      </c>
      <c r="F78" s="21">
        <f>IF(OR($A78="",$B78="",$C78=""),"",B78*'MPTO_working_3-way'!$I77)</f>
        <v>3.3611940298507466</v>
      </c>
      <c r="G78" s="22">
        <f>IF(OR($A78="",$B78="",$C78=""),"",C78*'MPTO_working_3-way'!$I77)</f>
        <v>2.4008528784648187</v>
      </c>
      <c r="H78" s="17">
        <f>IF(OR($A78="",$B78="",$C78=""),"",'MPTO_working_3-way'!E77)</f>
        <v>3.522477413736802</v>
      </c>
      <c r="I78" s="21">
        <f>IF(OR($A78="",$B78="",$C78=""),"",'MPTO_working_3-way'!F77)</f>
        <v>3.3790331001357421</v>
      </c>
      <c r="J78" s="22">
        <f>IF(OR($A78="",$B78="",$C78=""),"",'MPTO_working_3-way'!G77)</f>
        <v>2.3800102963889094</v>
      </c>
      <c r="K78" s="17">
        <f>IF(OR($A78="",$B78="",$C78=""),"",'OddsRatio_working_3-way'!H77)</f>
        <v>3.5107886552988949</v>
      </c>
      <c r="L78" s="21">
        <f>IF(OR($A78="",$B78="",$C78=""),"",'OddsRatio_working_3-way'!I77)</f>
        <v>3.3718939637291685</v>
      </c>
      <c r="M78" s="22">
        <f>IF(OR($A78="",$B78="",$C78=""),"",'OddsRatio_working_3-way'!J77)</f>
        <v>2.38894691569726</v>
      </c>
      <c r="N78" s="23">
        <f t="shared" si="29"/>
        <v>28.596802841918294</v>
      </c>
      <c r="O78" s="24">
        <f t="shared" si="30"/>
        <v>29.75133214920071</v>
      </c>
      <c r="P78" s="24">
        <f t="shared" si="31"/>
        <v>41.651865008880996</v>
      </c>
      <c r="Q78" t="s">
        <v>256</v>
      </c>
      <c r="R78" t="s">
        <v>249</v>
      </c>
      <c r="S78" t="s">
        <v>438</v>
      </c>
      <c r="T78" s="35">
        <v>100</v>
      </c>
      <c r="U78" s="35">
        <f t="shared" si="32"/>
        <v>20.634920634920633</v>
      </c>
      <c r="V78" s="35">
        <f t="shared" si="33"/>
        <v>82.110912343470488</v>
      </c>
      <c r="W78" s="35">
        <f t="shared" si="34"/>
        <v>92.603550295857985</v>
      </c>
      <c r="X78" s="35">
        <f t="shared" si="35"/>
        <v>25.28553736067153</v>
      </c>
      <c r="Y78" s="35">
        <f t="shared" si="36"/>
        <v>86.761529069221382</v>
      </c>
      <c r="Z78" s="35">
        <f t="shared" si="37"/>
        <v>97.254167021608879</v>
      </c>
      <c r="AA78" s="35">
        <f t="shared" si="38"/>
        <v>-4.650616725750897</v>
      </c>
      <c r="AB78" s="35">
        <f t="shared" si="39"/>
        <v>-4.6506167257508935</v>
      </c>
      <c r="AC78" s="35">
        <f t="shared" si="40"/>
        <v>-4.6506167257508935</v>
      </c>
      <c r="AF78">
        <v>2.14</v>
      </c>
      <c r="AG78">
        <v>1.72</v>
      </c>
      <c r="AJ78" t="s">
        <v>412</v>
      </c>
    </row>
    <row r="79" spans="1:36" ht="15" x14ac:dyDescent="0.25">
      <c r="A79">
        <v>1.26</v>
      </c>
      <c r="B79">
        <v>5.59</v>
      </c>
      <c r="C79">
        <v>13.52</v>
      </c>
      <c r="D79" s="20">
        <f t="shared" si="28"/>
        <v>4.650616725750889E-2</v>
      </c>
      <c r="E79" s="17">
        <f>IF(OR($A79="",$B79="",$C79=""),"",A79*'MPTO_working_3-way'!$I78)</f>
        <v>1.3185977707444612</v>
      </c>
      <c r="F79" s="21">
        <f>IF(OR($A79="",$B79="",$C79=""),"",B79*'MPTO_working_3-way'!$I78)</f>
        <v>5.8499694749694742</v>
      </c>
      <c r="G79" s="22">
        <f>IF(OR($A79="",$B79="",$C79=""),"",C79*'MPTO_working_3-way'!$I78)</f>
        <v>14.148763381321519</v>
      </c>
      <c r="H79" s="17">
        <f>IF(OR($A79="",$B79="",$C79=""),"",'MPTO_working_3-way'!E78)</f>
        <v>1.2851013582582034</v>
      </c>
      <c r="I79" s="21">
        <f>IF(OR($A79="",$B79="",$C79=""),"",'MPTO_working_3-way'!F78)</f>
        <v>6.1203697720897372</v>
      </c>
      <c r="J79" s="22">
        <f>IF(OR($A79="",$B79="",$C79=""),"",'MPTO_working_3-way'!G78)</f>
        <v>17.104999003686359</v>
      </c>
      <c r="K79" s="17">
        <f>IF(OR($A79="",$B79="",$C79=""),"",'OddsRatio_working_3-way'!H78)</f>
        <v>1.2942506133552356</v>
      </c>
      <c r="L79" s="21">
        <f>IF(OR($A79="",$B79="",$C79=""),"",'OddsRatio_working_3-way'!I78)</f>
        <v>6.1946550588481983</v>
      </c>
      <c r="M79" s="22">
        <f>IF(OR($A79="",$B79="",$C79=""),"",'OddsRatio_working_3-way'!J78)</f>
        <v>15.169298766182882</v>
      </c>
      <c r="N79" s="23">
        <f t="shared" si="29"/>
        <v>75.838138224321014</v>
      </c>
      <c r="O79" s="24">
        <f t="shared" si="30"/>
        <v>17.094106290276294</v>
      </c>
      <c r="P79" s="24">
        <f t="shared" si="31"/>
        <v>7.0677554854026994</v>
      </c>
      <c r="Q79" t="s">
        <v>246</v>
      </c>
      <c r="R79" t="s">
        <v>258</v>
      </c>
      <c r="S79" t="s">
        <v>438</v>
      </c>
      <c r="T79" s="35">
        <v>100</v>
      </c>
      <c r="U79" s="35">
        <f t="shared" si="32"/>
        <v>63.63636363636364</v>
      </c>
      <c r="V79" s="35">
        <f t="shared" si="33"/>
        <v>64.02877697841727</v>
      </c>
      <c r="W79" s="35">
        <f t="shared" si="34"/>
        <v>67.948717948717942</v>
      </c>
      <c r="X79" s="35">
        <f t="shared" si="35"/>
        <v>68.022505072864774</v>
      </c>
      <c r="Y79" s="35">
        <f t="shared" si="36"/>
        <v>68.414918414918418</v>
      </c>
      <c r="Z79" s="35">
        <f t="shared" si="37"/>
        <v>72.334859385219104</v>
      </c>
      <c r="AA79" s="35">
        <f t="shared" si="38"/>
        <v>-4.3861414365011342</v>
      </c>
      <c r="AB79" s="35">
        <f t="shared" si="39"/>
        <v>-4.3861414365011484</v>
      </c>
      <c r="AC79" s="35">
        <f t="shared" si="40"/>
        <v>-4.3861414365011626</v>
      </c>
      <c r="AF79">
        <v>1.73</v>
      </c>
      <c r="AG79">
        <v>2.13</v>
      </c>
      <c r="AJ79" t="s">
        <v>412</v>
      </c>
    </row>
    <row r="80" spans="1:36" ht="15" x14ac:dyDescent="0.25">
      <c r="A80">
        <v>2.75</v>
      </c>
      <c r="B80">
        <v>2.78</v>
      </c>
      <c r="C80">
        <v>3.12</v>
      </c>
      <c r="D80" s="20">
        <f t="shared" si="28"/>
        <v>4.3861414365011564E-2</v>
      </c>
      <c r="E80" s="17">
        <f>IF(OR($A80="",$B80="",$C80=""),"",A80*'MPTO_working_3-way'!$I79)</f>
        <v>2.8706188895037816</v>
      </c>
      <c r="F80" s="21">
        <f>IF(OR($A80="",$B80="",$C80=""),"",B80*'MPTO_working_3-way'!$I79)</f>
        <v>2.9019347319347317</v>
      </c>
      <c r="G80" s="22">
        <f>IF(OR($A80="",$B80="",$C80=""),"",C80*'MPTO_working_3-way'!$I79)</f>
        <v>3.2568476128188362</v>
      </c>
      <c r="H80" s="17">
        <f>IF(OR($A80="",$B80="",$C80=""),"",'MPTO_working_3-way'!E79)</f>
        <v>2.8651990422269025</v>
      </c>
      <c r="I80" s="21">
        <f>IF(OR($A80="",$B80="",$C80=""),"",'MPTO_working_3-way'!F79)</f>
        <v>2.8977800095570547</v>
      </c>
      <c r="J80" s="22">
        <f>IF(OR($A80="",$B80="",$C80=""),"",'MPTO_working_3-way'!G79)</f>
        <v>3.2691239355286723</v>
      </c>
      <c r="K80" s="17">
        <f>IF(OR($A80="",$B80="",$C80=""),"",'OddsRatio_working_3-way'!H79)</f>
        <v>2.8679191027743234</v>
      </c>
      <c r="L80" s="21">
        <f>IF(OR($A80="",$B80="",$C80=""),"",'OddsRatio_working_3-way'!I79)</f>
        <v>2.8999405731075965</v>
      </c>
      <c r="M80" s="22">
        <f>IF(OR($A80="",$B80="",$C80=""),"",'OddsRatio_working_3-way'!J79)</f>
        <v>3.262850570218037</v>
      </c>
      <c r="N80" s="23">
        <f t="shared" si="29"/>
        <v>34.835693573132623</v>
      </c>
      <c r="O80" s="24">
        <f t="shared" si="30"/>
        <v>34.459768822343428</v>
      </c>
      <c r="P80" s="24">
        <f t="shared" si="31"/>
        <v>30.704537604523946</v>
      </c>
      <c r="Q80" t="s">
        <v>248</v>
      </c>
      <c r="R80" t="s">
        <v>255</v>
      </c>
      <c r="S80" t="s">
        <v>438</v>
      </c>
      <c r="T80" s="35">
        <v>100</v>
      </c>
      <c r="U80" s="35">
        <f t="shared" si="32"/>
        <v>48.979591836734699</v>
      </c>
      <c r="V80" s="35">
        <f t="shared" si="33"/>
        <v>69.969969969969966</v>
      </c>
      <c r="W80" s="35">
        <f t="shared" si="34"/>
        <v>76.415094339622627</v>
      </c>
      <c r="X80" s="35">
        <f t="shared" si="35"/>
        <v>53.614935690407385</v>
      </c>
      <c r="Y80" s="35">
        <f t="shared" si="36"/>
        <v>74.605313823642661</v>
      </c>
      <c r="Z80" s="35">
        <f t="shared" si="37"/>
        <v>81.050438193295335</v>
      </c>
      <c r="AA80" s="35">
        <f t="shared" si="38"/>
        <v>-4.635343853672687</v>
      </c>
      <c r="AB80" s="35">
        <f t="shared" si="39"/>
        <v>-4.6353438536726941</v>
      </c>
      <c r="AC80" s="35">
        <f t="shared" si="40"/>
        <v>-4.6353438536727083</v>
      </c>
      <c r="AF80">
        <v>2.76</v>
      </c>
      <c r="AG80">
        <v>1.46</v>
      </c>
      <c r="AJ80" t="s">
        <v>412</v>
      </c>
    </row>
    <row r="81" spans="1:36" ht="15" x14ac:dyDescent="0.25">
      <c r="A81">
        <v>1.96</v>
      </c>
      <c r="B81">
        <v>3.33</v>
      </c>
      <c r="C81">
        <v>4.24</v>
      </c>
      <c r="D81" s="20">
        <f t="shared" si="28"/>
        <v>4.6353438536727021E-2</v>
      </c>
      <c r="E81" s="17">
        <f>IF(OR($A81="",$B81="",$C81=""),"",A81*'MPTO_working_3-way'!$I80)</f>
        <v>2.0508527395319849</v>
      </c>
      <c r="F81" s="21">
        <f>IF(OR($A81="",$B81="",$C81=""),"",B81*'MPTO_working_3-way'!$I80)</f>
        <v>3.4843569503273009</v>
      </c>
      <c r="G81" s="22">
        <f>IF(OR($A81="",$B81="",$C81=""),"",C81*'MPTO_working_3-way'!$I80)</f>
        <v>4.436538579395723</v>
      </c>
      <c r="H81" s="17">
        <f>IF(OR($A81="",$B81="",$C81=""),"",'MPTO_working_3-way'!E80)</f>
        <v>2.0212108475574531</v>
      </c>
      <c r="I81" s="21">
        <f>IF(OR($A81="",$B81="",$C81=""),"",'MPTO_working_3-way'!F80)</f>
        <v>3.5106300493834013</v>
      </c>
      <c r="J81" s="22">
        <f>IF(OR($A81="",$B81="",$C81=""),"",'MPTO_working_3-way'!G80)</f>
        <v>4.5372480985517694</v>
      </c>
      <c r="K81" s="17">
        <f>IF(OR($A81="",$B81="",$C81=""),"",'OddsRatio_working_3-way'!H80)</f>
        <v>2.0328527539920453</v>
      </c>
      <c r="L81" s="21">
        <f>IF(OR($A81="",$B81="",$C81=""),"",'OddsRatio_working_3-way'!I80)</f>
        <v>3.5068197050015266</v>
      </c>
      <c r="M81" s="22">
        <f>IF(OR($A81="",$B81="",$C81=""),"",'OddsRatio_working_3-way'!J80)</f>
        <v>4.4858780447231545</v>
      </c>
      <c r="N81" s="23">
        <f t="shared" si="29"/>
        <v>48.76020499785885</v>
      </c>
      <c r="O81" s="24">
        <f t="shared" si="30"/>
        <v>28.699700238979979</v>
      </c>
      <c r="P81" s="24">
        <f t="shared" si="31"/>
        <v>22.540094763161161</v>
      </c>
      <c r="Q81" t="s">
        <v>250</v>
      </c>
      <c r="R81" t="s">
        <v>263</v>
      </c>
      <c r="S81" t="s">
        <v>438</v>
      </c>
      <c r="T81" s="35">
        <v>100</v>
      </c>
      <c r="U81" s="35">
        <f t="shared" si="32"/>
        <v>68.75</v>
      </c>
      <c r="V81" s="35">
        <f t="shared" si="33"/>
        <v>67.637540453074436</v>
      </c>
      <c r="W81" s="35">
        <f t="shared" si="34"/>
        <v>59.183673469387763</v>
      </c>
      <c r="X81" s="35">
        <f t="shared" si="35"/>
        <v>73.178786077537808</v>
      </c>
      <c r="Y81" s="35">
        <f t="shared" si="36"/>
        <v>72.066326530612244</v>
      </c>
      <c r="Z81" s="35">
        <f t="shared" si="37"/>
        <v>63.612459546925571</v>
      </c>
      <c r="AA81" s="35">
        <f t="shared" si="38"/>
        <v>-4.4287860775378078</v>
      </c>
      <c r="AB81" s="35">
        <f t="shared" si="39"/>
        <v>-4.4287860775378078</v>
      </c>
      <c r="AC81" s="35">
        <f t="shared" si="40"/>
        <v>-4.4287860775378078</v>
      </c>
      <c r="AF81">
        <v>2.2999999999999998</v>
      </c>
      <c r="AG81">
        <v>1.63</v>
      </c>
      <c r="AJ81" t="s">
        <v>412</v>
      </c>
    </row>
    <row r="82" spans="1:36" ht="15" x14ac:dyDescent="0.25">
      <c r="A82">
        <v>3.2</v>
      </c>
      <c r="B82">
        <v>3.09</v>
      </c>
      <c r="C82">
        <v>2.4500000000000002</v>
      </c>
      <c r="D82" s="20">
        <f t="shared" si="28"/>
        <v>4.4287860775378052E-2</v>
      </c>
      <c r="E82" s="17">
        <f>IF(OR($A82="",$B82="",$C82=""),"",A82*'MPTO_working_3-way'!$I81)</f>
        <v>3.3417211544812098</v>
      </c>
      <c r="F82" s="21">
        <f>IF(OR($A82="",$B82="",$C82=""),"",B82*'MPTO_working_3-way'!$I81)</f>
        <v>3.2268494897959181</v>
      </c>
      <c r="G82" s="22">
        <f>IF(OR($A82="",$B82="",$C82=""),"",C82*'MPTO_working_3-way'!$I81)</f>
        <v>2.5585052588996766</v>
      </c>
      <c r="H82" s="17">
        <f>IF(OR($A82="",$B82="",$C82=""),"",'MPTO_working_3-way'!E81)</f>
        <v>3.3586646086160843</v>
      </c>
      <c r="I82" s="21">
        <f>IF(OR($A82="",$B82="",$C82=""),"",'MPTO_working_3-way'!F81)</f>
        <v>3.2376921740447537</v>
      </c>
      <c r="J82" s="22">
        <f>IF(OR($A82="",$B82="",$C82=""),"",'MPTO_working_3-way'!G81)</f>
        <v>2.5419378757725308</v>
      </c>
      <c r="K82" s="17">
        <f>IF(OR($A82="",$B82="",$C82=""),"",'OddsRatio_working_3-way'!H81)</f>
        <v>3.3507008901010842</v>
      </c>
      <c r="L82" s="21">
        <f>IF(OR($A82="",$B82="",$C82=""),"",'OddsRatio_working_3-way'!I81)</f>
        <v>3.2331658455960297</v>
      </c>
      <c r="M82" s="22">
        <f>IF(OR($A82="",$B82="",$C82=""),"",'OddsRatio_working_3-way'!J81)</f>
        <v>2.5493255866575328</v>
      </c>
      <c r="N82" s="23">
        <f t="shared" si="29"/>
        <v>29.924699092831592</v>
      </c>
      <c r="O82" s="24">
        <f t="shared" si="30"/>
        <v>30.989979643061844</v>
      </c>
      <c r="P82" s="24">
        <f t="shared" si="31"/>
        <v>39.085321264106568</v>
      </c>
      <c r="Q82" t="s">
        <v>252</v>
      </c>
      <c r="R82" t="s">
        <v>393</v>
      </c>
      <c r="S82" t="s">
        <v>438</v>
      </c>
      <c r="T82" s="35">
        <v>100</v>
      </c>
      <c r="U82" s="35">
        <f t="shared" si="32"/>
        <v>54.545454545454554</v>
      </c>
      <c r="V82" s="35">
        <f t="shared" si="33"/>
        <v>65.986394557823132</v>
      </c>
      <c r="W82" s="35">
        <f t="shared" si="34"/>
        <v>75.062344139650875</v>
      </c>
      <c r="X82" s="35">
        <f t="shared" si="35"/>
        <v>58.951261302525992</v>
      </c>
      <c r="Y82" s="35">
        <f t="shared" si="36"/>
        <v>70.392201314894592</v>
      </c>
      <c r="Z82" s="35">
        <f t="shared" si="37"/>
        <v>79.468150896722321</v>
      </c>
      <c r="AA82" s="35">
        <f t="shared" si="38"/>
        <v>-4.4058067570714385</v>
      </c>
      <c r="AB82" s="35">
        <f t="shared" si="39"/>
        <v>-4.4058067570714599</v>
      </c>
      <c r="AC82" s="35">
        <f t="shared" si="40"/>
        <v>-4.4058067570714456</v>
      </c>
      <c r="AF82">
        <v>2.75</v>
      </c>
      <c r="AG82">
        <v>1.46</v>
      </c>
      <c r="AJ82" t="s">
        <v>412</v>
      </c>
    </row>
    <row r="83" spans="1:36" ht="15" x14ac:dyDescent="0.25">
      <c r="A83">
        <v>2.2000000000000002</v>
      </c>
      <c r="B83">
        <v>2.94</v>
      </c>
      <c r="C83">
        <v>4.01</v>
      </c>
      <c r="D83" s="20">
        <f t="shared" si="28"/>
        <v>4.405806757071451E-2</v>
      </c>
      <c r="E83" s="17">
        <f>IF(OR($A83="",$B83="",$C83=""),"",A83*'MPTO_working_3-way'!$I82)</f>
        <v>2.2969277486555719</v>
      </c>
      <c r="F83" s="21">
        <f>IF(OR($A83="",$B83="",$C83=""),"",B83*'MPTO_working_3-way'!$I82)</f>
        <v>3.0695307186579006</v>
      </c>
      <c r="G83" s="22">
        <f>IF(OR($A83="",$B83="",$C83=""),"",C83*'MPTO_working_3-way'!$I82)</f>
        <v>4.1866728509585647</v>
      </c>
      <c r="H83" s="17">
        <f>IF(OR($A83="",$B83="",$C83=""),"",'MPTO_working_3-way'!E82)</f>
        <v>2.2734535790294248</v>
      </c>
      <c r="I83" s="21">
        <f>IF(OR($A83="",$B83="",$C83=""),"",'MPTO_working_3-way'!F82)</f>
        <v>3.0726683115299442</v>
      </c>
      <c r="J83" s="22">
        <f>IF(OR($A83="",$B83="",$C83=""),"",'MPTO_working_3-way'!G82)</f>
        <v>4.2609302305205325</v>
      </c>
      <c r="K83" s="17">
        <f>IF(OR($A83="",$B83="",$C83=""),"",'OddsRatio_working_3-way'!H82)</f>
        <v>2.283750844794981</v>
      </c>
      <c r="L83" s="21">
        <f>IF(OR($A83="",$B83="",$C83=""),"",'OddsRatio_working_3-way'!I82)</f>
        <v>3.0753971990852178</v>
      </c>
      <c r="M83" s="22">
        <f>IF(OR($A83="",$B83="",$C83=""),"",'OddsRatio_working_3-way'!J82)</f>
        <v>4.2200750356940757</v>
      </c>
      <c r="N83" s="23">
        <f t="shared" si="29"/>
        <v>43.536415134751877</v>
      </c>
      <c r="O83" s="24">
        <f t="shared" si="30"/>
        <v>32.578269828725901</v>
      </c>
      <c r="P83" s="24">
        <f t="shared" si="31"/>
        <v>23.885315036522233</v>
      </c>
      <c r="Q83" t="s">
        <v>251</v>
      </c>
      <c r="R83" t="s">
        <v>253</v>
      </c>
      <c r="S83" t="s">
        <v>438</v>
      </c>
      <c r="T83" s="35">
        <v>100</v>
      </c>
      <c r="U83" s="35">
        <f t="shared" si="32"/>
        <v>57.264957264957268</v>
      </c>
      <c r="V83" s="35">
        <f t="shared" si="33"/>
        <v>68.152866242038215</v>
      </c>
      <c r="W83" s="35">
        <f t="shared" si="34"/>
        <v>70.059880239520965</v>
      </c>
      <c r="X83" s="35">
        <f t="shared" si="35"/>
        <v>61.787253518440835</v>
      </c>
      <c r="Y83" s="35">
        <f t="shared" si="36"/>
        <v>72.675162495521789</v>
      </c>
      <c r="Z83" s="35">
        <f t="shared" si="37"/>
        <v>74.582176493004511</v>
      </c>
      <c r="AA83" s="35">
        <f t="shared" si="38"/>
        <v>-4.5222962534835673</v>
      </c>
      <c r="AB83" s="35">
        <f t="shared" si="39"/>
        <v>-4.5222962534835744</v>
      </c>
      <c r="AC83" s="35">
        <f t="shared" si="40"/>
        <v>-4.522296253483546</v>
      </c>
      <c r="AF83">
        <v>2.79</v>
      </c>
      <c r="AG83">
        <v>1.44</v>
      </c>
      <c r="AJ83" t="s">
        <v>412</v>
      </c>
    </row>
    <row r="84" spans="1:36" ht="15" x14ac:dyDescent="0.25">
      <c r="A84">
        <v>2.34</v>
      </c>
      <c r="B84">
        <v>3.14</v>
      </c>
      <c r="C84">
        <v>3.34</v>
      </c>
      <c r="D84" s="20">
        <f t="shared" si="28"/>
        <v>4.5222962534835709E-2</v>
      </c>
      <c r="E84" s="17">
        <f>IF(OR($A84="",$B84="",$C84=""),"",A84*'MPTO_working_3-way'!$I83)</f>
        <v>2.4458217323315155</v>
      </c>
      <c r="F84" s="21">
        <f>IF(OR($A84="",$B84="",$C84=""),"",B84*'MPTO_working_3-way'!$I83)</f>
        <v>3.2820001023593841</v>
      </c>
      <c r="G84" s="22">
        <f>IF(OR($A84="",$B84="",$C84=""),"",C84*'MPTO_working_3-way'!$I83)</f>
        <v>3.4910446948663512</v>
      </c>
      <c r="H84" s="17">
        <f>IF(OR($A84="",$B84="",$C84=""),"",'MPTO_working_3-way'!E83)</f>
        <v>2.4255589499865979</v>
      </c>
      <c r="I84" s="21">
        <f>IF(OR($A84="",$B84="",$C84=""),"",'MPTO_working_3-way'!F83)</f>
        <v>3.2960113146877843</v>
      </c>
      <c r="J84" s="22">
        <f>IF(OR($A84="",$B84="",$C84=""),"",'MPTO_working_3-way'!G83)</f>
        <v>3.5170786926507951</v>
      </c>
      <c r="K84" s="17">
        <f>IF(OR($A84="",$B84="",$C84=""),"",'OddsRatio_working_3-way'!H83)</f>
        <v>2.4343547753567196</v>
      </c>
      <c r="L84" s="21">
        <f>IF(OR($A84="",$B84="",$C84=""),"",'OddsRatio_working_3-way'!I83)</f>
        <v>3.2906859845249099</v>
      </c>
      <c r="M84" s="22">
        <f>IF(OR($A84="",$B84="",$C84=""),"",'OddsRatio_working_3-way'!J83)</f>
        <v>3.5047687868169577</v>
      </c>
      <c r="N84" s="23">
        <f t="shared" si="29"/>
        <v>40.886054236125183</v>
      </c>
      <c r="O84" s="24">
        <f t="shared" si="30"/>
        <v>30.469225131379918</v>
      </c>
      <c r="P84" s="24">
        <f t="shared" si="31"/>
        <v>28.644720632494892</v>
      </c>
      <c r="Q84" t="s">
        <v>392</v>
      </c>
      <c r="R84" t="s">
        <v>261</v>
      </c>
      <c r="S84" t="s">
        <v>438</v>
      </c>
      <c r="T84" s="35">
        <v>100</v>
      </c>
      <c r="U84" s="35">
        <f t="shared" si="32"/>
        <v>69.040247678018574</v>
      </c>
      <c r="V84" s="35">
        <f t="shared" si="33"/>
        <v>68.652037617554868</v>
      </c>
      <c r="W84" s="35">
        <f t="shared" si="34"/>
        <v>57.805907172995774</v>
      </c>
      <c r="X84" s="35">
        <f t="shared" si="35"/>
        <v>73.542055209449359</v>
      </c>
      <c r="Y84" s="35">
        <f t="shared" si="36"/>
        <v>73.153845148985639</v>
      </c>
      <c r="Z84" s="35">
        <f t="shared" si="37"/>
        <v>62.307714704426573</v>
      </c>
      <c r="AA84" s="35">
        <f t="shared" si="38"/>
        <v>-4.501807531430785</v>
      </c>
      <c r="AB84" s="35">
        <f t="shared" si="39"/>
        <v>-4.5018075314307708</v>
      </c>
      <c r="AC84" s="35">
        <f t="shared" si="40"/>
        <v>-4.5018075314307993</v>
      </c>
      <c r="AF84">
        <v>2.35</v>
      </c>
      <c r="AG84">
        <v>1.61</v>
      </c>
      <c r="AJ84" t="s">
        <v>412</v>
      </c>
    </row>
    <row r="85" spans="1:36" ht="15" x14ac:dyDescent="0.25">
      <c r="A85">
        <v>3.23</v>
      </c>
      <c r="B85">
        <v>3.19</v>
      </c>
      <c r="C85">
        <v>2.37</v>
      </c>
      <c r="D85" s="20">
        <f t="shared" si="28"/>
        <v>4.5018075314307904E-2</v>
      </c>
      <c r="E85" s="17">
        <f>IF(OR($A85="",$B85="",$C85=""),"",A85*'MPTO_working_3-way'!$I84)</f>
        <v>3.3754083832652144</v>
      </c>
      <c r="F85" s="21">
        <f>IF(OR($A85="",$B85="",$C85=""),"",B85*'MPTO_working_3-way'!$I84)</f>
        <v>3.3336076602526421</v>
      </c>
      <c r="G85" s="22">
        <f>IF(OR($A85="",$B85="",$C85=""),"",C85*'MPTO_working_3-way'!$I84)</f>
        <v>2.4766928384949098</v>
      </c>
      <c r="H85" s="17">
        <f>IF(OR($A85="",$B85="",$C85=""),"",'MPTO_working_3-way'!E84)</f>
        <v>3.3945310927115631</v>
      </c>
      <c r="I85" s="21">
        <f>IF(OR($A85="",$B85="",$C85=""),"",'MPTO_working_3-way'!F84)</f>
        <v>3.3503800814864415</v>
      </c>
      <c r="J85" s="22">
        <f>IF(OR($A85="",$B85="",$C85=""),"",'MPTO_working_3-way'!G84)</f>
        <v>2.4573955004146182</v>
      </c>
      <c r="K85" s="17">
        <f>IF(OR($A85="",$B85="",$C85=""),"",'OddsRatio_working_3-way'!H84)</f>
        <v>3.3859628429485533</v>
      </c>
      <c r="L85" s="21">
        <f>IF(OR($A85="",$B85="",$C85=""),"",'OddsRatio_working_3-way'!I84)</f>
        <v>3.3431653031647226</v>
      </c>
      <c r="M85" s="22">
        <f>IF(OR($A85="",$B85="",$C85=""),"",'OddsRatio_working_3-way'!J84)</f>
        <v>2.4658157375961967</v>
      </c>
      <c r="N85" s="23">
        <f t="shared" si="29"/>
        <v>29.626044805655372</v>
      </c>
      <c r="O85" s="24">
        <f t="shared" si="30"/>
        <v>29.997531260898697</v>
      </c>
      <c r="P85" s="24">
        <f t="shared" si="31"/>
        <v>40.376423933445928</v>
      </c>
      <c r="Q85" t="s">
        <v>254</v>
      </c>
      <c r="R85" t="s">
        <v>259</v>
      </c>
      <c r="S85" t="s">
        <v>438</v>
      </c>
      <c r="T85" s="35">
        <v>100</v>
      </c>
      <c r="U85" s="35">
        <f t="shared" si="32"/>
        <v>71.509971509971507</v>
      </c>
      <c r="V85" s="35">
        <f t="shared" si="33"/>
        <v>66.777408637873762</v>
      </c>
      <c r="W85" s="35">
        <f t="shared" si="34"/>
        <v>57.264957264957268</v>
      </c>
      <c r="X85" s="35">
        <f t="shared" si="35"/>
        <v>75.957634097168977</v>
      </c>
      <c r="Y85" s="35">
        <f t="shared" si="36"/>
        <v>71.225071225071218</v>
      </c>
      <c r="Z85" s="35">
        <f t="shared" si="37"/>
        <v>61.712619852154738</v>
      </c>
      <c r="AA85" s="35">
        <f t="shared" si="38"/>
        <v>-4.4476625871974704</v>
      </c>
      <c r="AB85" s="35">
        <f t="shared" si="39"/>
        <v>-4.4476625871974562</v>
      </c>
      <c r="AC85" s="35">
        <f t="shared" si="40"/>
        <v>-4.4476625871974704</v>
      </c>
      <c r="AF85">
        <v>2.31</v>
      </c>
      <c r="AG85">
        <v>1.63</v>
      </c>
      <c r="AJ85" t="s">
        <v>412</v>
      </c>
    </row>
    <row r="86" spans="1:36" ht="15" x14ac:dyDescent="0.25">
      <c r="A86">
        <v>3.51</v>
      </c>
      <c r="B86">
        <v>3.01</v>
      </c>
      <c r="C86">
        <v>2.34</v>
      </c>
      <c r="D86" s="20">
        <f t="shared" si="28"/>
        <v>4.4476625871974651E-2</v>
      </c>
      <c r="E86" s="17">
        <f>IF(OR($A86="",$B86="",$C86=""),"",A86*'MPTO_working_3-way'!$I85)</f>
        <v>3.6661129568106308</v>
      </c>
      <c r="F86" s="21">
        <f>IF(OR($A86="",$B86="",$C86=""),"",B86*'MPTO_working_3-way'!$I85)</f>
        <v>3.1438746438746437</v>
      </c>
      <c r="G86" s="22">
        <f>IF(OR($A86="",$B86="",$C86=""),"",C86*'MPTO_working_3-way'!$I85)</f>
        <v>2.4440753045404207</v>
      </c>
      <c r="H86" s="17">
        <f>IF(OR($A86="",$B86="",$C86=""),"",'MPTO_working_3-way'!E85)</f>
        <v>3.7026787070244502</v>
      </c>
      <c r="I86" s="21">
        <f>IF(OR($A86="",$B86="",$C86=""),"",'MPTO_working_3-way'!F85)</f>
        <v>3.1505949245037321</v>
      </c>
      <c r="J86" s="22">
        <f>IF(OR($A86="",$B86="",$C86=""),"",'MPTO_working_3-way'!G85)</f>
        <v>2.4240961828207812</v>
      </c>
      <c r="K86" s="17">
        <f>IF(OR($A86="",$B86="",$C86=""),"",'OddsRatio_working_3-way'!H85)</f>
        <v>3.6840181774439182</v>
      </c>
      <c r="L86" s="21">
        <f>IF(OR($A86="",$B86="",$C86=""),"",'OddsRatio_working_3-way'!I85)</f>
        <v>3.1493532018574797</v>
      </c>
      <c r="M86" s="22">
        <f>IF(OR($A86="",$B86="",$C86=""),"",'OddsRatio_working_3-way'!J85)</f>
        <v>2.4329021345716533</v>
      </c>
      <c r="N86" s="23">
        <f t="shared" si="29"/>
        <v>27.276846397825103</v>
      </c>
      <c r="O86" s="24">
        <f t="shared" si="30"/>
        <v>31.807884005437248</v>
      </c>
      <c r="P86" s="24">
        <f t="shared" si="31"/>
        <v>40.915269596737659</v>
      </c>
      <c r="Q86" t="s">
        <v>260</v>
      </c>
      <c r="R86" t="s">
        <v>247</v>
      </c>
      <c r="S86" t="s">
        <v>438</v>
      </c>
      <c r="T86" s="35">
        <v>100</v>
      </c>
      <c r="U86" s="35">
        <f t="shared" si="32"/>
        <v>60.15936254980079</v>
      </c>
      <c r="V86" s="35">
        <f t="shared" si="33"/>
        <v>64.539007092198588</v>
      </c>
      <c r="W86" s="35">
        <f t="shared" si="34"/>
        <v>70.845481049562679</v>
      </c>
      <c r="X86" s="35">
        <f t="shared" si="35"/>
        <v>64.615511858238733</v>
      </c>
      <c r="Y86" s="35">
        <f t="shared" si="36"/>
        <v>68.995156400636517</v>
      </c>
      <c r="Z86" s="35">
        <f t="shared" si="37"/>
        <v>75.301630358000622</v>
      </c>
      <c r="AA86" s="35">
        <f t="shared" si="38"/>
        <v>-4.4561493084379435</v>
      </c>
      <c r="AB86" s="35">
        <f t="shared" si="39"/>
        <v>-4.4561493084379293</v>
      </c>
      <c r="AC86" s="35">
        <f t="shared" si="40"/>
        <v>-4.4561493084379435</v>
      </c>
      <c r="AF86">
        <v>2.5099999999999998</v>
      </c>
      <c r="AG86">
        <v>1.54</v>
      </c>
      <c r="AJ86" t="s">
        <v>412</v>
      </c>
    </row>
    <row r="87" spans="1:36" ht="15" x14ac:dyDescent="0.25">
      <c r="A87">
        <v>2.5099999999999998</v>
      </c>
      <c r="B87">
        <v>2.82</v>
      </c>
      <c r="C87">
        <v>3.43</v>
      </c>
      <c r="D87" s="20">
        <f t="shared" si="28"/>
        <v>4.45614930843794E-2</v>
      </c>
      <c r="E87" s="17">
        <f>IF(OR($A87="",$B87="",$C87=""),"",A87*'MPTO_working_3-way'!$I86)</f>
        <v>2.6218493476417919</v>
      </c>
      <c r="F87" s="21">
        <f>IF(OR($A87="",$B87="",$C87=""),"",B87*'MPTO_working_3-way'!$I86)</f>
        <v>2.9456634104979496</v>
      </c>
      <c r="G87" s="22">
        <f>IF(OR($A87="",$B87="",$C87=""),"",C87*'MPTO_working_3-way'!$I86)</f>
        <v>3.5828459212794215</v>
      </c>
      <c r="H87" s="17">
        <f>IF(OR($A87="",$B87="",$C87=""),"",'MPTO_working_3-way'!E86)</f>
        <v>2.6072047155336819</v>
      </c>
      <c r="I87" s="21">
        <f>IF(OR($A87="",$B87="",$C87=""),"",'MPTO_working_3-way'!F86)</f>
        <v>2.9432878636755651</v>
      </c>
      <c r="J87" s="22">
        <f>IF(OR($A87="",$B87="",$C87=""),"",'MPTO_working_3-way'!G86)</f>
        <v>3.6141352787707235</v>
      </c>
      <c r="K87" s="17">
        <f>IF(OR($A87="",$B87="",$C87=""),"",'OddsRatio_working_3-way'!H86)</f>
        <v>2.6141339860980444</v>
      </c>
      <c r="L87" s="21">
        <f>IF(OR($A87="",$B87="",$C87=""),"",'OddsRatio_working_3-way'!I86)</f>
        <v>2.9455124865552591</v>
      </c>
      <c r="M87" s="22">
        <f>IF(OR($A87="",$B87="",$C87=""),"",'OddsRatio_working_3-way'!J86)</f>
        <v>3.5975798584226815</v>
      </c>
      <c r="N87" s="23">
        <f t="shared" si="29"/>
        <v>38.141016794097823</v>
      </c>
      <c r="O87" s="24">
        <f t="shared" si="30"/>
        <v>33.948209983399124</v>
      </c>
      <c r="P87" s="24">
        <f t="shared" si="31"/>
        <v>27.910773222503067</v>
      </c>
      <c r="Q87" t="s">
        <v>262</v>
      </c>
      <c r="R87" t="s">
        <v>257</v>
      </c>
      <c r="S87" t="s">
        <v>438</v>
      </c>
      <c r="T87" s="35">
        <v>100</v>
      </c>
      <c r="U87" s="35">
        <f t="shared" si="32"/>
        <v>53.488372093023258</v>
      </c>
      <c r="V87" s="35">
        <f t="shared" si="33"/>
        <v>67.532467532467535</v>
      </c>
      <c r="W87" s="35">
        <f t="shared" si="34"/>
        <v>73.40425531914893</v>
      </c>
      <c r="X87" s="35">
        <f t="shared" si="35"/>
        <v>59.063277148383534</v>
      </c>
      <c r="Y87" s="35">
        <f t="shared" si="36"/>
        <v>73.107372587827797</v>
      </c>
      <c r="Z87" s="35">
        <f t="shared" si="37"/>
        <v>78.979160374509206</v>
      </c>
      <c r="AA87" s="35">
        <f t="shared" si="38"/>
        <v>-5.5749050553602757</v>
      </c>
      <c r="AB87" s="35">
        <f t="shared" si="39"/>
        <v>-5.5749050553602615</v>
      </c>
      <c r="AC87" s="35">
        <f t="shared" si="40"/>
        <v>-5.5749050553602757</v>
      </c>
      <c r="AF87">
        <v>2.61</v>
      </c>
      <c r="AG87">
        <v>1.51</v>
      </c>
      <c r="AJ87" t="s">
        <v>412</v>
      </c>
    </row>
    <row r="88" spans="1:36" ht="15" x14ac:dyDescent="0.25">
      <c r="A88">
        <v>2.15</v>
      </c>
      <c r="B88">
        <v>3.08</v>
      </c>
      <c r="C88">
        <v>3.76</v>
      </c>
      <c r="D88" s="20">
        <f t="shared" si="28"/>
        <v>5.5749050553602686E-2</v>
      </c>
      <c r="E88" s="17">
        <f>IF(OR($A88="",$B88="",$C88=""),"",A88*'MPTO_working_3-way'!$I87)</f>
        <v>2.2698604586902458</v>
      </c>
      <c r="F88" s="21">
        <f>IF(OR($A88="",$B88="",$C88=""),"",B88*'MPTO_working_3-way'!$I87)</f>
        <v>3.2517070757050965</v>
      </c>
      <c r="G88" s="22">
        <f>IF(OR($A88="",$B88="",$C88=""),"",C88*'MPTO_working_3-way'!$I87)</f>
        <v>3.9696164300815457</v>
      </c>
      <c r="H88" s="17">
        <f>IF(OR($A88="",$B88="",$C88=""),"",'MPTO_working_3-way'!E87)</f>
        <v>2.2394748266491415</v>
      </c>
      <c r="I88" s="21">
        <f>IF(OR($A88="",$B88="",$C88=""),"",'MPTO_working_3-way'!F87)</f>
        <v>3.2669883379577955</v>
      </c>
      <c r="J88" s="22">
        <f>IF(OR($A88="",$B88="",$C88=""),"",'MPTO_working_3-way'!G87)</f>
        <v>4.0424549949344941</v>
      </c>
      <c r="K88" s="17">
        <f>IF(OR($A88="",$B88="",$C88=""),"",'OddsRatio_working_3-way'!H87)</f>
        <v>2.2521489661379044</v>
      </c>
      <c r="L88" s="21">
        <f>IF(OR($A88="",$B88="",$C88=""),"",'OddsRatio_working_3-way'!I87)</f>
        <v>3.2647563909276882</v>
      </c>
      <c r="M88" s="22">
        <f>IF(OR($A88="",$B88="",$C88=""),"",'OddsRatio_working_3-way'!J87)</f>
        <v>4.0051575187309707</v>
      </c>
      <c r="N88" s="23">
        <f t="shared" si="29"/>
        <v>44.055571617694056</v>
      </c>
      <c r="O88" s="24">
        <f t="shared" si="30"/>
        <v>30.753077590273442</v>
      </c>
      <c r="P88" s="24">
        <f t="shared" si="31"/>
        <v>25.191350792032509</v>
      </c>
      <c r="Q88" t="s">
        <v>270</v>
      </c>
      <c r="R88" t="s">
        <v>269</v>
      </c>
      <c r="S88" t="s">
        <v>438</v>
      </c>
      <c r="T88" s="35">
        <v>100</v>
      </c>
      <c r="U88" s="35">
        <f t="shared" si="32"/>
        <v>60.317460317460316</v>
      </c>
      <c r="V88" s="35">
        <f t="shared" si="33"/>
        <v>67.426710097719877</v>
      </c>
      <c r="W88" s="35">
        <f t="shared" si="34"/>
        <v>66.777408637873762</v>
      </c>
      <c r="X88" s="35">
        <f t="shared" si="35"/>
        <v>65.79588126440639</v>
      </c>
      <c r="Y88" s="35">
        <f t="shared" si="36"/>
        <v>72.905131044665922</v>
      </c>
      <c r="Z88" s="35">
        <f t="shared" si="37"/>
        <v>72.255829584819821</v>
      </c>
      <c r="AA88" s="35">
        <f t="shared" si="38"/>
        <v>-5.4784209469460734</v>
      </c>
      <c r="AB88" s="35">
        <f t="shared" si="39"/>
        <v>-5.478420946946045</v>
      </c>
      <c r="AC88" s="35">
        <f t="shared" si="40"/>
        <v>-5.4784209469460592</v>
      </c>
      <c r="AF88">
        <v>2.2799999999999998</v>
      </c>
      <c r="AG88">
        <v>1.62</v>
      </c>
      <c r="AJ88" t="s">
        <v>413</v>
      </c>
    </row>
    <row r="89" spans="1:36" ht="15" x14ac:dyDescent="0.25">
      <c r="A89">
        <v>2.52</v>
      </c>
      <c r="B89">
        <v>3.07</v>
      </c>
      <c r="C89">
        <v>3.01</v>
      </c>
      <c r="D89" s="20">
        <f t="shared" si="28"/>
        <v>5.478420946946061E-2</v>
      </c>
      <c r="E89" s="17">
        <f>IF(OR($A89="",$B89="",$C89=""),"",A89*'MPTO_working_3-way'!$I88)</f>
        <v>2.6580562078630408</v>
      </c>
      <c r="F89" s="21">
        <f>IF(OR($A89="",$B89="",$C89=""),"",B89*'MPTO_working_3-way'!$I88)</f>
        <v>3.238187523071244</v>
      </c>
      <c r="G89" s="22">
        <f>IF(OR($A89="",$B89="",$C89=""),"",C89*'MPTO_working_3-way'!$I88)</f>
        <v>3.1749004705030761</v>
      </c>
      <c r="H89" s="17">
        <f>IF(OR($A89="",$B89="",$C89=""),"",'MPTO_working_3-way'!E88)</f>
        <v>2.6415613125494306</v>
      </c>
      <c r="I89" s="21">
        <f>IF(OR($A89="",$B89="",$C89=""),"",'MPTO_working_3-way'!F88)</f>
        <v>3.2523339998800735</v>
      </c>
      <c r="J89" s="22">
        <f>IF(OR($A89="",$B89="",$C89=""),"",'MPTO_working_3-way'!G88)</f>
        <v>3.1850733655203753</v>
      </c>
      <c r="K89" s="17">
        <f>IF(OR($A89="",$B89="",$C89=""),"",'OddsRatio_working_3-way'!H88)</f>
        <v>2.6490261675837012</v>
      </c>
      <c r="L89" s="21">
        <f>IF(OR($A89="",$B89="",$C89=""),"",'OddsRatio_working_3-way'!I88)</f>
        <v>3.2457132676962255</v>
      </c>
      <c r="M89" s="22">
        <f>IF(OR($A89="",$B89="",$C89=""),"",'OddsRatio_working_3-way'!J88)</f>
        <v>3.180620129502131</v>
      </c>
      <c r="N89" s="23">
        <f t="shared" si="29"/>
        <v>37.621476816096212</v>
      </c>
      <c r="O89" s="24">
        <f t="shared" si="30"/>
        <v>30.88147282624184</v>
      </c>
      <c r="P89" s="24">
        <f t="shared" si="31"/>
        <v>31.497050357661948</v>
      </c>
      <c r="Q89" t="s">
        <v>271</v>
      </c>
      <c r="R89" t="s">
        <v>266</v>
      </c>
      <c r="S89" t="s">
        <v>438</v>
      </c>
      <c r="T89" s="35">
        <v>100</v>
      </c>
      <c r="U89" s="35">
        <f t="shared" si="32"/>
        <v>66.101694915254228</v>
      </c>
      <c r="V89" s="35">
        <f t="shared" si="33"/>
        <v>73.40425531914893</v>
      </c>
      <c r="W89" s="35">
        <f t="shared" si="34"/>
        <v>58.15899581589958</v>
      </c>
      <c r="X89" s="35">
        <f t="shared" si="35"/>
        <v>68.436748864951483</v>
      </c>
      <c r="Y89" s="35">
        <f t="shared" si="36"/>
        <v>75.739309268846171</v>
      </c>
      <c r="Z89" s="35">
        <f t="shared" si="37"/>
        <v>60.494049765596827</v>
      </c>
      <c r="AA89" s="35">
        <f t="shared" si="38"/>
        <v>-2.3350539496972544</v>
      </c>
      <c r="AB89" s="35">
        <f t="shared" si="39"/>
        <v>-2.3350539496972402</v>
      </c>
      <c r="AC89" s="35">
        <f t="shared" si="40"/>
        <v>-2.3350539496972473</v>
      </c>
      <c r="AF89">
        <v>2.36</v>
      </c>
      <c r="AG89">
        <v>1.58</v>
      </c>
      <c r="AJ89" t="s">
        <v>413</v>
      </c>
    </row>
    <row r="90" spans="1:36" ht="15" x14ac:dyDescent="0.25">
      <c r="A90">
        <v>2.95</v>
      </c>
      <c r="B90">
        <v>3.76</v>
      </c>
      <c r="C90">
        <v>2.39</v>
      </c>
      <c r="D90" s="20">
        <f t="shared" si="28"/>
        <v>2.3350539496972411E-2</v>
      </c>
      <c r="E90" s="17">
        <f>IF(OR($A90="",$B90="",$C90=""),"",A90*'MPTO_working_3-way'!$I89)</f>
        <v>3.0188840915160688</v>
      </c>
      <c r="F90" s="21">
        <f>IF(OR($A90="",$B90="",$C90=""),"",B90*'MPTO_working_3-way'!$I89)</f>
        <v>3.847798028508616</v>
      </c>
      <c r="G90" s="22">
        <f>IF(OR($A90="",$B90="",$C90=""),"",C90*'MPTO_working_3-way'!$I89)</f>
        <v>2.4458077893977643</v>
      </c>
      <c r="H90" s="17">
        <f>IF(OR($A90="",$B90="",$C90=""),"",'MPTO_working_3-way'!E89)</f>
        <v>3.0193278861420088</v>
      </c>
      <c r="I90" s="21">
        <f>IF(OR($A90="",$B90="",$C90=""),"",'MPTO_working_3-way'!F89)</f>
        <v>3.8733577239573589</v>
      </c>
      <c r="J90" s="22">
        <f>IF(OR($A90="",$B90="",$C90=""),"",'MPTO_working_3-way'!G89)</f>
        <v>2.4353029582037284</v>
      </c>
      <c r="K90" s="17">
        <f>IF(OR($A90="",$B90="",$C90=""),"",'OddsRatio_working_3-way'!H89)</f>
        <v>3.0203343115635821</v>
      </c>
      <c r="L90" s="21">
        <f>IF(OR($A90="",$B90="",$C90=""),"",'OddsRatio_working_3-way'!I89)</f>
        <v>3.8595501025207626</v>
      </c>
      <c r="M90" s="22">
        <f>IF(OR($A90="",$B90="",$C90=""),"",'OddsRatio_working_3-way'!J89)</f>
        <v>2.44013574003763</v>
      </c>
      <c r="N90" s="23">
        <f t="shared" si="29"/>
        <v>33.12482260615063</v>
      </c>
      <c r="O90" s="24">
        <f t="shared" si="30"/>
        <v>25.988890076634146</v>
      </c>
      <c r="P90" s="24">
        <f t="shared" si="31"/>
        <v>40.886287317215221</v>
      </c>
      <c r="Q90" t="s">
        <v>354</v>
      </c>
      <c r="R90" t="s">
        <v>275</v>
      </c>
      <c r="S90" t="s">
        <v>438</v>
      </c>
      <c r="T90" s="35">
        <v>100</v>
      </c>
      <c r="U90" s="35">
        <f t="shared" si="32"/>
        <v>45.355191256830594</v>
      </c>
      <c r="V90" s="35">
        <f t="shared" si="33"/>
        <v>73.890339425587456</v>
      </c>
      <c r="W90" s="35">
        <f t="shared" si="34"/>
        <v>78.308026030368765</v>
      </c>
      <c r="X90" s="35">
        <f t="shared" si="35"/>
        <v>47.801634544043765</v>
      </c>
      <c r="Y90" s="35">
        <f t="shared" si="36"/>
        <v>76.336782712800627</v>
      </c>
      <c r="Z90" s="35">
        <f t="shared" si="37"/>
        <v>80.754469317581922</v>
      </c>
      <c r="AA90" s="35">
        <f t="shared" si="38"/>
        <v>-2.4464432872131709</v>
      </c>
      <c r="AB90" s="35">
        <f t="shared" si="39"/>
        <v>-2.4464432872131709</v>
      </c>
      <c r="AC90" s="35">
        <f t="shared" si="40"/>
        <v>-2.4464432872131567</v>
      </c>
      <c r="AF90">
        <v>1.6</v>
      </c>
      <c r="AG90">
        <v>2.48</v>
      </c>
      <c r="AJ90" t="s">
        <v>414</v>
      </c>
    </row>
    <row r="91" spans="1:36" ht="15" x14ac:dyDescent="0.25">
      <c r="A91">
        <v>1.83</v>
      </c>
      <c r="B91">
        <v>3.83</v>
      </c>
      <c r="C91">
        <v>4.6100000000000003</v>
      </c>
      <c r="D91" s="20">
        <f t="shared" si="28"/>
        <v>2.4464432872131514E-2</v>
      </c>
      <c r="E91" s="17">
        <f>IF(OR($A91="",$B91="",$C91=""),"",A91*'MPTO_working_3-way'!$I90)</f>
        <v>1.8747699121560006</v>
      </c>
      <c r="F91" s="21">
        <f>IF(OR($A91="",$B91="",$C91=""),"",B91*'MPTO_working_3-way'!$I90)</f>
        <v>3.9236987779002637</v>
      </c>
      <c r="G91" s="22">
        <f>IF(OR($A91="",$B91="",$C91=""),"",C91*'MPTO_working_3-way'!$I90)</f>
        <v>4.7227810355405264</v>
      </c>
      <c r="H91" s="17">
        <f>IF(OR($A91="",$B91="",$C91=""),"",'MPTO_working_3-way'!E90)</f>
        <v>1.8577233707055456</v>
      </c>
      <c r="I91" s="21">
        <f>IF(OR($A91="",$B91="",$C91=""),"",'MPTO_working_3-way'!F90)</f>
        <v>3.9534787077915952</v>
      </c>
      <c r="J91" s="22">
        <f>IF(OR($A91="",$B91="",$C91=""),"",'MPTO_working_3-way'!G90)</f>
        <v>4.7900765997459303</v>
      </c>
      <c r="K91" s="17">
        <f>IF(OR($A91="",$B91="",$C91=""),"",'OddsRatio_working_3-way'!H90)</f>
        <v>1.86412045073858</v>
      </c>
      <c r="L91" s="21">
        <f>IF(OR($A91="",$B91="",$C91=""),"",'OddsRatio_working_3-way'!I90)</f>
        <v>3.9463384043255201</v>
      </c>
      <c r="M91" s="22">
        <f>IF(OR($A91="",$B91="",$C91=""),"",'OddsRatio_working_3-way'!J90)</f>
        <v>4.7584034062244251</v>
      </c>
      <c r="N91" s="23">
        <f t="shared" si="29"/>
        <v>53.339878857453606</v>
      </c>
      <c r="O91" s="24">
        <f t="shared" si="30"/>
        <v>25.486156216485661</v>
      </c>
      <c r="P91" s="24">
        <f t="shared" si="31"/>
        <v>21.173964926060755</v>
      </c>
      <c r="Q91" t="s">
        <v>355</v>
      </c>
      <c r="R91" t="s">
        <v>276</v>
      </c>
      <c r="S91" t="s">
        <v>438</v>
      </c>
      <c r="T91" s="35">
        <v>100</v>
      </c>
      <c r="U91" s="35">
        <f t="shared" si="32"/>
        <v>45.054945054945051</v>
      </c>
      <c r="V91" s="35">
        <f t="shared" si="33"/>
        <v>73.821989528795811</v>
      </c>
      <c r="W91" s="35">
        <f t="shared" si="34"/>
        <v>78.81355932203391</v>
      </c>
      <c r="X91" s="35">
        <f t="shared" si="35"/>
        <v>47.364451149170293</v>
      </c>
      <c r="Y91" s="35">
        <f t="shared" si="36"/>
        <v>76.131495623021038</v>
      </c>
      <c r="Z91" s="35">
        <f t="shared" si="37"/>
        <v>81.123065416259138</v>
      </c>
      <c r="AA91" s="35">
        <f t="shared" si="38"/>
        <v>-2.3095060942252417</v>
      </c>
      <c r="AB91" s="35">
        <f t="shared" si="39"/>
        <v>-2.3095060942252275</v>
      </c>
      <c r="AC91" s="35">
        <f t="shared" si="40"/>
        <v>-2.3095060942252275</v>
      </c>
      <c r="AF91">
        <v>1.87</v>
      </c>
      <c r="AG91">
        <v>2.04</v>
      </c>
      <c r="AJ91" t="s">
        <v>414</v>
      </c>
    </row>
    <row r="92" spans="1:36" ht="15" x14ac:dyDescent="0.25">
      <c r="A92">
        <v>1.82</v>
      </c>
      <c r="B92">
        <v>3.82</v>
      </c>
      <c r="C92">
        <v>4.72</v>
      </c>
      <c r="D92" s="20">
        <f t="shared" si="28"/>
        <v>2.3095060942252443E-2</v>
      </c>
      <c r="E92" s="17">
        <f>IF(OR($A92="",$B92="",$C92=""),"",A92*'MPTO_working_3-way'!$I91)</f>
        <v>1.8620330109148995</v>
      </c>
      <c r="F92" s="21">
        <f>IF(OR($A92="",$B92="",$C92=""),"",B92*'MPTO_working_3-way'!$I91)</f>
        <v>3.9082231327994044</v>
      </c>
      <c r="G92" s="22">
        <f>IF(OR($A92="",$B92="",$C92=""),"",C92*'MPTO_working_3-way'!$I91)</f>
        <v>4.8290086876474314</v>
      </c>
      <c r="H92" s="17">
        <f>IF(OR($A92="",$B92="",$C92=""),"",'MPTO_working_3-way'!E91)</f>
        <v>1.8458623845862387</v>
      </c>
      <c r="I92" s="21">
        <f>IF(OR($A92="",$B92="",$C92=""),"",'MPTO_working_3-way'!F91)</f>
        <v>3.935741137684678</v>
      </c>
      <c r="J92" s="22">
        <f>IF(OR($A92="",$B92="",$C92=""),"",'MPTO_working_3-way'!G91)</f>
        <v>4.8979739024110671</v>
      </c>
      <c r="K92" s="17">
        <f>IF(OR($A92="",$B92="",$C92=""),"",'OddsRatio_working_3-way'!H91)</f>
        <v>1.8519280417491832</v>
      </c>
      <c r="L92" s="21">
        <f>IF(OR($A92="",$B92="",$C92=""),"",'OddsRatio_working_3-way'!I91)</f>
        <v>3.9298013143081656</v>
      </c>
      <c r="M92" s="22">
        <f>IF(OR($A92="",$B92="",$C92=""),"",'OddsRatio_working_3-way'!J91)</f>
        <v>4.8648442869597082</v>
      </c>
      <c r="N92" s="23">
        <f t="shared" si="29"/>
        <v>53.704740686023364</v>
      </c>
      <c r="O92" s="24">
        <f t="shared" si="30"/>
        <v>25.587075405382866</v>
      </c>
      <c r="P92" s="24">
        <f t="shared" si="31"/>
        <v>20.708183908593757</v>
      </c>
      <c r="Q92" t="s">
        <v>353</v>
      </c>
      <c r="R92" t="s">
        <v>350</v>
      </c>
      <c r="S92" t="s">
        <v>438</v>
      </c>
      <c r="T92" s="35">
        <v>100</v>
      </c>
      <c r="U92" s="35">
        <f t="shared" si="32"/>
        <v>27.007299270072991</v>
      </c>
      <c r="V92" s="35">
        <f t="shared" si="33"/>
        <v>80.916030534351137</v>
      </c>
      <c r="W92" s="35">
        <f t="shared" si="34"/>
        <v>89.658738366080655</v>
      </c>
      <c r="X92" s="35">
        <f t="shared" si="35"/>
        <v>29.425231099568194</v>
      </c>
      <c r="Y92" s="35">
        <f t="shared" si="36"/>
        <v>83.333962363846354</v>
      </c>
      <c r="Z92" s="35">
        <f t="shared" si="37"/>
        <v>92.076670195575858</v>
      </c>
      <c r="AA92" s="35">
        <f t="shared" si="38"/>
        <v>-2.4179318294952026</v>
      </c>
      <c r="AB92" s="35">
        <f t="shared" si="39"/>
        <v>-2.4179318294952168</v>
      </c>
      <c r="AC92" s="35">
        <f t="shared" si="40"/>
        <v>-2.4179318294952026</v>
      </c>
      <c r="AF92">
        <v>1.8</v>
      </c>
      <c r="AG92">
        <v>2.11</v>
      </c>
      <c r="AJ92" t="s">
        <v>414</v>
      </c>
    </row>
    <row r="93" spans="1:36" ht="15" x14ac:dyDescent="0.25">
      <c r="A93">
        <v>1.37</v>
      </c>
      <c r="B93">
        <v>5.24</v>
      </c>
      <c r="C93">
        <v>9.67</v>
      </c>
      <c r="D93" s="20">
        <f t="shared" si="28"/>
        <v>2.4179318294951901E-2</v>
      </c>
      <c r="E93" s="17">
        <f>IF(OR($A93="",$B93="",$C93=""),"",A93*'MPTO_working_3-way'!$I92)</f>
        <v>1.4031256660640843</v>
      </c>
      <c r="F93" s="21">
        <f>IF(OR($A93="",$B93="",$C93=""),"",B93*'MPTO_working_3-way'!$I92)</f>
        <v>5.3666996278655485</v>
      </c>
      <c r="G93" s="22">
        <f>IF(OR($A93="",$B93="",$C93=""),"",C93*'MPTO_working_3-way'!$I92)</f>
        <v>9.9038140079121852</v>
      </c>
      <c r="H93" s="17">
        <f>IF(OR($A93="",$B93="",$C93=""),"",'MPTO_working_3-way'!E92)</f>
        <v>1.3852962874054697</v>
      </c>
      <c r="I93" s="21">
        <f>IF(OR($A93="",$B93="",$C93=""),"",'MPTO_working_3-way'!F92)</f>
        <v>5.4710604406187731</v>
      </c>
      <c r="J93" s="22">
        <f>IF(OR($A93="",$B93="",$C93=""),"",'MPTO_working_3-way'!G92)</f>
        <v>10.487364220257771</v>
      </c>
      <c r="K93" s="17">
        <f>IF(OR($A93="",$B93="",$C93=""),"",'OddsRatio_working_3-way'!H92)</f>
        <v>1.3907978436898485</v>
      </c>
      <c r="L93" s="21">
        <f>IF(OR($A93="",$B93="",$C93=""),"",'OddsRatio_working_3-way'!I92)</f>
        <v>5.4783320466079939</v>
      </c>
      <c r="M93" s="22">
        <f>IF(OR($A93="",$B93="",$C93=""),"",'OddsRatio_working_3-way'!J92)</f>
        <v>10.157344067002663</v>
      </c>
      <c r="N93" s="23">
        <f t="shared" si="29"/>
        <v>71.269453918914166</v>
      </c>
      <c r="O93" s="24">
        <f t="shared" si="30"/>
        <v>18.633425929181758</v>
      </c>
      <c r="P93" s="24">
        <f t="shared" si="31"/>
        <v>10.097120151904077</v>
      </c>
      <c r="Q93" t="s">
        <v>349</v>
      </c>
      <c r="R93" t="s">
        <v>273</v>
      </c>
      <c r="S93" t="s">
        <v>438</v>
      </c>
      <c r="T93" s="35">
        <v>100</v>
      </c>
      <c r="U93" s="35">
        <f t="shared" si="32"/>
        <v>25.373134328358205</v>
      </c>
      <c r="V93" s="35">
        <f t="shared" si="33"/>
        <v>81.16760828625236</v>
      </c>
      <c r="W93" s="35">
        <f t="shared" si="34"/>
        <v>90.892531876138435</v>
      </c>
      <c r="X93" s="35">
        <f t="shared" si="35"/>
        <v>27.939859837609216</v>
      </c>
      <c r="Y93" s="35">
        <f t="shared" si="36"/>
        <v>83.734333795503346</v>
      </c>
      <c r="Z93" s="35">
        <f t="shared" si="37"/>
        <v>93.459257385389421</v>
      </c>
      <c r="AA93" s="35">
        <f t="shared" si="38"/>
        <v>-2.5667255092510111</v>
      </c>
      <c r="AB93" s="35">
        <f t="shared" si="39"/>
        <v>-2.5667255092509862</v>
      </c>
      <c r="AC93" s="35">
        <f t="shared" si="40"/>
        <v>-2.5667255092509862</v>
      </c>
      <c r="AF93">
        <v>1.69</v>
      </c>
      <c r="AG93">
        <v>2.2799999999999998</v>
      </c>
      <c r="AJ93" t="s">
        <v>414</v>
      </c>
    </row>
    <row r="94" spans="1:36" ht="15" x14ac:dyDescent="0.25">
      <c r="A94">
        <v>1.34</v>
      </c>
      <c r="B94">
        <v>5.31</v>
      </c>
      <c r="C94">
        <v>10.98</v>
      </c>
      <c r="D94" s="20">
        <f t="shared" si="28"/>
        <v>2.5667255092509889E-2</v>
      </c>
      <c r="E94" s="17">
        <f>IF(OR($A94="",$B94="",$C94=""),"",A94*'MPTO_working_3-way'!$I93)</f>
        <v>1.3743941218239633</v>
      </c>
      <c r="F94" s="21">
        <f>IF(OR($A94="",$B94="",$C94=""),"",B94*'MPTO_working_3-way'!$I93)</f>
        <v>5.4462931245412269</v>
      </c>
      <c r="G94" s="22">
        <f>IF(OR($A94="",$B94="",$C94=""),"",C94*'MPTO_working_3-way'!$I93)</f>
        <v>11.26182646091576</v>
      </c>
      <c r="H94" s="17">
        <f>IF(OR($A94="",$B94="",$C94=""),"",'MPTO_working_3-way'!E93)</f>
        <v>1.35554087938093</v>
      </c>
      <c r="I94" s="21">
        <f>IF(OR($A94="",$B94="",$C94=""),"",'MPTO_working_3-way'!F93)</f>
        <v>5.562720171018892</v>
      </c>
      <c r="J94" s="22">
        <f>IF(OR($A94="",$B94="",$C94=""),"",'MPTO_working_3-way'!G93)</f>
        <v>12.118431559413073</v>
      </c>
      <c r="K94" s="17">
        <f>IF(OR($A94="",$B94="",$C94=""),"",'OddsRatio_working_3-way'!H93)</f>
        <v>1.3612753238773274</v>
      </c>
      <c r="L94" s="21">
        <f>IF(OR($A94="",$B94="",$C94=""),"",'OddsRatio_working_3-way'!I93)</f>
        <v>5.579696017386115</v>
      </c>
      <c r="M94" s="22">
        <f>IF(OR($A94="",$B94="",$C94=""),"",'OddsRatio_working_3-way'!J93)</f>
        <v>11.604493330281539</v>
      </c>
      <c r="N94" s="23">
        <f t="shared" si="29"/>
        <v>72.759333303382917</v>
      </c>
      <c r="O94" s="24">
        <f t="shared" si="30"/>
        <v>18.361112359045784</v>
      </c>
      <c r="P94" s="24">
        <f t="shared" si="31"/>
        <v>8.8795543375713208</v>
      </c>
      <c r="Q94" t="s">
        <v>357</v>
      </c>
      <c r="R94" t="s">
        <v>397</v>
      </c>
      <c r="S94" t="s">
        <v>438</v>
      </c>
      <c r="T94" s="35">
        <v>100</v>
      </c>
      <c r="U94" s="35">
        <f t="shared" si="32"/>
        <v>39.759036144578317</v>
      </c>
      <c r="V94" s="35">
        <f t="shared" si="33"/>
        <v>75.550122249388764</v>
      </c>
      <c r="W94" s="35">
        <f t="shared" si="34"/>
        <v>82.332155477031804</v>
      </c>
      <c r="X94" s="35">
        <f t="shared" si="35"/>
        <v>42.117722273579453</v>
      </c>
      <c r="Y94" s="35">
        <f t="shared" si="36"/>
        <v>77.908808378389892</v>
      </c>
      <c r="Z94" s="35">
        <f t="shared" si="37"/>
        <v>84.690841606032947</v>
      </c>
      <c r="AA94" s="35">
        <f t="shared" si="38"/>
        <v>-2.3586861290011356</v>
      </c>
      <c r="AB94" s="35">
        <f t="shared" si="39"/>
        <v>-2.3586861290011285</v>
      </c>
      <c r="AC94" s="35">
        <f t="shared" si="40"/>
        <v>-2.3586861290011427</v>
      </c>
      <c r="AF94">
        <v>1.81</v>
      </c>
      <c r="AG94">
        <v>2.09</v>
      </c>
      <c r="AJ94" t="s">
        <v>414</v>
      </c>
    </row>
    <row r="95" spans="1:36" ht="15" x14ac:dyDescent="0.25">
      <c r="A95">
        <v>1.66</v>
      </c>
      <c r="B95">
        <v>4.09</v>
      </c>
      <c r="C95">
        <v>5.66</v>
      </c>
      <c r="D95" s="20">
        <f t="shared" si="28"/>
        <v>2.3586861290011418E-2</v>
      </c>
      <c r="E95" s="17">
        <f>IF(OR($A95="",$B95="",$C95=""),"",A95*'MPTO_working_3-way'!$I94)</f>
        <v>1.6991541897414189</v>
      </c>
      <c r="F95" s="21">
        <f>IF(OR($A95="",$B95="",$C95=""),"",B95*'MPTO_working_3-way'!$I94)</f>
        <v>4.1864702626761465</v>
      </c>
      <c r="G95" s="22">
        <f>IF(OR($A95="",$B95="",$C95=""),"",C95*'MPTO_working_3-way'!$I94)</f>
        <v>5.7935016349014647</v>
      </c>
      <c r="H95" s="17">
        <f>IF(OR($A95="",$B95="",$C95=""),"",'MPTO_working_3-way'!E94)</f>
        <v>1.6819518202351371</v>
      </c>
      <c r="I95" s="21">
        <f>IF(OR($A95="",$B95="",$C95=""),"",'MPTO_working_3-way'!F94)</f>
        <v>4.2258909362192734</v>
      </c>
      <c r="J95" s="22">
        <f>IF(OR($A95="",$B95="",$C95=""),"",'MPTO_working_3-way'!G94)</f>
        <v>5.9236035878277278</v>
      </c>
      <c r="K95" s="17">
        <f>IF(OR($A95="",$B95="",$C95=""),"",'OddsRatio_working_3-way'!H94)</f>
        <v>1.6880466170776358</v>
      </c>
      <c r="L95" s="21">
        <f>IF(OR($A95="",$B95="",$C95=""),"",'OddsRatio_working_3-way'!I94)</f>
        <v>4.2213091617725702</v>
      </c>
      <c r="M95" s="22">
        <f>IF(OR($A95="",$B95="",$C95=""),"",'OddsRatio_working_3-way'!J94)</f>
        <v>5.8580261145178563</v>
      </c>
      <c r="N95" s="23">
        <f t="shared" si="29"/>
        <v>58.852810771233322</v>
      </c>
      <c r="O95" s="24">
        <f t="shared" si="30"/>
        <v>23.88647087536609</v>
      </c>
      <c r="P95" s="24">
        <f t="shared" si="31"/>
        <v>17.260718353400584</v>
      </c>
      <c r="Q95" t="s">
        <v>274</v>
      </c>
      <c r="R95" t="s">
        <v>277</v>
      </c>
      <c r="S95" t="s">
        <v>438</v>
      </c>
      <c r="T95" s="35">
        <v>100</v>
      </c>
      <c r="U95" s="35">
        <f t="shared" si="32"/>
        <v>61.977186311787079</v>
      </c>
      <c r="V95" s="35">
        <f t="shared" si="33"/>
        <v>70.059880239520965</v>
      </c>
      <c r="W95" s="35">
        <f t="shared" si="34"/>
        <v>65.156794425087099</v>
      </c>
      <c r="X95" s="35">
        <f t="shared" si="35"/>
        <v>64.783325335391922</v>
      </c>
      <c r="Y95" s="35">
        <f t="shared" si="36"/>
        <v>72.866019263125821</v>
      </c>
      <c r="Z95" s="35">
        <f t="shared" si="37"/>
        <v>67.96293344869197</v>
      </c>
      <c r="AA95" s="35">
        <f t="shared" si="38"/>
        <v>-2.8061390236048425</v>
      </c>
      <c r="AB95" s="35">
        <f t="shared" si="39"/>
        <v>-2.8061390236048567</v>
      </c>
      <c r="AC95" s="35">
        <f t="shared" si="40"/>
        <v>-2.8061390236048709</v>
      </c>
      <c r="AF95">
        <v>2.0099999999999998</v>
      </c>
      <c r="AG95">
        <v>1.89</v>
      </c>
      <c r="AJ95" t="s">
        <v>414</v>
      </c>
    </row>
    <row r="96" spans="1:36" ht="15" x14ac:dyDescent="0.25">
      <c r="A96">
        <v>2.63</v>
      </c>
      <c r="B96">
        <v>3.34</v>
      </c>
      <c r="C96">
        <v>2.87</v>
      </c>
      <c r="D96" s="20">
        <f t="shared" si="28"/>
        <v>2.80613902360487E-2</v>
      </c>
      <c r="E96" s="17">
        <f>IF(OR($A96="",$B96="",$C96=""),"",A96*'MPTO_working_3-way'!$I95)</f>
        <v>2.7038014563208081</v>
      </c>
      <c r="F96" s="21">
        <f>IF(OR($A96="",$B96="",$C96=""),"",B96*'MPTO_working_3-way'!$I95)</f>
        <v>3.4337250433884026</v>
      </c>
      <c r="G96" s="22">
        <f>IF(OR($A96="",$B96="",$C96=""),"",C96*'MPTO_working_3-way'!$I95)</f>
        <v>2.95053618997746</v>
      </c>
      <c r="H96" s="17">
        <f>IF(OR($A96="",$B96="",$C96=""),"",'MPTO_working_3-way'!E95)</f>
        <v>2.6963310528067179</v>
      </c>
      <c r="I96" s="21">
        <f>IF(OR($A96="",$B96="",$C96=""),"",'MPTO_working_3-way'!F95)</f>
        <v>3.4477123292154839</v>
      </c>
      <c r="J96" s="22">
        <f>IF(OR($A96="",$B96="",$C96=""),"",'MPTO_working_3-way'!G95)</f>
        <v>2.9491716836639004</v>
      </c>
      <c r="K96" s="17">
        <f>IF(OR($A96="",$B96="",$C96=""),"",'OddsRatio_working_3-way'!H95)</f>
        <v>2.6999343573989649</v>
      </c>
      <c r="L96" s="21">
        <f>IF(OR($A96="",$B96="",$C96=""),"",'OddsRatio_working_3-way'!I95)</f>
        <v>3.4403965621555685</v>
      </c>
      <c r="M96" s="22">
        <f>IF(OR($A96="",$B96="",$C96=""),"",'OddsRatio_working_3-way'!J95)</f>
        <v>2.9502314406969727</v>
      </c>
      <c r="N96" s="23">
        <f t="shared" si="29"/>
        <v>36.984964175614721</v>
      </c>
      <c r="O96" s="24">
        <f t="shared" si="30"/>
        <v>29.122890952654707</v>
      </c>
      <c r="P96" s="24">
        <f t="shared" si="31"/>
        <v>33.892144871730565</v>
      </c>
      <c r="Q96" t="s">
        <v>365</v>
      </c>
      <c r="R96" t="s">
        <v>366</v>
      </c>
      <c r="S96" t="s">
        <v>438</v>
      </c>
      <c r="T96" s="35">
        <v>100</v>
      </c>
      <c r="U96" s="35">
        <f t="shared" si="32"/>
        <v>51.92307692307692</v>
      </c>
      <c r="V96" s="35">
        <f t="shared" si="33"/>
        <v>71.014492753623188</v>
      </c>
      <c r="W96" s="35">
        <f t="shared" si="34"/>
        <v>74.160206718346245</v>
      </c>
      <c r="X96" s="35">
        <f t="shared" si="35"/>
        <v>54.82530052803056</v>
      </c>
      <c r="Y96" s="35">
        <f t="shared" si="36"/>
        <v>73.916716358576821</v>
      </c>
      <c r="Z96" s="35">
        <f t="shared" si="37"/>
        <v>77.062430323299893</v>
      </c>
      <c r="AA96" s="35">
        <f t="shared" si="38"/>
        <v>-2.9022236049536403</v>
      </c>
      <c r="AB96" s="35">
        <f t="shared" si="39"/>
        <v>-2.9022236049536332</v>
      </c>
      <c r="AC96" s="35">
        <f t="shared" si="40"/>
        <v>-2.9022236049536474</v>
      </c>
      <c r="AF96">
        <v>2.14</v>
      </c>
      <c r="AG96">
        <v>1.76</v>
      </c>
      <c r="AJ96" t="s">
        <v>416</v>
      </c>
    </row>
    <row r="97" spans="1:36" ht="15" x14ac:dyDescent="0.25">
      <c r="A97">
        <v>2.08</v>
      </c>
      <c r="B97">
        <v>3.45</v>
      </c>
      <c r="C97">
        <v>3.87</v>
      </c>
      <c r="D97" s="20">
        <f t="shared" si="28"/>
        <v>2.9022236049536243E-2</v>
      </c>
      <c r="E97" s="17">
        <f>IF(OR($A97="",$B97="",$C97=""),"",A97*'MPTO_working_3-way'!$I96)</f>
        <v>2.1403662509830355</v>
      </c>
      <c r="F97" s="21">
        <f>IF(OR($A97="",$B97="",$C97=""),"",B97*'MPTO_working_3-way'!$I96)</f>
        <v>3.5501267143709003</v>
      </c>
      <c r="G97" s="22">
        <f>IF(OR($A97="",$B97="",$C97=""),"",C97*'MPTO_working_3-way'!$I96)</f>
        <v>3.9823160535117053</v>
      </c>
      <c r="H97" s="17">
        <f>IF(OR($A97="",$B97="",$C97=""),"",'MPTO_working_3-way'!E96)</f>
        <v>2.1227134169645123</v>
      </c>
      <c r="I97" s="21">
        <f>IF(OR($A97="",$B97="",$C97=""),"",'MPTO_working_3-way'!F96)</f>
        <v>3.5691214686143322</v>
      </c>
      <c r="J97" s="22">
        <f>IF(OR($A97="",$B97="",$C97=""),"",'MPTO_working_3-way'!G96)</f>
        <v>4.0205230957213622</v>
      </c>
      <c r="K97" s="17">
        <f>IF(OR($A97="",$B97="",$C97=""),"",'OddsRatio_working_3-way'!H96)</f>
        <v>2.1298816100256652</v>
      </c>
      <c r="L97" s="21">
        <f>IF(OR($A97="",$B97="",$C97=""),"",'OddsRatio_working_3-way'!I96)</f>
        <v>3.5631573560767391</v>
      </c>
      <c r="M97" s="22">
        <f>IF(OR($A97="",$B97="",$C97=""),"",'OddsRatio_working_3-way'!J96)</f>
        <v>4.0025557599756088</v>
      </c>
      <c r="N97" s="23">
        <f t="shared" si="29"/>
        <v>46.720975886286574</v>
      </c>
      <c r="O97" s="24">
        <f t="shared" si="30"/>
        <v>28.168008650282921</v>
      </c>
      <c r="P97" s="24">
        <f t="shared" si="31"/>
        <v>25.111015463430515</v>
      </c>
      <c r="Q97" t="s">
        <v>369</v>
      </c>
      <c r="R97" t="s">
        <v>368</v>
      </c>
      <c r="S97" t="s">
        <v>438</v>
      </c>
      <c r="T97" s="35">
        <v>100</v>
      </c>
      <c r="U97" s="35">
        <f t="shared" si="32"/>
        <v>67.10526315789474</v>
      </c>
      <c r="V97" s="35">
        <f t="shared" si="33"/>
        <v>69.512195121951223</v>
      </c>
      <c r="W97" s="35">
        <f t="shared" si="34"/>
        <v>60.629921259842511</v>
      </c>
      <c r="X97" s="35">
        <f t="shared" si="35"/>
        <v>69.857883618206259</v>
      </c>
      <c r="Y97" s="35">
        <f t="shared" si="36"/>
        <v>72.264815582262742</v>
      </c>
      <c r="Z97" s="35">
        <f t="shared" si="37"/>
        <v>63.382541720154052</v>
      </c>
      <c r="AA97" s="35">
        <f t="shared" si="38"/>
        <v>-2.752620460311519</v>
      </c>
      <c r="AB97" s="35">
        <f t="shared" si="39"/>
        <v>-2.752620460311519</v>
      </c>
      <c r="AC97" s="35">
        <f t="shared" si="40"/>
        <v>-2.7526204603115403</v>
      </c>
      <c r="AF97">
        <v>2.1</v>
      </c>
      <c r="AG97">
        <v>1.79</v>
      </c>
      <c r="AJ97" t="s">
        <v>409</v>
      </c>
    </row>
    <row r="98" spans="1:36" ht="15" x14ac:dyDescent="0.25">
      <c r="A98">
        <v>3.04</v>
      </c>
      <c r="B98">
        <v>3.28</v>
      </c>
      <c r="C98">
        <v>2.54</v>
      </c>
      <c r="D98" s="20">
        <f t="shared" si="28"/>
        <v>2.7526204603115279E-2</v>
      </c>
      <c r="E98" s="17">
        <f>IF(OR($A98="",$B98="",$C98=""),"",A98*'MPTO_working_3-way'!$I97)</f>
        <v>3.1236796619934704</v>
      </c>
      <c r="F98" s="21">
        <f>IF(OR($A98="",$B98="",$C98=""),"",B98*'MPTO_working_3-way'!$I97)</f>
        <v>3.3702859510982179</v>
      </c>
      <c r="G98" s="22">
        <f>IF(OR($A98="",$B98="",$C98=""),"",C98*'MPTO_working_3-way'!$I97)</f>
        <v>2.6099165596919129</v>
      </c>
      <c r="H98" s="17">
        <f>IF(OR($A98="",$B98="",$C98=""),"",'MPTO_working_3-way'!E97)</f>
        <v>3.1272284738905047</v>
      </c>
      <c r="I98" s="21">
        <f>IF(OR($A98="",$B98="",$C98=""),"",'MPTO_working_3-way'!F97)</f>
        <v>3.3817756090891224</v>
      </c>
      <c r="J98" s="22">
        <f>IF(OR($A98="",$B98="",$C98=""),"",'MPTO_working_3-way'!G97)</f>
        <v>2.6006085339326672</v>
      </c>
      <c r="K98" s="17">
        <f>IF(OR($A98="",$B98="",$C98=""),"",'OddsRatio_working_3-way'!H97)</f>
        <v>3.1259504533831706</v>
      </c>
      <c r="L98" s="21">
        <f>IF(OR($A98="",$B98="",$C98=""),"",'OddsRatio_working_3-way'!I97)</f>
        <v>3.3760622714282502</v>
      </c>
      <c r="M98" s="22">
        <f>IF(OR($A98="",$B98="",$C98=""),"",'OddsRatio_working_3-way'!J97)</f>
        <v>2.6048841657892572</v>
      </c>
      <c r="N98" s="23">
        <f t="shared" si="29"/>
        <v>32.01352597602213</v>
      </c>
      <c r="O98" s="24">
        <f t="shared" si="30"/>
        <v>29.671072855825393</v>
      </c>
      <c r="P98" s="24">
        <f t="shared" si="31"/>
        <v>38.315401168152469</v>
      </c>
      <c r="Q98" t="s">
        <v>292</v>
      </c>
      <c r="R98" t="s">
        <v>297</v>
      </c>
      <c r="S98" t="s">
        <v>438</v>
      </c>
      <c r="T98" s="35">
        <v>100</v>
      </c>
      <c r="U98" s="35">
        <f t="shared" si="32"/>
        <v>61.538461538461533</v>
      </c>
      <c r="V98" s="35">
        <f t="shared" si="33"/>
        <v>67.21311475409837</v>
      </c>
      <c r="W98" s="35">
        <f t="shared" si="34"/>
        <v>68.55345911949685</v>
      </c>
      <c r="X98" s="35">
        <f t="shared" si="35"/>
        <v>64.233426126404794</v>
      </c>
      <c r="Y98" s="35">
        <f t="shared" si="36"/>
        <v>69.908079342041589</v>
      </c>
      <c r="Z98" s="35">
        <f t="shared" si="37"/>
        <v>71.248423707440097</v>
      </c>
      <c r="AA98" s="35">
        <f t="shared" si="38"/>
        <v>-2.6949645879432609</v>
      </c>
      <c r="AB98" s="35">
        <f t="shared" si="39"/>
        <v>-2.6949645879432182</v>
      </c>
      <c r="AC98" s="35">
        <f t="shared" si="40"/>
        <v>-2.6949645879432467</v>
      </c>
      <c r="AF98">
        <v>2.2400000000000002</v>
      </c>
      <c r="AG98">
        <v>1.7</v>
      </c>
      <c r="AJ98" t="s">
        <v>409</v>
      </c>
    </row>
    <row r="99" spans="1:36" ht="15" x14ac:dyDescent="0.25">
      <c r="A99">
        <v>2.6</v>
      </c>
      <c r="B99">
        <v>3.05</v>
      </c>
      <c r="C99">
        <v>3.18</v>
      </c>
      <c r="D99" s="20">
        <f t="shared" si="28"/>
        <v>2.6949645879432493E-2</v>
      </c>
      <c r="E99" s="17">
        <f>IF(OR($A99="",$B99="",$C99=""),"",A99*'MPTO_working_3-way'!$I98)</f>
        <v>2.6700690792865247</v>
      </c>
      <c r="F99" s="21">
        <f>IF(OR($A99="",$B99="",$C99=""),"",B99*'MPTO_working_3-way'!$I98)</f>
        <v>3.1321964199322689</v>
      </c>
      <c r="G99" s="22">
        <f>IF(OR($A99="",$B99="",$C99=""),"",C99*'MPTO_working_3-way'!$I98)</f>
        <v>3.2656998738965957</v>
      </c>
      <c r="H99" s="17">
        <f>IF(OR($A99="",$B99="",$C99=""),"",'MPTO_working_3-way'!E98)</f>
        <v>2.6621788059428382</v>
      </c>
      <c r="I99" s="21">
        <f>IF(OR($A99="",$B99="",$C99=""),"",'MPTO_working_3-way'!F98)</f>
        <v>3.1359204788512871</v>
      </c>
      <c r="J99" s="22">
        <f>IF(OR($A99="",$B99="",$C99=""),"",'MPTO_working_3-way'!G98)</f>
        <v>3.2735132234838002</v>
      </c>
      <c r="K99" s="17">
        <f>IF(OR($A99="",$B99="",$C99=""),"",'OddsRatio_working_3-way'!H98)</f>
        <v>2.6658368390073481</v>
      </c>
      <c r="L99" s="21">
        <f>IF(OR($A99="",$B99="",$C99=""),"",'OddsRatio_working_3-way'!I98)</f>
        <v>3.1343534499781649</v>
      </c>
      <c r="M99" s="22">
        <f>IF(OR($A99="",$B99="",$C99=""),"",'OddsRatio_working_3-way'!J98)</f>
        <v>3.2697026931475119</v>
      </c>
      <c r="N99" s="23">
        <f t="shared" si="29"/>
        <v>37.452214542224965</v>
      </c>
      <c r="O99" s="24">
        <f t="shared" si="30"/>
        <v>31.926477970421285</v>
      </c>
      <c r="P99" s="24">
        <f t="shared" si="31"/>
        <v>30.621307487353743</v>
      </c>
      <c r="Q99" t="s">
        <v>367</v>
      </c>
      <c r="R99" t="s">
        <v>299</v>
      </c>
      <c r="S99" t="s">
        <v>438</v>
      </c>
      <c r="T99" s="35">
        <v>100</v>
      </c>
      <c r="U99" s="35">
        <f t="shared" si="32"/>
        <v>11.504424778761051</v>
      </c>
      <c r="V99" s="35">
        <f t="shared" si="33"/>
        <v>88.962472406181007</v>
      </c>
      <c r="W99" s="35">
        <f t="shared" si="34"/>
        <v>95.9983993597439</v>
      </c>
      <c r="X99" s="35">
        <f t="shared" si="35"/>
        <v>15.039128234075086</v>
      </c>
      <c r="Y99" s="35">
        <f t="shared" si="36"/>
        <v>92.497175861495037</v>
      </c>
      <c r="Z99" s="35">
        <f t="shared" si="37"/>
        <v>99.53310281505793</v>
      </c>
      <c r="AA99" s="35">
        <f t="shared" si="38"/>
        <v>-3.5347034553140357</v>
      </c>
      <c r="AB99" s="35">
        <f t="shared" si="39"/>
        <v>-3.5347034553140304</v>
      </c>
      <c r="AC99" s="35">
        <f t="shared" si="40"/>
        <v>-3.5347034553140304</v>
      </c>
      <c r="AF99">
        <v>2.4</v>
      </c>
      <c r="AG99">
        <v>1.62</v>
      </c>
      <c r="AJ99" t="s">
        <v>409</v>
      </c>
    </row>
    <row r="100" spans="1:36" ht="15" x14ac:dyDescent="0.25">
      <c r="A100">
        <v>1.1299999999999999</v>
      </c>
      <c r="B100">
        <v>9.06</v>
      </c>
      <c r="C100">
        <v>24.99</v>
      </c>
      <c r="D100" s="20">
        <f t="shared" si="28"/>
        <v>3.5347034553140366E-2</v>
      </c>
      <c r="E100" s="17">
        <f>IF(OR($A100="",$B100="",$C100=""),"",A100*'MPTO_working_3-way'!$I99)</f>
        <v>1.1699421490450486</v>
      </c>
      <c r="F100" s="21">
        <f>IF(OR($A100="",$B100="",$C100=""),"",B100*'MPTO_working_3-way'!$I99)</f>
        <v>9.3802441330514519</v>
      </c>
      <c r="G100" s="22">
        <f>IF(OR($A100="",$B100="",$C100=""),"",C100*'MPTO_working_3-way'!$I99)</f>
        <v>25.873322393482976</v>
      </c>
      <c r="H100" s="17">
        <f>IF(OR($A100="",$B100="",$C100=""),"",'MPTO_working_3-way'!E99)</f>
        <v>1.1452478872689409</v>
      </c>
      <c r="I100" s="21">
        <f>IF(OR($A100="",$B100="",$C100=""),"",'MPTO_working_3-way'!F99)</f>
        <v>10.142714989537463</v>
      </c>
      <c r="J100" s="22">
        <f>IF(OR($A100="",$B100="",$C100=""),"",'MPTO_working_3-way'!G99)</f>
        <v>35.418714578533567</v>
      </c>
      <c r="K100" s="17">
        <f>IF(OR($A100="",$B100="",$C100=""),"",'OddsRatio_working_3-way'!H99)</f>
        <v>1.1509741679763017</v>
      </c>
      <c r="L100" s="21">
        <f>IF(OR($A100="",$B100="",$C100=""),"",'OddsRatio_working_3-way'!I99)</f>
        <v>10.360398414530705</v>
      </c>
      <c r="M100" s="22">
        <f>IF(OR($A100="",$B100="",$C100=""),"",'OddsRatio_working_3-way'!J99)</f>
        <v>28.860540690395979</v>
      </c>
      <c r="N100" s="23">
        <f t="shared" si="29"/>
        <v>85.474311769709146</v>
      </c>
      <c r="O100" s="24">
        <f t="shared" si="30"/>
        <v>10.66070334434562</v>
      </c>
      <c r="P100" s="24">
        <f t="shared" si="31"/>
        <v>3.8649848859452316</v>
      </c>
      <c r="Q100" t="s">
        <v>398</v>
      </c>
      <c r="R100" t="s">
        <v>293</v>
      </c>
      <c r="S100" t="s">
        <v>438</v>
      </c>
      <c r="T100" s="35">
        <v>100</v>
      </c>
      <c r="U100" s="35">
        <f t="shared" si="32"/>
        <v>38.650306748466257</v>
      </c>
      <c r="V100" s="35">
        <f t="shared" si="33"/>
        <v>73.68421052631578</v>
      </c>
      <c r="W100" s="35">
        <f t="shared" si="34"/>
        <v>81.481481481481481</v>
      </c>
      <c r="X100" s="35">
        <f t="shared" si="35"/>
        <v>44.834307992202724</v>
      </c>
      <c r="Y100" s="35">
        <f t="shared" si="36"/>
        <v>79.868211770052255</v>
      </c>
      <c r="Z100" s="35">
        <f t="shared" si="37"/>
        <v>87.665482725217942</v>
      </c>
      <c r="AA100" s="35">
        <f t="shared" si="38"/>
        <v>-6.1840012437364678</v>
      </c>
      <c r="AB100" s="35">
        <f t="shared" si="39"/>
        <v>-6.1840012437364749</v>
      </c>
      <c r="AC100" s="35">
        <f t="shared" si="40"/>
        <v>-6.1840012437364607</v>
      </c>
      <c r="AF100">
        <v>1.48</v>
      </c>
      <c r="AG100">
        <v>2.73</v>
      </c>
      <c r="AJ100" t="s">
        <v>409</v>
      </c>
    </row>
    <row r="101" spans="1:36" ht="15" x14ac:dyDescent="0.25">
      <c r="A101">
        <v>1.63</v>
      </c>
      <c r="B101">
        <v>3.8</v>
      </c>
      <c r="C101">
        <v>5.4</v>
      </c>
      <c r="D101" s="20">
        <f t="shared" si="28"/>
        <v>6.1840012437364589E-2</v>
      </c>
      <c r="E101" s="17">
        <f>IF(OR($A101="",$B101="",$C101=""),"",A101*'MPTO_working_3-way'!$I100)</f>
        <v>1.7307992202729041</v>
      </c>
      <c r="F101" s="21">
        <f>IF(OR($A101="",$B101="",$C101=""),"",B101*'MPTO_working_3-way'!$I100)</f>
        <v>4.0349920472619853</v>
      </c>
      <c r="G101" s="22">
        <f>IF(OR($A101="",$B101="",$C101=""),"",C101*'MPTO_working_3-way'!$I100)</f>
        <v>5.7339360671617694</v>
      </c>
      <c r="H101" s="17">
        <f>IF(OR($A101="",$B101="",$C101=""),"",'MPTO_working_3-way'!E100)</f>
        <v>1.6866717318075155</v>
      </c>
      <c r="I101" s="21">
        <f>IF(OR($A101="",$B101="",$C101=""),"",'MPTO_working_3-way'!F100)</f>
        <v>4.1229537834461896</v>
      </c>
      <c r="J101" s="22">
        <f>IF(OR($A101="",$B101="",$C101=""),"",'MPTO_working_3-way'!G100)</f>
        <v>6.0763734134289313</v>
      </c>
      <c r="K101" s="17">
        <f>IF(OR($A101="",$B101="",$C101=""),"",'OddsRatio_working_3-way'!H100)</f>
        <v>1.7015939455956113</v>
      </c>
      <c r="L101" s="21">
        <f>IF(OR($A101="",$B101="",$C101=""),"",'OddsRatio_working_3-way'!I100)</f>
        <v>4.1181953137582719</v>
      </c>
      <c r="M101" s="22">
        <f>IF(OR($A101="",$B101="",$C101=""),"",'OddsRatio_working_3-way'!J100)</f>
        <v>5.9000212073344276</v>
      </c>
      <c r="N101" s="23">
        <f t="shared" si="29"/>
        <v>57.776776664038756</v>
      </c>
      <c r="O101" s="24">
        <f t="shared" si="30"/>
        <v>24.783196305890307</v>
      </c>
      <c r="P101" s="24">
        <f t="shared" si="31"/>
        <v>17.440027030070954</v>
      </c>
      <c r="Q101" t="s">
        <v>127</v>
      </c>
      <c r="R101" t="s">
        <v>425</v>
      </c>
      <c r="S101" t="s">
        <v>438</v>
      </c>
      <c r="T101" s="35">
        <v>100</v>
      </c>
      <c r="U101" s="35">
        <f t="shared" si="32"/>
        <v>50.980392156862742</v>
      </c>
      <c r="V101" s="35">
        <f t="shared" si="33"/>
        <v>70.930232558139537</v>
      </c>
      <c r="W101" s="35">
        <f t="shared" si="34"/>
        <v>72.29916897506925</v>
      </c>
      <c r="X101" s="35">
        <f t="shared" si="35"/>
        <v>56.77059846679122</v>
      </c>
      <c r="Y101" s="35">
        <f t="shared" si="36"/>
        <v>76.720438868068015</v>
      </c>
      <c r="Z101" s="35">
        <f t="shared" si="37"/>
        <v>78.089375284997715</v>
      </c>
      <c r="AA101" s="35">
        <f t="shared" si="38"/>
        <v>-5.7902063099284788</v>
      </c>
      <c r="AB101" s="35">
        <f t="shared" si="39"/>
        <v>-5.7902063099284788</v>
      </c>
      <c r="AC101" s="35">
        <f t="shared" si="40"/>
        <v>-5.7902063099284646</v>
      </c>
      <c r="AF101">
        <v>2.0499999999999998</v>
      </c>
      <c r="AG101">
        <v>1.76</v>
      </c>
      <c r="AJ101" t="s">
        <v>166</v>
      </c>
    </row>
    <row r="102" spans="1:36" ht="15" x14ac:dyDescent="0.25">
      <c r="A102">
        <v>2.04</v>
      </c>
      <c r="B102">
        <v>3.44</v>
      </c>
      <c r="C102">
        <v>3.61</v>
      </c>
      <c r="D102" s="20">
        <f t="shared" si="28"/>
        <v>5.7902063099284806E-2</v>
      </c>
      <c r="E102" s="17">
        <f>IF(OR($A102="",$B102="",$C102=""),"",A102*'MPTO_working_3-way'!$I101)</f>
        <v>2.1581202087225408</v>
      </c>
      <c r="F102" s="21">
        <f>IF(OR($A102="",$B102="",$C102=""),"",B102*'MPTO_working_3-way'!$I101)</f>
        <v>3.6391830970615398</v>
      </c>
      <c r="G102" s="22">
        <f>IF(OR($A102="",$B102="",$C102=""),"",C102*'MPTO_working_3-way'!$I101)</f>
        <v>3.8190264477884179</v>
      </c>
      <c r="H102" s="17">
        <f>IF(OR($A102="",$B102="",$C102=""),"",'MPTO_working_3-way'!E101)</f>
        <v>2.123613905938516</v>
      </c>
      <c r="I102" s="21">
        <f>IF(OR($A102="",$B102="",$C102=""),"",'MPTO_working_3-way'!F101)</f>
        <v>3.6846392883350689</v>
      </c>
      <c r="J102" s="22">
        <f>IF(OR($A102="",$B102="",$C102=""),"",'MPTO_working_3-way'!G101)</f>
        <v>3.8803664016874153</v>
      </c>
      <c r="K102" s="17">
        <f>IF(OR($A102="",$B102="",$C102=""),"",'OddsRatio_working_3-way'!H101)</f>
        <v>2.1372030492245582</v>
      </c>
      <c r="L102" s="21">
        <f>IF(OR($A102="",$B102="",$C102=""),"",'OddsRatio_working_3-way'!I101)</f>
        <v>3.6680533077960789</v>
      </c>
      <c r="M102" s="22">
        <f>IF(OR($A102="",$B102="",$C102=""),"",'OddsRatio_working_3-way'!J101)</f>
        <v>3.8539422677654773</v>
      </c>
      <c r="N102" s="23">
        <f t="shared" si="29"/>
        <v>46.336621841465053</v>
      </c>
      <c r="O102" s="24">
        <f t="shared" si="30"/>
        <v>27.478694347845551</v>
      </c>
      <c r="P102" s="24">
        <f t="shared" si="31"/>
        <v>26.184683810689393</v>
      </c>
      <c r="Q102" t="s">
        <v>423</v>
      </c>
      <c r="R102" t="s">
        <v>128</v>
      </c>
      <c r="S102" t="s">
        <v>438</v>
      </c>
      <c r="T102" s="35">
        <v>100</v>
      </c>
      <c r="U102" s="35">
        <f t="shared" si="32"/>
        <v>59.016393442622956</v>
      </c>
      <c r="V102" s="35">
        <f t="shared" si="33"/>
        <v>68.652037617554868</v>
      </c>
      <c r="W102" s="35">
        <f t="shared" si="34"/>
        <v>66.996699669967001</v>
      </c>
      <c r="X102" s="35">
        <f t="shared" si="35"/>
        <v>64.351262712478146</v>
      </c>
      <c r="Y102" s="35">
        <f t="shared" si="36"/>
        <v>73.986906887410058</v>
      </c>
      <c r="Z102" s="35">
        <f t="shared" si="37"/>
        <v>72.331568939822205</v>
      </c>
      <c r="AA102" s="35">
        <f t="shared" si="38"/>
        <v>-5.3348692698551901</v>
      </c>
      <c r="AB102" s="35">
        <f t="shared" si="39"/>
        <v>-5.3348692698551901</v>
      </c>
      <c r="AC102" s="35">
        <f t="shared" si="40"/>
        <v>-5.3348692698552043</v>
      </c>
      <c r="AF102">
        <v>2.11</v>
      </c>
      <c r="AG102">
        <v>1.71</v>
      </c>
      <c r="AJ102" t="s">
        <v>166</v>
      </c>
    </row>
    <row r="103" spans="1:36" ht="15" x14ac:dyDescent="0.25">
      <c r="A103">
        <v>2.44</v>
      </c>
      <c r="B103">
        <v>3.19</v>
      </c>
      <c r="C103">
        <v>3.03</v>
      </c>
      <c r="D103" s="20">
        <f t="shared" si="28"/>
        <v>5.3348692698552025E-2</v>
      </c>
      <c r="E103" s="17">
        <f>IF(OR($A103="",$B103="",$C103=""),"",A103*'MPTO_working_3-way'!$I102)</f>
        <v>2.5701708101844667</v>
      </c>
      <c r="F103" s="21">
        <f>IF(OR($A103="",$B103="",$C103=""),"",B103*'MPTO_working_3-way'!$I102)</f>
        <v>3.360182329708381</v>
      </c>
      <c r="G103" s="22">
        <f>IF(OR($A103="",$B103="",$C103=""),"",C103*'MPTO_working_3-way'!$I102)</f>
        <v>3.1916465388766126</v>
      </c>
      <c r="H103" s="17">
        <f>IF(OR($A103="",$B103="",$C103=""),"",'MPTO_working_3-way'!E102)</f>
        <v>2.5506744533706951</v>
      </c>
      <c r="I103" s="21">
        <f>IF(OR($A103="",$B103="",$C103=""),"",'MPTO_working_3-way'!F102)</f>
        <v>3.3818433252675923</v>
      </c>
      <c r="J103" s="22">
        <f>IF(OR($A103="",$B103="",$C103=""),"",'MPTO_working_3-way'!G102)</f>
        <v>3.2025609651879945</v>
      </c>
      <c r="K103" s="17">
        <f>IF(OR($A103="",$B103="",$C103=""),"",'OddsRatio_working_3-way'!H102)</f>
        <v>2.5593453869888432</v>
      </c>
      <c r="L103" s="21">
        <f>IF(OR($A103="",$B103="",$C103=""),"",'OddsRatio_working_3-way'!I102)</f>
        <v>3.3715044427121987</v>
      </c>
      <c r="M103" s="22">
        <f>IF(OR($A103="",$B103="",$C103=""),"",'OddsRatio_working_3-way'!J102)</f>
        <v>3.1982438441578829</v>
      </c>
      <c r="N103" s="23">
        <f t="shared" si="29"/>
        <v>38.907919895340648</v>
      </c>
      <c r="O103" s="24">
        <f t="shared" si="30"/>
        <v>29.760289825903186</v>
      </c>
      <c r="P103" s="24">
        <f t="shared" si="31"/>
        <v>31.331790278756159</v>
      </c>
      <c r="Q103" t="s">
        <v>107</v>
      </c>
      <c r="R103" t="s">
        <v>131</v>
      </c>
      <c r="S103" t="s">
        <v>438</v>
      </c>
      <c r="T103" s="35">
        <v>100</v>
      </c>
      <c r="U103" s="35">
        <f t="shared" si="32"/>
        <v>51.690821256038639</v>
      </c>
      <c r="V103" s="35">
        <f t="shared" si="33"/>
        <v>70.760233918128648</v>
      </c>
      <c r="W103" s="35">
        <f t="shared" si="34"/>
        <v>71.83098591549296</v>
      </c>
      <c r="X103" s="35">
        <f t="shared" si="35"/>
        <v>57.408780166378378</v>
      </c>
      <c r="Y103" s="35">
        <f t="shared" si="36"/>
        <v>76.478192828468394</v>
      </c>
      <c r="Z103" s="35">
        <f t="shared" si="37"/>
        <v>77.548944825832706</v>
      </c>
      <c r="AA103" s="35">
        <f t="shared" si="38"/>
        <v>-5.717958910339739</v>
      </c>
      <c r="AB103" s="35">
        <f t="shared" si="39"/>
        <v>-5.7179589103397461</v>
      </c>
      <c r="AC103" s="35">
        <f t="shared" si="40"/>
        <v>-5.7179589103397461</v>
      </c>
      <c r="AF103">
        <v>2.2400000000000002</v>
      </c>
      <c r="AG103">
        <v>1.64</v>
      </c>
      <c r="AJ103" t="s">
        <v>166</v>
      </c>
    </row>
    <row r="104" spans="1:36" ht="15" x14ac:dyDescent="0.25">
      <c r="A104">
        <v>2.0699999999999998</v>
      </c>
      <c r="B104">
        <v>3.42</v>
      </c>
      <c r="C104">
        <v>3.55</v>
      </c>
      <c r="D104" s="20">
        <f t="shared" si="28"/>
        <v>5.7179589103397488E-2</v>
      </c>
      <c r="E104" s="17">
        <f>IF(OR($A104="",$B104="",$C104=""),"",A104*'MPTO_working_3-way'!$I103)</f>
        <v>2.1883617494440326</v>
      </c>
      <c r="F104" s="21">
        <f>IF(OR($A104="",$B104="",$C104=""),"",B104*'MPTO_working_3-way'!$I103)</f>
        <v>3.6155541947336194</v>
      </c>
      <c r="G104" s="22">
        <f>IF(OR($A104="",$B104="",$C104=""),"",C104*'MPTO_working_3-way'!$I103)</f>
        <v>3.752987541317061</v>
      </c>
      <c r="H104" s="17">
        <f>IF(OR($A104="",$B104="",$C104=""),"",'MPTO_working_3-way'!E103)</f>
        <v>2.1550241425348502</v>
      </c>
      <c r="I104" s="21">
        <f>IF(OR($A104="",$B104="",$C104=""),"",'MPTO_working_3-way'!F103)</f>
        <v>3.6584768301576975</v>
      </c>
      <c r="J104" s="22">
        <f>IF(OR($A104="",$B104="",$C104=""),"",'MPTO_working_3-way'!G103)</f>
        <v>3.8076340943489702</v>
      </c>
      <c r="K104" s="17">
        <f>IF(OR($A104="",$B104="",$C104=""),"",'OddsRatio_working_3-way'!H103)</f>
        <v>2.1682869724577438</v>
      </c>
      <c r="L104" s="21">
        <f>IF(OR($A104="",$B104="",$C104=""),"",'OddsRatio_working_3-way'!I103)</f>
        <v>3.6422939003249906</v>
      </c>
      <c r="M104" s="22">
        <f>IF(OR($A104="",$B104="",$C104=""),"",'OddsRatio_working_3-way'!J103)</f>
        <v>3.7842353081936886</v>
      </c>
      <c r="N104" s="23">
        <f t="shared" si="29"/>
        <v>45.696284001219475</v>
      </c>
      <c r="O104" s="24">
        <f t="shared" si="30"/>
        <v>27.658277158632838</v>
      </c>
      <c r="P104" s="24">
        <f t="shared" si="31"/>
        <v>26.64543884014769</v>
      </c>
      <c r="Q104" t="s">
        <v>130</v>
      </c>
      <c r="R104" t="s">
        <v>424</v>
      </c>
      <c r="S104" t="s">
        <v>438</v>
      </c>
      <c r="T104" s="35">
        <v>100</v>
      </c>
      <c r="U104" s="35">
        <f t="shared" si="32"/>
        <v>29.577464788732396</v>
      </c>
      <c r="V104" s="35">
        <f t="shared" si="33"/>
        <v>78.448275862068954</v>
      </c>
      <c r="W104" s="35">
        <f t="shared" si="34"/>
        <v>85.714285714285708</v>
      </c>
      <c r="X104" s="35">
        <f t="shared" si="35"/>
        <v>35.837438423645317</v>
      </c>
      <c r="Y104" s="35">
        <f t="shared" si="36"/>
        <v>84.708249496981907</v>
      </c>
      <c r="Z104" s="35">
        <f t="shared" si="37"/>
        <v>91.974259349198647</v>
      </c>
      <c r="AA104" s="35">
        <f t="shared" si="38"/>
        <v>-6.2599736349129209</v>
      </c>
      <c r="AB104" s="35">
        <f t="shared" si="39"/>
        <v>-6.2599736349129529</v>
      </c>
      <c r="AC104" s="35">
        <f t="shared" si="40"/>
        <v>-6.2599736349129387</v>
      </c>
      <c r="AF104">
        <v>2.11</v>
      </c>
      <c r="AG104">
        <v>1.71</v>
      </c>
      <c r="AJ104" t="s">
        <v>166</v>
      </c>
    </row>
    <row r="105" spans="1:36" ht="15" x14ac:dyDescent="0.25">
      <c r="A105">
        <v>1.42</v>
      </c>
      <c r="B105">
        <v>4.6399999999999997</v>
      </c>
      <c r="C105">
        <v>7</v>
      </c>
      <c r="D105" s="20">
        <f t="shared" si="28"/>
        <v>6.2599736349129298E-2</v>
      </c>
      <c r="E105" s="17">
        <f>IF(OR($A105="",$B105="",$C105=""),"",A105*'MPTO_working_3-way'!$I104)</f>
        <v>1.5088916256157636</v>
      </c>
      <c r="F105" s="21">
        <f>IF(OR($A105="",$B105="",$C105=""),"",B105*'MPTO_working_3-way'!$I104)</f>
        <v>4.9304627766599598</v>
      </c>
      <c r="G105" s="22">
        <f>IF(OR($A105="",$B105="",$C105=""),"",C105*'MPTO_working_3-way'!$I104)</f>
        <v>7.4381981544439046</v>
      </c>
      <c r="H105" s="17">
        <f>IF(OR($A105="",$B105="",$C105=""),"",'MPTO_working_3-way'!E104)</f>
        <v>1.4633601543264714</v>
      </c>
      <c r="I105" s="21">
        <f>IF(OR($A105="",$B105="",$C105=""),"",'MPTO_working_3-way'!F104)</f>
        <v>5.1374086615576546</v>
      </c>
      <c r="J105" s="22">
        <f>IF(OR($A105="",$B105="",$C105=""),"",'MPTO_working_3-way'!G104)</f>
        <v>8.1973553248969147</v>
      </c>
      <c r="K105" s="17">
        <f>IF(OR($A105="",$B105="",$C105=""),"",'OddsRatio_working_3-way'!H104)</f>
        <v>1.4768029369330171</v>
      </c>
      <c r="L105" s="21">
        <f>IF(OR($A105="",$B105="",$C105=""),"",'OddsRatio_working_3-way'!I104)</f>
        <v>5.1322921200861504</v>
      </c>
      <c r="M105" s="22">
        <f>IF(OR($A105="",$B105="",$C105=""),"",'OddsRatio_working_3-way'!J104)</f>
        <v>7.8114705276145351</v>
      </c>
      <c r="N105" s="23">
        <f t="shared" si="29"/>
        <v>66.273812050080792</v>
      </c>
      <c r="O105" s="24">
        <f t="shared" si="30"/>
        <v>20.282071791188521</v>
      </c>
      <c r="P105" s="24">
        <f t="shared" si="31"/>
        <v>13.444116158730676</v>
      </c>
      <c r="Q105" t="s">
        <v>132</v>
      </c>
      <c r="R105" t="s">
        <v>138</v>
      </c>
      <c r="S105" t="s">
        <v>438</v>
      </c>
      <c r="T105" s="35">
        <v>100</v>
      </c>
      <c r="U105" s="35">
        <f t="shared" si="32"/>
        <v>75.786924939467312</v>
      </c>
      <c r="V105" s="35">
        <f t="shared" si="33"/>
        <v>72.222222222222229</v>
      </c>
      <c r="W105" s="35">
        <f t="shared" si="34"/>
        <v>41.176470588235297</v>
      </c>
      <c r="X105" s="35">
        <f t="shared" si="35"/>
        <v>86.601307189542482</v>
      </c>
      <c r="Y105" s="35">
        <f t="shared" si="36"/>
        <v>83.036604472297398</v>
      </c>
      <c r="Z105" s="35">
        <f t="shared" si="37"/>
        <v>51.990852838310467</v>
      </c>
      <c r="AA105" s="35">
        <f t="shared" si="38"/>
        <v>-10.81438225007517</v>
      </c>
      <c r="AB105" s="35">
        <f t="shared" si="39"/>
        <v>-10.81438225007517</v>
      </c>
      <c r="AC105" s="35">
        <f t="shared" si="40"/>
        <v>-10.81438225007517</v>
      </c>
      <c r="AF105">
        <v>1.68</v>
      </c>
      <c r="AG105">
        <v>2.1800000000000002</v>
      </c>
      <c r="AJ105" t="s">
        <v>168</v>
      </c>
    </row>
    <row r="106" spans="1:36" ht="15" x14ac:dyDescent="0.25">
      <c r="A106">
        <v>4.13</v>
      </c>
      <c r="B106">
        <v>3.6</v>
      </c>
      <c r="C106">
        <v>1.7</v>
      </c>
      <c r="D106" s="20">
        <f t="shared" si="28"/>
        <v>0.10814382250075161</v>
      </c>
      <c r="E106" s="17">
        <f>IF(OR($A106="",$B106="",$C106=""),"",A106*'MPTO_working_3-way'!$I105)</f>
        <v>4.5766339869281039</v>
      </c>
      <c r="F106" s="21">
        <f>IF(OR($A106="",$B106="",$C106=""),"",B106*'MPTO_working_3-way'!$I105)</f>
        <v>3.989317761002706</v>
      </c>
      <c r="G106" s="22">
        <f>IF(OR($A106="",$B106="",$C106=""),"",C106*'MPTO_working_3-way'!$I105)</f>
        <v>1.8838444982512776</v>
      </c>
      <c r="H106" s="17">
        <f>IF(OR($A106="",$B106="",$C106=""),"",'MPTO_working_3-way'!E105)</f>
        <v>4.8524183123648132</v>
      </c>
      <c r="I106" s="21">
        <f>IF(OR($A106="",$B106="",$C106=""),"",'MPTO_working_3-way'!F105)</f>
        <v>4.1368496857541901</v>
      </c>
      <c r="J106" s="22">
        <f>IF(OR($A106="",$B106="",$C106=""),"",'MPTO_working_3-way'!G105)</f>
        <v>1.8109795417309518</v>
      </c>
      <c r="K106" s="17">
        <f>IF(OR($A106="",$B106="",$C106=""),"",'OddsRatio_working_3-way'!H105)</f>
        <v>4.7338323864531713</v>
      </c>
      <c r="L106" s="21">
        <f>IF(OR($A106="",$B106="",$C106=""),"",'OddsRatio_working_3-way'!I105)</f>
        <v>4.1015860079163726</v>
      </c>
      <c r="M106" s="22">
        <f>IF(OR($A106="",$B106="",$C106=""),"",'OddsRatio_working_3-way'!J105)</f>
        <v>1.8350423867467154</v>
      </c>
      <c r="N106" s="23">
        <f t="shared" si="29"/>
        <v>21.850119604412871</v>
      </c>
      <c r="O106" s="24">
        <f t="shared" si="30"/>
        <v>25.066942768395872</v>
      </c>
      <c r="P106" s="24">
        <f t="shared" si="31"/>
        <v>53.082937627191264</v>
      </c>
      <c r="Q106" t="s">
        <v>136</v>
      </c>
      <c r="R106" t="s">
        <v>140</v>
      </c>
      <c r="S106" t="s">
        <v>438</v>
      </c>
      <c r="T106" s="35">
        <v>100</v>
      </c>
      <c r="U106" s="35">
        <f t="shared" si="32"/>
        <v>29.577464788732396</v>
      </c>
      <c r="V106" s="35">
        <f t="shared" si="33"/>
        <v>76.580796252927385</v>
      </c>
      <c r="W106" s="35">
        <f t="shared" si="34"/>
        <v>83.108108108108112</v>
      </c>
      <c r="X106" s="35">
        <f t="shared" si="35"/>
        <v>40.311095638964488</v>
      </c>
      <c r="Y106" s="35">
        <f t="shared" si="36"/>
        <v>87.314427103159503</v>
      </c>
      <c r="Z106" s="35">
        <f t="shared" si="37"/>
        <v>93.841738958340216</v>
      </c>
      <c r="AA106" s="35">
        <f t="shared" si="38"/>
        <v>-10.733630850232093</v>
      </c>
      <c r="AB106" s="35">
        <f t="shared" si="39"/>
        <v>-10.733630850232117</v>
      </c>
      <c r="AC106" s="35">
        <f t="shared" si="40"/>
        <v>-10.733630850232103</v>
      </c>
      <c r="AF106">
        <v>1.75</v>
      </c>
      <c r="AG106">
        <v>1.96</v>
      </c>
      <c r="AJ106" t="s">
        <v>168</v>
      </c>
    </row>
    <row r="107" spans="1:36" ht="15" x14ac:dyDescent="0.25">
      <c r="A107">
        <v>1.42</v>
      </c>
      <c r="B107">
        <v>4.2699999999999996</v>
      </c>
      <c r="C107">
        <v>5.92</v>
      </c>
      <c r="D107" s="20">
        <f t="shared" si="28"/>
        <v>0.10733630850232112</v>
      </c>
      <c r="E107" s="17">
        <f>IF(OR($A107="",$B107="",$C107=""),"",A107*'MPTO_working_3-way'!$I106)</f>
        <v>1.572417558073296</v>
      </c>
      <c r="F107" s="21">
        <f>IF(OR($A107="",$B107="",$C107=""),"",B107*'MPTO_working_3-way'!$I106)</f>
        <v>4.7283260373049103</v>
      </c>
      <c r="G107" s="22">
        <f>IF(OR($A107="",$B107="",$C107=""),"",C107*'MPTO_working_3-way'!$I106)</f>
        <v>6.5554309463337406</v>
      </c>
      <c r="H107" s="17">
        <f>IF(OR($A107="",$B107="",$C107=""),"",'MPTO_working_3-way'!E106)</f>
        <v>1.4960058529921398</v>
      </c>
      <c r="I107" s="21">
        <f>IF(OR($A107="",$B107="",$C107=""),"",'MPTO_working_3-way'!F106)</f>
        <v>5.0399855323759901</v>
      </c>
      <c r="J107" s="22">
        <f>IF(OR($A107="",$B107="",$C107=""),"",'MPTO_working_3-way'!G106)</f>
        <v>7.5108823624597294</v>
      </c>
      <c r="K107" s="17">
        <f>IF(OR($A107="",$B107="",$C107=""),"",'OddsRatio_working_3-way'!H106)</f>
        <v>1.5169078819335993</v>
      </c>
      <c r="L107" s="21">
        <f>IF(OR($A107="",$B107="",$C107=""),"",'OddsRatio_working_3-way'!I106)</f>
        <v>5.0244970807687412</v>
      </c>
      <c r="M107" s="22">
        <f>IF(OR($A107="",$B107="",$C107=""),"",'OddsRatio_working_3-way'!J106)</f>
        <v>7.0552066169364531</v>
      </c>
      <c r="N107" s="23">
        <f t="shared" si="29"/>
        <v>63.596338953713612</v>
      </c>
      <c r="O107" s="24">
        <f t="shared" si="30"/>
        <v>21.149133797253715</v>
      </c>
      <c r="P107" s="24">
        <f t="shared" si="31"/>
        <v>15.254527249032659</v>
      </c>
      <c r="Q107" t="s">
        <v>141</v>
      </c>
      <c r="R107" t="s">
        <v>134</v>
      </c>
      <c r="S107" t="s">
        <v>438</v>
      </c>
      <c r="T107" s="35">
        <v>100</v>
      </c>
      <c r="U107" s="35">
        <f t="shared" si="32"/>
        <v>69.879518072289159</v>
      </c>
      <c r="V107" s="35">
        <f t="shared" si="33"/>
        <v>72.222222222222229</v>
      </c>
      <c r="W107" s="35">
        <f t="shared" si="34"/>
        <v>51.456310679611654</v>
      </c>
      <c r="X107" s="35">
        <f t="shared" si="35"/>
        <v>76.321467098166124</v>
      </c>
      <c r="Y107" s="35">
        <f t="shared" si="36"/>
        <v>78.664171248099194</v>
      </c>
      <c r="Z107" s="35">
        <f t="shared" si="37"/>
        <v>57.898259705488627</v>
      </c>
      <c r="AA107" s="35">
        <f t="shared" si="38"/>
        <v>-6.4419490258769656</v>
      </c>
      <c r="AB107" s="35">
        <f t="shared" si="39"/>
        <v>-6.4419490258769656</v>
      </c>
      <c r="AC107" s="35">
        <f t="shared" si="40"/>
        <v>-6.4419490258769727</v>
      </c>
      <c r="AF107">
        <v>1.69</v>
      </c>
      <c r="AG107">
        <v>2.04</v>
      </c>
      <c r="AJ107" t="s">
        <v>168</v>
      </c>
    </row>
    <row r="108" spans="1:36" s="35" customFormat="1" ht="15" x14ac:dyDescent="0.25">
      <c r="A108">
        <v>3.32</v>
      </c>
      <c r="B108">
        <v>3.6</v>
      </c>
      <c r="C108">
        <v>2.06</v>
      </c>
      <c r="D108" s="20">
        <f t="shared" si="28"/>
        <v>6.4419490258769807E-2</v>
      </c>
      <c r="E108" s="17">
        <f>IF(OR($A108="",$B108="",$C108=""),"",A108*'MPTO_working_3-way'!$I107)</f>
        <v>3.5338727076591154</v>
      </c>
      <c r="F108" s="21">
        <f>IF(OR($A108="",$B108="",$C108=""),"",B108*'MPTO_working_3-way'!$I107)</f>
        <v>3.8319101649315712</v>
      </c>
      <c r="G108" s="22">
        <f>IF(OR($A108="",$B108="",$C108=""),"",C108*'MPTO_working_3-way'!$I107)</f>
        <v>2.1927041499330659</v>
      </c>
      <c r="H108" s="17">
        <f>IF(OR($A108="",$B108="",$C108=""),"",'MPTO_working_3-way'!E107)</f>
        <v>3.5748546117688966</v>
      </c>
      <c r="I108" s="21">
        <f>IF(OR($A108="",$B108="",$C108=""),"",'MPTO_working_3-way'!F107)</f>
        <v>3.9016074778992924</v>
      </c>
      <c r="J108" s="22">
        <f>IF(OR($A108="",$B108="",$C108=""),"",'MPTO_working_3-way'!G107)</f>
        <v>2.1553408937050338</v>
      </c>
      <c r="K108" s="17">
        <f>IF(OR($A108="",$B108="",$C108=""),"",'OddsRatio_working_3-way'!H107)</f>
        <v>3.5610712660349835</v>
      </c>
      <c r="L108" s="21">
        <f>IF(OR($A108="",$B108="",$C108=""),"",'OddsRatio_working_3-way'!I107)</f>
        <v>3.870166074004723</v>
      </c>
      <c r="M108" s="22">
        <f>IF(OR($A108="",$B108="",$C108=""),"",'OddsRatio_working_3-way'!J107)</f>
        <v>2.1701446301711562</v>
      </c>
      <c r="N108" s="23">
        <f t="shared" si="29"/>
        <v>28.297567080802221</v>
      </c>
      <c r="O108" s="24">
        <f t="shared" si="30"/>
        <v>26.096645196739825</v>
      </c>
      <c r="P108" s="24">
        <f t="shared" si="31"/>
        <v>45.60578772245794</v>
      </c>
      <c r="Q108" t="s">
        <v>137</v>
      </c>
      <c r="R108" t="s">
        <v>139</v>
      </c>
      <c r="S108" t="s">
        <v>438</v>
      </c>
      <c r="T108" s="35">
        <v>100</v>
      </c>
      <c r="U108" s="35">
        <f t="shared" si="32"/>
        <v>62.825278810408925</v>
      </c>
      <c r="V108" s="35">
        <f t="shared" si="33"/>
        <v>70.845481049562679</v>
      </c>
      <c r="W108" s="35">
        <f t="shared" si="34"/>
        <v>59.839357429718881</v>
      </c>
      <c r="X108" s="35">
        <f t="shared" si="35"/>
        <v>69.315161520718434</v>
      </c>
      <c r="Y108" s="35">
        <f t="shared" si="36"/>
        <v>77.335363759872195</v>
      </c>
      <c r="Z108" s="35">
        <f t="shared" si="37"/>
        <v>66.329240140028389</v>
      </c>
      <c r="AA108" s="35">
        <f t="shared" si="38"/>
        <v>-6.4898827103095087</v>
      </c>
      <c r="AB108" s="35">
        <f t="shared" si="39"/>
        <v>-6.4898827103095158</v>
      </c>
      <c r="AC108" s="35">
        <f t="shared" si="40"/>
        <v>-6.4898827103095087</v>
      </c>
      <c r="AD108" s="36"/>
      <c r="AE108" s="36"/>
      <c r="AF108">
        <v>1.78</v>
      </c>
      <c r="AG108">
        <v>2.02</v>
      </c>
      <c r="AH108" s="36"/>
      <c r="AI108" s="36"/>
      <c r="AJ108" t="s">
        <v>168</v>
      </c>
    </row>
    <row r="109" spans="1:36" ht="15" x14ac:dyDescent="0.25">
      <c r="A109">
        <v>2.69</v>
      </c>
      <c r="B109">
        <v>3.43</v>
      </c>
      <c r="C109">
        <v>2.4900000000000002</v>
      </c>
      <c r="D109" s="20">
        <f t="shared" si="28"/>
        <v>6.4898827103095025E-2</v>
      </c>
      <c r="E109" s="17">
        <f>IF(OR($A109="",$B109="",$C109=""),"",A109*'MPTO_working_3-way'!$I108)</f>
        <v>2.8645778449073256</v>
      </c>
      <c r="F109" s="21">
        <f>IF(OR($A109="",$B109="",$C109=""),"",B109*'MPTO_working_3-way'!$I108)</f>
        <v>3.6526029769636161</v>
      </c>
      <c r="G109" s="22">
        <f>IF(OR($A109="",$B109="",$C109=""),"",C109*'MPTO_working_3-way'!$I108)</f>
        <v>2.6515980794867069</v>
      </c>
      <c r="H109" s="17">
        <f>IF(OR($A109="",$B109="",$C109=""),"",'MPTO_working_3-way'!E108)</f>
        <v>2.8562103491169455</v>
      </c>
      <c r="I109" s="21">
        <f>IF(OR($A109="",$B109="",$C109=""),"",'MPTO_working_3-way'!F108)</f>
        <v>3.7049078380412741</v>
      </c>
      <c r="J109" s="22">
        <f>IF(OR($A109="",$B109="",$C109=""),"",'MPTO_working_3-way'!G108)</f>
        <v>2.6317625935967288</v>
      </c>
      <c r="K109" s="17">
        <f>IF(OR($A109="",$B109="",$C109=""),"",'OddsRatio_working_3-way'!H108)</f>
        <v>2.8617059119563963</v>
      </c>
      <c r="L109" s="21">
        <f>IF(OR($A109="",$B109="",$C109=""),"",'OddsRatio_working_3-way'!I108)</f>
        <v>3.6768907491444045</v>
      </c>
      <c r="M109" s="22">
        <f>IF(OR($A109="",$B109="",$C109=""),"",'OddsRatio_working_3-way'!J108)</f>
        <v>2.6413856856893676</v>
      </c>
      <c r="N109" s="23">
        <f t="shared" si="29"/>
        <v>34.909157793627763</v>
      </c>
      <c r="O109" s="24">
        <f t="shared" si="30"/>
        <v>27.377735995585624</v>
      </c>
      <c r="P109" s="24">
        <f t="shared" si="31"/>
        <v>37.71310621078662</v>
      </c>
      <c r="Q109" t="s">
        <v>135</v>
      </c>
      <c r="R109" t="s">
        <v>133</v>
      </c>
      <c r="S109" t="s">
        <v>438</v>
      </c>
      <c r="T109" s="35">
        <v>100</v>
      </c>
      <c r="U109" s="35">
        <f t="shared" si="32"/>
        <v>62.962962962962962</v>
      </c>
      <c r="V109" s="35">
        <f t="shared" si="33"/>
        <v>69.040247678018574</v>
      </c>
      <c r="W109" s="35">
        <f t="shared" si="34"/>
        <v>61.685823754789276</v>
      </c>
      <c r="X109" s="35">
        <f t="shared" si="35"/>
        <v>69.273928567192158</v>
      </c>
      <c r="Y109" s="35">
        <f t="shared" si="36"/>
        <v>75.35121328224777</v>
      </c>
      <c r="Z109" s="35">
        <f t="shared" si="37"/>
        <v>67.996789359018464</v>
      </c>
      <c r="AA109" s="35">
        <f t="shared" si="38"/>
        <v>-6.3109656042291959</v>
      </c>
      <c r="AB109" s="35">
        <f t="shared" si="39"/>
        <v>-6.3109656042291959</v>
      </c>
      <c r="AC109" s="35">
        <f t="shared" si="40"/>
        <v>-6.3109656042291888</v>
      </c>
      <c r="AF109">
        <v>1.98</v>
      </c>
      <c r="AG109">
        <v>1.84</v>
      </c>
      <c r="AJ109" t="s">
        <v>168</v>
      </c>
    </row>
    <row r="110" spans="1:36" ht="15" x14ac:dyDescent="0.25">
      <c r="A110">
        <v>2.7</v>
      </c>
      <c r="B110">
        <v>3.23</v>
      </c>
      <c r="C110">
        <v>2.61</v>
      </c>
      <c r="D110" s="20">
        <f t="shared" si="28"/>
        <v>6.3109656042291906E-2</v>
      </c>
      <c r="E110" s="17">
        <f>IF(OR($A110="",$B110="",$C110=""),"",A110*'MPTO_working_3-way'!$I109)</f>
        <v>2.8703960713141883</v>
      </c>
      <c r="F110" s="21">
        <f>IF(OR($A110="",$B110="",$C110=""),"",B110*'MPTO_working_3-way'!$I109)</f>
        <v>3.4338441890166029</v>
      </c>
      <c r="G110" s="22">
        <f>IF(OR($A110="",$B110="",$C110=""),"",C110*'MPTO_working_3-way'!$I109)</f>
        <v>2.774716202270382</v>
      </c>
      <c r="H110" s="17">
        <f>IF(OR($A110="",$B110="",$C110=""),"",'MPTO_working_3-way'!E109)</f>
        <v>2.8625914453553878</v>
      </c>
      <c r="I110" s="21">
        <f>IF(OR($A110="",$B110="",$C110=""),"",'MPTO_working_3-way'!F109)</f>
        <v>3.4654721178045027</v>
      </c>
      <c r="J110" s="22">
        <f>IF(OR($A110="",$B110="",$C110=""),"",'MPTO_working_3-way'!G109)</f>
        <v>2.76162830904968</v>
      </c>
      <c r="K110" s="17">
        <f>IF(OR($A110="",$B110="",$C110=""),"",'OddsRatio_working_3-way'!H109)</f>
        <v>2.8669473269228596</v>
      </c>
      <c r="L110" s="21">
        <f>IF(OR($A110="",$B110="",$C110=""),"",'OddsRatio_working_3-way'!I109)</f>
        <v>3.4489956111988098</v>
      </c>
      <c r="M110" s="22">
        <f>IF(OR($A110="",$B110="",$C110=""),"",'OddsRatio_working_3-way'!J109)</f>
        <v>2.7681089390269435</v>
      </c>
      <c r="N110" s="23">
        <f t="shared" si="29"/>
        <v>34.838397738684115</v>
      </c>
      <c r="O110" s="24">
        <f t="shared" si="30"/>
        <v>29.121880462677129</v>
      </c>
      <c r="P110" s="24">
        <f t="shared" si="31"/>
        <v>36.039721798638745</v>
      </c>
      <c r="Q110" t="s">
        <v>98</v>
      </c>
      <c r="R110" t="s">
        <v>108</v>
      </c>
      <c r="S110" t="s">
        <v>438</v>
      </c>
      <c r="T110" s="35">
        <v>100</v>
      </c>
      <c r="U110" s="35">
        <f t="shared" si="32"/>
        <v>56.331877729257641</v>
      </c>
      <c r="V110" s="35">
        <f t="shared" si="33"/>
        <v>67.948717948717942</v>
      </c>
      <c r="W110" s="35">
        <f t="shared" si="34"/>
        <v>65.397923875432525</v>
      </c>
      <c r="X110" s="35">
        <f t="shared" si="35"/>
        <v>66.653358175849519</v>
      </c>
      <c r="Y110" s="35">
        <f t="shared" si="36"/>
        <v>78.270198395309833</v>
      </c>
      <c r="Z110" s="35">
        <f t="shared" si="37"/>
        <v>75.719404322024403</v>
      </c>
      <c r="AA110" s="35">
        <f t="shared" si="38"/>
        <v>-10.321480446591877</v>
      </c>
      <c r="AB110" s="35">
        <f t="shared" si="39"/>
        <v>-10.321480446591892</v>
      </c>
      <c r="AC110" s="35">
        <f t="shared" si="40"/>
        <v>-10.321480446591877</v>
      </c>
      <c r="AF110">
        <v>2.27</v>
      </c>
      <c r="AG110">
        <v>1.62</v>
      </c>
      <c r="AJ110" t="s">
        <v>100</v>
      </c>
    </row>
    <row r="111" spans="1:36" ht="15" x14ac:dyDescent="0.25">
      <c r="A111">
        <v>2.29</v>
      </c>
      <c r="B111">
        <v>3.12</v>
      </c>
      <c r="C111">
        <v>2.89</v>
      </c>
      <c r="D111" s="20">
        <f t="shared" si="28"/>
        <v>0.10321480446591869</v>
      </c>
      <c r="E111" s="17">
        <f>IF(OR($A111="",$B111="",$C111=""),"",A111*'MPTO_working_3-way'!$I110)</f>
        <v>2.5263619022269537</v>
      </c>
      <c r="F111" s="21">
        <f>IF(OR($A111="",$B111="",$C111=""),"",B111*'MPTO_working_3-way'!$I110)</f>
        <v>3.4420301899336665</v>
      </c>
      <c r="G111" s="22">
        <f>IF(OR($A111="",$B111="",$C111=""),"",C111*'MPTO_working_3-way'!$I110)</f>
        <v>3.188290784906505</v>
      </c>
      <c r="H111" s="17">
        <f>IF(OR($A111="",$B111="",$C111=""),"",'MPTO_working_3-way'!E110)</f>
        <v>2.4858537033252945</v>
      </c>
      <c r="I111" s="21">
        <f>IF(OR($A111="",$B111="",$C111=""),"",'MPTO_working_3-way'!F110)</f>
        <v>3.4951850333847307</v>
      </c>
      <c r="J111" s="22">
        <f>IF(OR($A111="",$B111="",$C111=""),"",'MPTO_working_3-way'!G110)</f>
        <v>3.2090796269131303</v>
      </c>
      <c r="K111" s="17">
        <f>IF(OR($A111="",$B111="",$C111=""),"",'OddsRatio_working_3-way'!H110)</f>
        <v>2.5029980763261537</v>
      </c>
      <c r="L111" s="21">
        <f>IF(OR($A111="",$B111="",$C111=""),"",'OddsRatio_working_3-way'!I110)</f>
        <v>3.4700433502414318</v>
      </c>
      <c r="M111" s="22">
        <f>IF(OR($A111="",$B111="",$C111=""),"",'OddsRatio_working_3-way'!J110)</f>
        <v>3.2020669490359936</v>
      </c>
      <c r="N111" s="23">
        <f t="shared" si="29"/>
        <v>39.582610833329682</v>
      </c>
      <c r="O111" s="24">
        <f t="shared" si="30"/>
        <v>29.052621412924669</v>
      </c>
      <c r="P111" s="24">
        <f t="shared" si="31"/>
        <v>31.364767753745664</v>
      </c>
      <c r="Q111" t="s">
        <v>99</v>
      </c>
      <c r="R111" t="s">
        <v>145</v>
      </c>
      <c r="S111" t="s">
        <v>438</v>
      </c>
      <c r="T111" s="35">
        <v>100</v>
      </c>
      <c r="U111" s="35">
        <f t="shared" si="32"/>
        <v>46.808510638297875</v>
      </c>
      <c r="V111" s="35">
        <f t="shared" si="33"/>
        <v>71.83098591549296</v>
      </c>
      <c r="W111" s="35">
        <f t="shared" si="34"/>
        <v>75.062344139650875</v>
      </c>
      <c r="X111" s="35">
        <f t="shared" si="35"/>
        <v>53.106669944856179</v>
      </c>
      <c r="Y111" s="35">
        <f t="shared" si="36"/>
        <v>78.12914522205125</v>
      </c>
      <c r="Z111" s="35">
        <f t="shared" si="37"/>
        <v>81.360503446209179</v>
      </c>
      <c r="AA111" s="35">
        <f t="shared" si="38"/>
        <v>-6.2981593065583041</v>
      </c>
      <c r="AB111" s="35">
        <f t="shared" si="39"/>
        <v>-6.2981593065582899</v>
      </c>
      <c r="AC111" s="35">
        <f t="shared" si="40"/>
        <v>-6.2981593065583041</v>
      </c>
      <c r="AF111">
        <v>1.95</v>
      </c>
      <c r="AG111">
        <v>1.87</v>
      </c>
      <c r="AJ111" t="s">
        <v>100</v>
      </c>
    </row>
    <row r="112" spans="1:36" ht="15" x14ac:dyDescent="0.25">
      <c r="A112">
        <v>1.88</v>
      </c>
      <c r="B112">
        <v>3.55</v>
      </c>
      <c r="C112">
        <v>4.01</v>
      </c>
      <c r="D112" s="20">
        <f t="shared" si="28"/>
        <v>6.2981593065583041E-2</v>
      </c>
      <c r="E112" s="17">
        <f>IF(OR($A112="",$B112="",$C112=""),"",A112*'MPTO_working_3-way'!$I111)</f>
        <v>1.9984053949632961</v>
      </c>
      <c r="F112" s="21">
        <f>IF(OR($A112="",$B112="",$C112=""),"",B112*'MPTO_working_3-way'!$I111)</f>
        <v>3.7735846553828196</v>
      </c>
      <c r="G112" s="22">
        <f>IF(OR($A112="",$B112="",$C112=""),"",C112*'MPTO_working_3-way'!$I111)</f>
        <v>4.2625561881929874</v>
      </c>
      <c r="H112" s="17">
        <f>IF(OR($A112="",$B112="",$C112=""),"",'MPTO_working_3-way'!E111)</f>
        <v>1.9572496388429907</v>
      </c>
      <c r="I112" s="21">
        <f>IF(OR($A112="",$B112="",$C112=""),"",'MPTO_working_3-way'!F111)</f>
        <v>3.8358814075307057</v>
      </c>
      <c r="J112" s="22">
        <f>IF(OR($A112="",$B112="",$C112=""),"",'MPTO_working_3-way'!G111)</f>
        <v>4.3786154782498681</v>
      </c>
      <c r="K112" s="17">
        <f>IF(OR($A112="",$B112="",$C112=""),"",'OddsRatio_working_3-way'!H111)</f>
        <v>1.9725388914928732</v>
      </c>
      <c r="L112" s="21">
        <f>IF(OR($A112="",$B112="",$C112=""),"",'OddsRatio_working_3-way'!I111)</f>
        <v>3.8181524696668481</v>
      </c>
      <c r="M112" s="22">
        <f>IF(OR($A112="",$B112="",$C112=""),"",'OddsRatio_working_3-way'!J111)</f>
        <v>4.3265250720381223</v>
      </c>
      <c r="N112" s="23">
        <f t="shared" si="29"/>
        <v>50.039896935845022</v>
      </c>
      <c r="O112" s="24">
        <f t="shared" si="30"/>
        <v>26.500001757574264</v>
      </c>
      <c r="P112" s="24">
        <f t="shared" si="31"/>
        <v>23.460101306580711</v>
      </c>
      <c r="Q112" t="s">
        <v>142</v>
      </c>
      <c r="R112" t="s">
        <v>101</v>
      </c>
      <c r="S112" t="s">
        <v>438</v>
      </c>
      <c r="T112" s="35">
        <v>100</v>
      </c>
      <c r="U112" s="35">
        <f t="shared" si="32"/>
        <v>55.752212389380524</v>
      </c>
      <c r="V112" s="35">
        <f t="shared" si="33"/>
        <v>67.637540453074436</v>
      </c>
      <c r="W112" s="35">
        <f t="shared" si="34"/>
        <v>66.21621621621621</v>
      </c>
      <c r="X112" s="35">
        <f t="shared" si="35"/>
        <v>66.146243330709353</v>
      </c>
      <c r="Y112" s="35">
        <f t="shared" si="36"/>
        <v>78.031571394403258</v>
      </c>
      <c r="Z112" s="35">
        <f t="shared" si="37"/>
        <v>76.610247157545047</v>
      </c>
      <c r="AA112" s="35">
        <f t="shared" si="38"/>
        <v>-10.394030941328829</v>
      </c>
      <c r="AB112" s="35">
        <f t="shared" si="39"/>
        <v>-10.394030941328822</v>
      </c>
      <c r="AC112" s="35">
        <f t="shared" si="40"/>
        <v>-10.394030941328836</v>
      </c>
      <c r="AF112">
        <v>1.92</v>
      </c>
      <c r="AG112">
        <v>1.9</v>
      </c>
      <c r="AJ112" t="s">
        <v>100</v>
      </c>
    </row>
    <row r="113" spans="1:36" s="35" customFormat="1" ht="15" x14ac:dyDescent="0.25">
      <c r="A113">
        <v>2.2599999999999998</v>
      </c>
      <c r="B113">
        <v>3.09</v>
      </c>
      <c r="C113">
        <v>2.96</v>
      </c>
      <c r="D113" s="20">
        <f t="shared" si="28"/>
        <v>0.10394030941328825</v>
      </c>
      <c r="E113" s="17">
        <f>IF(OR($A113="",$B113="",$C113=""),"",A113*'MPTO_working_3-way'!$I112)</f>
        <v>2.4949050992740314</v>
      </c>
      <c r="F113" s="21">
        <f>IF(OR($A113="",$B113="",$C113=""),"",B113*'MPTO_working_3-way'!$I112)</f>
        <v>3.4111755560870605</v>
      </c>
      <c r="G113" s="22">
        <f>IF(OR($A113="",$B113="",$C113=""),"",C113*'MPTO_working_3-way'!$I112)</f>
        <v>3.267663315863333</v>
      </c>
      <c r="H113" s="17">
        <f>IF(OR($A113="",$B113="",$C113=""),"",'MPTO_working_3-way'!E112)</f>
        <v>2.45199540826607</v>
      </c>
      <c r="I113" s="21">
        <f>IF(OR($A113="",$B113="",$C113=""),"",'MPTO_working_3-way'!F112)</f>
        <v>3.4604731269583975</v>
      </c>
      <c r="J113" s="22">
        <f>IF(OR($A113="",$B113="",$C113=""),"",'MPTO_working_3-way'!G112)</f>
        <v>3.2982501974293337</v>
      </c>
      <c r="K113" s="17">
        <f>IF(OR($A113="",$B113="",$C113=""),"",'OddsRatio_working_3-way'!H112)</f>
        <v>2.4699029965088539</v>
      </c>
      <c r="L113" s="21">
        <f>IF(OR($A113="",$B113="",$C113=""),"",'OddsRatio_working_3-way'!I112)</f>
        <v>3.4381724307170667</v>
      </c>
      <c r="M113" s="22">
        <f>IF(OR($A113="",$B113="",$C113=""),"",'OddsRatio_working_3-way'!J112)</f>
        <v>3.2865157723471055</v>
      </c>
      <c r="N113" s="23">
        <f t="shared" si="29"/>
        <v>40.081684882161667</v>
      </c>
      <c r="O113" s="24">
        <f t="shared" si="30"/>
        <v>29.315407065917597</v>
      </c>
      <c r="P113" s="24">
        <f t="shared" si="31"/>
        <v>30.602908051920735</v>
      </c>
      <c r="Q113" t="s">
        <v>144</v>
      </c>
      <c r="R113" t="s">
        <v>143</v>
      </c>
      <c r="S113" t="s">
        <v>438</v>
      </c>
      <c r="T113" s="35">
        <v>100</v>
      </c>
      <c r="U113" s="35">
        <f t="shared" si="32"/>
        <v>76.798143851508115</v>
      </c>
      <c r="V113" s="35">
        <f t="shared" si="33"/>
        <v>72.67759562841529</v>
      </c>
      <c r="W113" s="35">
        <f t="shared" si="34"/>
        <v>44.134078212290497</v>
      </c>
      <c r="X113" s="35">
        <f t="shared" si="35"/>
        <v>83.188326159294192</v>
      </c>
      <c r="Y113" s="35">
        <f t="shared" si="36"/>
        <v>79.067777936201381</v>
      </c>
      <c r="Z113" s="35">
        <f t="shared" si="37"/>
        <v>50.524260520076581</v>
      </c>
      <c r="AA113" s="35">
        <f t="shared" si="38"/>
        <v>-6.3901823077860769</v>
      </c>
      <c r="AB113" s="35">
        <f t="shared" si="39"/>
        <v>-6.3901823077860911</v>
      </c>
      <c r="AC113" s="35">
        <f t="shared" si="40"/>
        <v>-6.390182307786084</v>
      </c>
      <c r="AD113" s="36"/>
      <c r="AE113" s="36"/>
      <c r="AF113">
        <v>1.98</v>
      </c>
      <c r="AG113">
        <v>1.85</v>
      </c>
      <c r="AH113" s="36"/>
      <c r="AI113" s="36"/>
      <c r="AJ113" t="s">
        <v>100</v>
      </c>
    </row>
    <row r="114" spans="1:36" ht="15" x14ac:dyDescent="0.25">
      <c r="A114">
        <v>4.3099999999999996</v>
      </c>
      <c r="B114">
        <v>3.66</v>
      </c>
      <c r="C114">
        <v>1.79</v>
      </c>
      <c r="D114" s="20">
        <f t="shared" si="28"/>
        <v>6.3901823077860742E-2</v>
      </c>
      <c r="E114" s="17">
        <f>IF(OR($A114="",$B114="",$C114=""),"",A114*'MPTO_working_3-way'!$I113)</f>
        <v>4.5854168574655798</v>
      </c>
      <c r="F114" s="21">
        <f>IF(OR($A114="",$B114="",$C114=""),"",B114*'MPTO_working_3-way'!$I113)</f>
        <v>3.8938806724649706</v>
      </c>
      <c r="G114" s="22">
        <f>IF(OR($A114="",$B114="",$C114=""),"",C114*'MPTO_working_3-way'!$I113)</f>
        <v>1.9043842633093708</v>
      </c>
      <c r="H114" s="17">
        <f>IF(OR($A114="",$B114="",$C114=""),"",'MPTO_working_3-way'!E113)</f>
        <v>4.7456800998821613</v>
      </c>
      <c r="I114" s="21">
        <f>IF(OR($A114="",$B114="",$C114=""),"",'MPTO_working_3-way'!F113)</f>
        <v>3.9694599906449453</v>
      </c>
      <c r="J114" s="22">
        <f>IF(OR($A114="",$B114="",$C114=""),"",'MPTO_working_3-way'!G113)</f>
        <v>1.8609546419228322</v>
      </c>
      <c r="K114" s="17">
        <f>IF(OR($A114="",$B114="",$C114=""),"",'OddsRatio_working_3-way'!H113)</f>
        <v>4.6725024621853866</v>
      </c>
      <c r="L114" s="21">
        <f>IF(OR($A114="",$B114="",$C114=""),"",'OddsRatio_working_3-way'!I113)</f>
        <v>3.9513161780704311</v>
      </c>
      <c r="M114" s="22">
        <f>IF(OR($A114="",$B114="",$C114=""),"",'OddsRatio_working_3-way'!J113)</f>
        <v>1.8765187145397149</v>
      </c>
      <c r="N114" s="23">
        <f t="shared" si="29"/>
        <v>21.808268061209883</v>
      </c>
      <c r="O114" s="24">
        <f t="shared" si="30"/>
        <v>25.681321132189776</v>
      </c>
      <c r="P114" s="24">
        <f t="shared" si="31"/>
        <v>52.510410806600341</v>
      </c>
      <c r="Q114" t="s">
        <v>109</v>
      </c>
      <c r="R114" t="s">
        <v>102</v>
      </c>
      <c r="S114" t="s">
        <v>438</v>
      </c>
      <c r="T114" s="35">
        <v>100</v>
      </c>
      <c r="U114" s="35">
        <f t="shared" si="32"/>
        <v>63.898916967509031</v>
      </c>
      <c r="V114" s="35">
        <f t="shared" si="33"/>
        <v>67.320261437908499</v>
      </c>
      <c r="W114" s="35">
        <f t="shared" si="34"/>
        <v>66.666666666666657</v>
      </c>
      <c r="X114" s="35">
        <f t="shared" si="35"/>
        <v>66.013071895424829</v>
      </c>
      <c r="Y114" s="35">
        <f t="shared" si="36"/>
        <v>69.434416365824305</v>
      </c>
      <c r="Z114" s="35">
        <f t="shared" si="37"/>
        <v>68.780821594582477</v>
      </c>
      <c r="AA114" s="35">
        <f t="shared" si="38"/>
        <v>-2.1141549279157985</v>
      </c>
      <c r="AB114" s="35">
        <f t="shared" si="39"/>
        <v>-2.1141549279158056</v>
      </c>
      <c r="AC114" s="35">
        <f t="shared" si="40"/>
        <v>-2.1141549279158198</v>
      </c>
      <c r="AF114">
        <v>1.85</v>
      </c>
      <c r="AG114">
        <v>1.98</v>
      </c>
      <c r="AJ114" t="s">
        <v>100</v>
      </c>
    </row>
    <row r="115" spans="1:36" ht="15" x14ac:dyDescent="0.25">
      <c r="A115">
        <v>2.77</v>
      </c>
      <c r="B115">
        <v>3.06</v>
      </c>
      <c r="C115">
        <v>3</v>
      </c>
      <c r="D115" s="20">
        <f t="shared" si="28"/>
        <v>2.1141549279158012E-2</v>
      </c>
      <c r="E115" s="17">
        <f>IF(OR($A115="",$B115="",$C115=""),"",A115*'MPTO_working_3-way'!$I114)</f>
        <v>2.8285620915032679</v>
      </c>
      <c r="F115" s="21">
        <f>IF(OR($A115="",$B115="",$C115=""),"",B115*'MPTO_working_3-way'!$I114)</f>
        <v>3.1246931407942236</v>
      </c>
      <c r="G115" s="22">
        <f>IF(OR($A115="",$B115="",$C115=""),"",C115*'MPTO_working_3-way'!$I114)</f>
        <v>3.0634246478374738</v>
      </c>
      <c r="H115" s="17">
        <f>IF(OR($A115="",$B115="",$C115=""),"",'MPTO_working_3-way'!E114)</f>
        <v>2.8251488756554974</v>
      </c>
      <c r="I115" s="21">
        <f>IF(OR($A115="",$B115="",$C115=""),"",'MPTO_working_3-way'!F114)</f>
        <v>3.1274413341860576</v>
      </c>
      <c r="J115" s="22">
        <f>IF(OR($A115="",$B115="",$C115=""),"",'MPTO_working_3-way'!G114)</f>
        <v>3.0647945040376032</v>
      </c>
      <c r="K115" s="17">
        <f>IF(OR($A115="",$B115="",$C115=""),"",'OddsRatio_working_3-way'!H114)</f>
        <v>2.8267867322882214</v>
      </c>
      <c r="L115" s="21">
        <f>IF(OR($A115="",$B115="",$C115=""),"",'OddsRatio_working_3-way'!I114)</f>
        <v>3.1260907731716023</v>
      </c>
      <c r="M115" s="22">
        <f>IF(OR($A115="",$B115="",$C115=""),"",'OddsRatio_working_3-way'!J114)</f>
        <v>3.0641657991957305</v>
      </c>
      <c r="N115" s="23">
        <f t="shared" si="29"/>
        <v>35.353652055364279</v>
      </c>
      <c r="O115" s="24">
        <f t="shared" si="30"/>
        <v>32.003142546849368</v>
      </c>
      <c r="P115" s="24">
        <f t="shared" si="31"/>
        <v>32.64320539778636</v>
      </c>
      <c r="Q115" t="s">
        <v>374</v>
      </c>
      <c r="R115" t="s">
        <v>301</v>
      </c>
      <c r="S115" t="s">
        <v>438</v>
      </c>
      <c r="T115" s="35">
        <v>100</v>
      </c>
      <c r="U115" s="35">
        <f t="shared" si="32"/>
        <v>64.02877697841727</v>
      </c>
      <c r="V115" s="35">
        <f t="shared" si="33"/>
        <v>68.847352024922117</v>
      </c>
      <c r="W115" s="35">
        <f t="shared" si="34"/>
        <v>64.912280701754383</v>
      </c>
      <c r="X115" s="35">
        <f t="shared" si="35"/>
        <v>66.2403672733235</v>
      </c>
      <c r="Y115" s="35">
        <f t="shared" si="36"/>
        <v>71.058942319828347</v>
      </c>
      <c r="Z115" s="35">
        <f t="shared" si="37"/>
        <v>67.123870996660614</v>
      </c>
      <c r="AA115" s="35">
        <f t="shared" si="38"/>
        <v>-2.2115902949062303</v>
      </c>
      <c r="AB115" s="35">
        <f t="shared" si="39"/>
        <v>-2.2115902949062303</v>
      </c>
      <c r="AC115" s="35">
        <f t="shared" si="40"/>
        <v>-2.2115902949062303</v>
      </c>
      <c r="AF115">
        <v>2.5</v>
      </c>
      <c r="AG115">
        <v>1.59</v>
      </c>
      <c r="AJ115" t="s">
        <v>417</v>
      </c>
    </row>
    <row r="116" spans="1:36" ht="15" x14ac:dyDescent="0.25">
      <c r="A116">
        <v>2.78</v>
      </c>
      <c r="B116">
        <v>3.21</v>
      </c>
      <c r="C116">
        <v>2.85</v>
      </c>
      <c r="D116" s="20">
        <f t="shared" si="28"/>
        <v>2.2115902949062294E-2</v>
      </c>
      <c r="E116" s="17">
        <f>IF(OR($A116="",$B116="",$C116=""),"",A116*'MPTO_working_3-way'!$I115)</f>
        <v>2.841482210198393</v>
      </c>
      <c r="F116" s="21">
        <f>IF(OR($A116="",$B116="",$C116=""),"",B116*'MPTO_working_3-way'!$I115)</f>
        <v>3.2809920484664898</v>
      </c>
      <c r="G116" s="22">
        <f>IF(OR($A116="",$B116="",$C116=""),"",C116*'MPTO_working_3-way'!$I115)</f>
        <v>2.9130303234048278</v>
      </c>
      <c r="H116" s="17">
        <f>IF(OR($A116="",$B116="",$C116=""),"",'MPTO_working_3-way'!E115)</f>
        <v>2.8381655639263879</v>
      </c>
      <c r="I116" s="21">
        <f>IF(OR($A116="",$B116="",$C116=""),"",'MPTO_working_3-way'!F115)</f>
        <v>3.2878026141779917</v>
      </c>
      <c r="J116" s="22">
        <f>IF(OR($A116="",$B116="",$C116=""),"",'MPTO_working_3-way'!G115)</f>
        <v>2.9111638666668198</v>
      </c>
      <c r="K116" s="17">
        <f>IF(OR($A116="",$B116="",$C116=""),"",'OddsRatio_working_3-way'!H115)</f>
        <v>2.8398278309668683</v>
      </c>
      <c r="L116" s="21">
        <f>IF(OR($A116="",$B116="",$C116=""),"",'OddsRatio_working_3-way'!I115)</f>
        <v>3.2842806215936973</v>
      </c>
      <c r="M116" s="22">
        <f>IF(OR($A116="",$B116="",$C116=""),"",'OddsRatio_working_3-way'!J115)</f>
        <v>2.9121806108363528</v>
      </c>
      <c r="N116" s="23">
        <f t="shared" si="29"/>
        <v>35.192900255046105</v>
      </c>
      <c r="O116" s="24">
        <f t="shared" si="30"/>
        <v>30.478586513715943</v>
      </c>
      <c r="P116" s="24">
        <f t="shared" si="31"/>
        <v>34.328513231237949</v>
      </c>
      <c r="Q116" t="s">
        <v>307</v>
      </c>
      <c r="R116" t="s">
        <v>378</v>
      </c>
      <c r="S116" t="s">
        <v>438</v>
      </c>
      <c r="T116" s="35">
        <v>100</v>
      </c>
      <c r="U116" s="35">
        <f t="shared" si="32"/>
        <v>54.128440366972484</v>
      </c>
      <c r="V116" s="35">
        <f t="shared" si="33"/>
        <v>69.696969696969703</v>
      </c>
      <c r="W116" s="35">
        <f t="shared" si="34"/>
        <v>73.890339425587456</v>
      </c>
      <c r="X116" s="35">
        <f t="shared" si="35"/>
        <v>56.412690877442827</v>
      </c>
      <c r="Y116" s="35">
        <f t="shared" si="36"/>
        <v>71.981220207440046</v>
      </c>
      <c r="Z116" s="35">
        <f t="shared" si="37"/>
        <v>76.174589936057828</v>
      </c>
      <c r="AA116" s="35">
        <f t="shared" si="38"/>
        <v>-2.2842505104703434</v>
      </c>
      <c r="AB116" s="35">
        <f t="shared" si="39"/>
        <v>-2.2842505104703434</v>
      </c>
      <c r="AC116" s="35">
        <f t="shared" si="40"/>
        <v>-2.2842505104703719</v>
      </c>
      <c r="AF116">
        <v>2.37</v>
      </c>
      <c r="AG116">
        <v>1.65</v>
      </c>
      <c r="AJ116" t="s">
        <v>417</v>
      </c>
    </row>
    <row r="117" spans="1:36" ht="15" x14ac:dyDescent="0.25">
      <c r="A117">
        <v>2.1800000000000002</v>
      </c>
      <c r="B117">
        <v>3.3</v>
      </c>
      <c r="C117">
        <v>3.83</v>
      </c>
      <c r="D117" s="20">
        <f t="shared" si="28"/>
        <v>2.2842505104703648E-2</v>
      </c>
      <c r="E117" s="17">
        <f>IF(OR($A117="",$B117="",$C117=""),"",A117*'MPTO_working_3-way'!$I116)</f>
        <v>2.2297966611282543</v>
      </c>
      <c r="F117" s="21">
        <f>IF(OR($A117="",$B117="",$C117=""),"",B117*'MPTO_working_3-way'!$I116)</f>
        <v>3.3753802668455219</v>
      </c>
      <c r="G117" s="22">
        <f>IF(OR($A117="",$B117="",$C117=""),"",C117*'MPTO_working_3-way'!$I116)</f>
        <v>3.917486794551015</v>
      </c>
      <c r="H117" s="17">
        <f>IF(OR($A117="",$B117="",$C117=""),"",'MPTO_working_3-way'!E116)</f>
        <v>2.2167963522477439</v>
      </c>
      <c r="I117" s="21">
        <f>IF(OR($A117="",$B117="",$C117=""),"",'MPTO_working_3-way'!F116)</f>
        <v>3.3850554613204076</v>
      </c>
      <c r="J117" s="22">
        <f>IF(OR($A117="",$B117="",$C117=""),"",'MPTO_working_3-way'!G116)</f>
        <v>3.9450464906059484</v>
      </c>
      <c r="K117" s="17">
        <f>IF(OR($A117="",$B117="",$C117=""),"",'OddsRatio_working_3-way'!H116)</f>
        <v>2.2222757648554659</v>
      </c>
      <c r="L117" s="21">
        <f>IF(OR($A117="",$B117="",$C117=""),"",'OddsRatio_working_3-way'!I116)</f>
        <v>3.3824019145487898</v>
      </c>
      <c r="M117" s="22">
        <f>IF(OR($A117="",$B117="",$C117=""),"",'OddsRatio_working_3-way'!J116)</f>
        <v>3.9313901818143804</v>
      </c>
      <c r="N117" s="23">
        <f t="shared" si="29"/>
        <v>44.847138639718395</v>
      </c>
      <c r="O117" s="24">
        <f t="shared" si="30"/>
        <v>29.626291586238217</v>
      </c>
      <c r="P117" s="24">
        <f t="shared" si="31"/>
        <v>25.526569774043374</v>
      </c>
      <c r="Q117" t="s">
        <v>379</v>
      </c>
      <c r="R117" t="s">
        <v>376</v>
      </c>
      <c r="S117" t="s">
        <v>438</v>
      </c>
      <c r="T117" s="35">
        <v>100</v>
      </c>
      <c r="U117" s="35">
        <f t="shared" si="32"/>
        <v>68.847352024922117</v>
      </c>
      <c r="V117" s="35">
        <f t="shared" si="33"/>
        <v>68.051118210862612</v>
      </c>
      <c r="W117" s="35">
        <f t="shared" si="34"/>
        <v>60.9375</v>
      </c>
      <c r="X117" s="35">
        <f t="shared" si="35"/>
        <v>71.011381789137374</v>
      </c>
      <c r="Y117" s="35">
        <f t="shared" si="36"/>
        <v>70.215147975077883</v>
      </c>
      <c r="Z117" s="35">
        <f t="shared" si="37"/>
        <v>63.101529764215258</v>
      </c>
      <c r="AA117" s="35">
        <f t="shared" si="38"/>
        <v>-2.1640297642152575</v>
      </c>
      <c r="AB117" s="35">
        <f t="shared" si="39"/>
        <v>-2.1640297642152717</v>
      </c>
      <c r="AC117" s="35">
        <f t="shared" si="40"/>
        <v>-2.1640297642152575</v>
      </c>
      <c r="AF117">
        <v>2.39</v>
      </c>
      <c r="AG117">
        <v>1.64</v>
      </c>
      <c r="AJ117" t="s">
        <v>417</v>
      </c>
    </row>
    <row r="118" spans="1:36" ht="15" x14ac:dyDescent="0.25">
      <c r="A118">
        <v>3.21</v>
      </c>
      <c r="B118">
        <v>3.13</v>
      </c>
      <c r="C118">
        <v>2.56</v>
      </c>
      <c r="D118" s="20">
        <f t="shared" si="28"/>
        <v>2.1640297642152584E-2</v>
      </c>
      <c r="E118" s="17">
        <f>IF(OR($A118="",$B118="",$C118=""),"",A118*'MPTO_working_3-way'!$I117)</f>
        <v>3.2794653554313098</v>
      </c>
      <c r="F118" s="21">
        <f>IF(OR($A118="",$B118="",$C118=""),"",B118*'MPTO_working_3-way'!$I117)</f>
        <v>3.1977341316199377</v>
      </c>
      <c r="G118" s="22">
        <f>IF(OR($A118="",$B118="",$C118=""),"",C118*'MPTO_working_3-way'!$I117)</f>
        <v>2.6153991619639108</v>
      </c>
      <c r="H118" s="17">
        <f>IF(OR($A118="",$B118="",$C118=""),"",'MPTO_working_3-way'!E117)</f>
        <v>3.2860897986132906</v>
      </c>
      <c r="I118" s="21">
        <f>IF(OR($A118="",$B118="",$C118=""),"",'MPTO_working_3-way'!F117)</f>
        <v>3.2023017084694065</v>
      </c>
      <c r="J118" s="22">
        <f>IF(OR($A118="",$B118="",$C118=""),"",'MPTO_working_3-way'!G117)</f>
        <v>2.608163354705217</v>
      </c>
      <c r="K118" s="17">
        <f>IF(OR($A118="",$B118="",$C118=""),"",'OddsRatio_working_3-way'!H117)</f>
        <v>3.2829377615176352</v>
      </c>
      <c r="L118" s="21">
        <f>IF(OR($A118="",$B118="",$C118=""),"",'OddsRatio_working_3-way'!I117)</f>
        <v>3.2002974805577202</v>
      </c>
      <c r="M118" s="22">
        <f>IF(OR($A118="",$B118="",$C118=""),"",'OddsRatio_working_3-way'!J117)</f>
        <v>2.6114854787183299</v>
      </c>
      <c r="N118" s="23">
        <f t="shared" si="29"/>
        <v>30.492775242886555</v>
      </c>
      <c r="O118" s="24">
        <f t="shared" si="30"/>
        <v>31.272143300212729</v>
      </c>
      <c r="P118" s="24">
        <f t="shared" si="31"/>
        <v>38.235081456900716</v>
      </c>
      <c r="Q118" t="s">
        <v>300</v>
      </c>
      <c r="R118" t="s">
        <v>303</v>
      </c>
      <c r="S118" t="s">
        <v>438</v>
      </c>
      <c r="T118" s="35">
        <v>100</v>
      </c>
      <c r="U118" s="35">
        <f t="shared" si="32"/>
        <v>48.717948717948723</v>
      </c>
      <c r="V118" s="35">
        <f t="shared" si="33"/>
        <v>68.847352024922117</v>
      </c>
      <c r="W118" s="35">
        <f t="shared" si="34"/>
        <v>78.448275862068954</v>
      </c>
      <c r="X118" s="35">
        <f t="shared" si="35"/>
        <v>52.704372113008915</v>
      </c>
      <c r="Y118" s="35">
        <f t="shared" si="36"/>
        <v>72.833775419982331</v>
      </c>
      <c r="Z118" s="35">
        <f t="shared" si="37"/>
        <v>82.434699257129168</v>
      </c>
      <c r="AA118" s="35">
        <f t="shared" si="38"/>
        <v>-3.9864233950601928</v>
      </c>
      <c r="AB118" s="35">
        <f t="shared" si="39"/>
        <v>-3.9864233950602141</v>
      </c>
      <c r="AC118" s="35">
        <f t="shared" si="40"/>
        <v>-3.9864233950602141</v>
      </c>
      <c r="AF118">
        <v>2.41</v>
      </c>
      <c r="AG118">
        <v>1.63</v>
      </c>
      <c r="AJ118" t="s">
        <v>417</v>
      </c>
    </row>
    <row r="119" spans="1:36" ht="15" x14ac:dyDescent="0.25">
      <c r="A119">
        <v>1.95</v>
      </c>
      <c r="B119">
        <v>3.21</v>
      </c>
      <c r="C119">
        <v>4.6399999999999997</v>
      </c>
      <c r="D119" s="20">
        <f t="shared" si="28"/>
        <v>3.9864233950601902E-2</v>
      </c>
      <c r="E119" s="17">
        <f>IF(OR($A119="",$B119="",$C119=""),"",A119*'MPTO_working_3-way'!$I118)</f>
        <v>2.0277352562036737</v>
      </c>
      <c r="F119" s="21">
        <f>IF(OR($A119="",$B119="",$C119=""),"",B119*'MPTO_working_3-way'!$I118)</f>
        <v>3.3379641909814319</v>
      </c>
      <c r="G119" s="22">
        <f>IF(OR($A119="",$B119="",$C119=""),"",C119*'MPTO_working_3-way'!$I118)</f>
        <v>4.8249700455307929</v>
      </c>
      <c r="H119" s="17">
        <f>IF(OR($A119="",$B119="",$C119=""),"",'MPTO_working_3-way'!E118)</f>
        <v>2.0018720112265531</v>
      </c>
      <c r="I119" s="21">
        <f>IF(OR($A119="",$B119="",$C119=""),"",'MPTO_working_3-way'!F118)</f>
        <v>3.3530222602937401</v>
      </c>
      <c r="J119" s="22">
        <f>IF(OR($A119="",$B119="",$C119=""),"",'MPTO_working_3-way'!G118)</f>
        <v>4.9448852144185116</v>
      </c>
      <c r="K119" s="17">
        <f>IF(OR($A119="",$B119="",$C119=""),"",'OddsRatio_working_3-way'!H118)</f>
        <v>2.012275564144729</v>
      </c>
      <c r="L119" s="21">
        <f>IF(OR($A119="",$B119="",$C119=""),"",'OddsRatio_working_3-way'!I118)</f>
        <v>3.3548726281682648</v>
      </c>
      <c r="M119" s="22">
        <f>IF(OR($A119="",$B119="",$C119=""),"",'OddsRatio_working_3-way'!J118)</f>
        <v>4.878613740512435</v>
      </c>
      <c r="N119" s="23">
        <f t="shared" si="29"/>
        <v>49.31610262930478</v>
      </c>
      <c r="O119" s="24">
        <f t="shared" si="30"/>
        <v>29.958380101914123</v>
      </c>
      <c r="P119" s="24">
        <f t="shared" si="31"/>
        <v>20.725517268781104</v>
      </c>
      <c r="Q119" t="s">
        <v>162</v>
      </c>
      <c r="R119" t="s">
        <v>151</v>
      </c>
      <c r="S119" t="s">
        <v>438</v>
      </c>
      <c r="T119" s="35">
        <v>100</v>
      </c>
      <c r="U119" s="35">
        <f t="shared" si="32"/>
        <v>53.703703703703695</v>
      </c>
      <c r="V119" s="35">
        <f t="shared" si="33"/>
        <v>72.375690607734811</v>
      </c>
      <c r="W119" s="35">
        <f t="shared" si="34"/>
        <v>70.059880239520965</v>
      </c>
      <c r="X119" s="35">
        <f t="shared" si="35"/>
        <v>57.564429152744246</v>
      </c>
      <c r="Y119" s="35">
        <f t="shared" si="36"/>
        <v>76.23641605677534</v>
      </c>
      <c r="Z119" s="35">
        <f t="shared" si="37"/>
        <v>73.920605688561494</v>
      </c>
      <c r="AA119" s="35">
        <f t="shared" si="38"/>
        <v>-3.8607254490405509</v>
      </c>
      <c r="AB119" s="35">
        <f t="shared" si="39"/>
        <v>-3.8607254490405296</v>
      </c>
      <c r="AC119" s="35">
        <f t="shared" si="40"/>
        <v>-3.8607254490405296</v>
      </c>
      <c r="AF119">
        <v>2.56</v>
      </c>
      <c r="AG119">
        <v>1.53</v>
      </c>
      <c r="AJ119" t="s">
        <v>167</v>
      </c>
    </row>
    <row r="120" spans="1:36" ht="15" x14ac:dyDescent="0.25">
      <c r="A120">
        <v>2.16</v>
      </c>
      <c r="B120">
        <v>3.62</v>
      </c>
      <c r="C120">
        <v>3.34</v>
      </c>
      <c r="D120" s="20">
        <f t="shared" si="28"/>
        <v>3.8607254490405474E-2</v>
      </c>
      <c r="E120" s="17">
        <f>IF(OR($A120="",$B120="",$C120=""),"",A120*'MPTO_working_3-way'!$I119)</f>
        <v>2.2433916696992759</v>
      </c>
      <c r="F120" s="21">
        <f>IF(OR($A120="",$B120="",$C120=""),"",B120*'MPTO_working_3-way'!$I119)</f>
        <v>3.7597582612552678</v>
      </c>
      <c r="G120" s="22">
        <f>IF(OR($A120="",$B120="",$C120=""),"",C120*'MPTO_working_3-way'!$I119)</f>
        <v>3.4689482299979542</v>
      </c>
      <c r="H120" s="17">
        <f>IF(OR($A120="",$B120="",$C120=""),"",'MPTO_working_3-way'!E119)</f>
        <v>2.2217587231988274</v>
      </c>
      <c r="I120" s="21">
        <f>IF(OR($A120="",$B120="",$C120=""),"",'MPTO_working_3-way'!F119)</f>
        <v>3.7968818694206257</v>
      </c>
      <c r="J120" s="22">
        <f>IF(OR($A120="",$B120="",$C120=""),"",'MPTO_working_3-way'!G119)</f>
        <v>3.4900102132233095</v>
      </c>
      <c r="K120" s="17">
        <f>IF(OR($A120="",$B120="",$C120=""),"",'OddsRatio_working_3-way'!H119)</f>
        <v>2.230704472677528</v>
      </c>
      <c r="L120" s="21">
        <f>IF(OR($A120="",$B120="",$C120=""),"",'OddsRatio_working_3-way'!I119)</f>
        <v>3.7796945848406227</v>
      </c>
      <c r="M120" s="22">
        <f>IF(OR($A120="",$B120="",$C120=""),"",'OddsRatio_working_3-way'!J119)</f>
        <v>3.4826279879874269</v>
      </c>
      <c r="N120" s="23">
        <f t="shared" si="29"/>
        <v>44.57536387901667</v>
      </c>
      <c r="O120" s="24">
        <f t="shared" si="30"/>
        <v>26.597454690241989</v>
      </c>
      <c r="P120" s="24">
        <f t="shared" si="31"/>
        <v>28.827181430741323</v>
      </c>
      <c r="Q120" t="s">
        <v>154</v>
      </c>
      <c r="R120" t="s">
        <v>165</v>
      </c>
      <c r="S120" t="s">
        <v>438</v>
      </c>
      <c r="T120" s="35">
        <v>100</v>
      </c>
      <c r="U120" s="35">
        <f t="shared" si="32"/>
        <v>63.768115942028999</v>
      </c>
      <c r="V120" s="35">
        <f t="shared" si="33"/>
        <v>66.442953020134226</v>
      </c>
      <c r="W120" s="35">
        <f t="shared" si="34"/>
        <v>65.870307167235495</v>
      </c>
      <c r="X120" s="35">
        <f t="shared" si="35"/>
        <v>67.686739812630265</v>
      </c>
      <c r="Y120" s="35">
        <f t="shared" si="36"/>
        <v>70.36157689073552</v>
      </c>
      <c r="Z120" s="35">
        <f t="shared" si="37"/>
        <v>69.78893103783679</v>
      </c>
      <c r="AA120" s="35">
        <f t="shared" si="38"/>
        <v>-3.9186238706012659</v>
      </c>
      <c r="AB120" s="35">
        <f t="shared" si="39"/>
        <v>-3.9186238706012944</v>
      </c>
      <c r="AC120" s="35">
        <f t="shared" si="40"/>
        <v>-3.9186238706012944</v>
      </c>
      <c r="AF120">
        <v>1.86</v>
      </c>
      <c r="AG120">
        <v>1.99</v>
      </c>
      <c r="AJ120" t="s">
        <v>167</v>
      </c>
    </row>
    <row r="121" spans="1:36" ht="15" x14ac:dyDescent="0.25">
      <c r="A121">
        <v>2.76</v>
      </c>
      <c r="B121">
        <v>2.98</v>
      </c>
      <c r="C121">
        <v>2.93</v>
      </c>
      <c r="D121" s="20">
        <f t="shared" si="28"/>
        <v>3.9186238706012899E-2</v>
      </c>
      <c r="E121" s="17">
        <f>IF(OR($A121="",$B121="",$C121=""),"",A121*'MPTO_working_3-way'!$I120)</f>
        <v>2.8681540188285952</v>
      </c>
      <c r="F121" s="21">
        <f>IF(OR($A121="",$B121="",$C121=""),"",B121*'MPTO_working_3-way'!$I120)</f>
        <v>3.0967749913439184</v>
      </c>
      <c r="G121" s="22">
        <f>IF(OR($A121="",$B121="",$C121=""),"",C121*'MPTO_working_3-way'!$I120)</f>
        <v>3.0448156794086181</v>
      </c>
      <c r="H121" s="17">
        <f>IF(OR($A121="",$B121="",$C121=""),"",'MPTO_working_3-way'!E120)</f>
        <v>2.8632230256764943</v>
      </c>
      <c r="I121" s="21">
        <f>IF(OR($A121="",$B121="",$C121=""),"",'MPTO_working_3-way'!F120)</f>
        <v>3.1006945254567837</v>
      </c>
      <c r="J121" s="22">
        <f>IF(OR($A121="",$B121="",$C121=""),"",'MPTO_working_3-way'!G120)</f>
        <v>3.0465991157883101</v>
      </c>
      <c r="K121" s="17">
        <f>IF(OR($A121="",$B121="",$C121=""),"",'OddsRatio_working_3-way'!H120)</f>
        <v>2.8655820451019327</v>
      </c>
      <c r="L121" s="21">
        <f>IF(OR($A121="",$B121="",$C121=""),"",'OddsRatio_working_3-way'!I120)</f>
        <v>3.0987798007396741</v>
      </c>
      <c r="M121" s="22">
        <f>IF(OR($A121="",$B121="",$C121=""),"",'OddsRatio_working_3-way'!J120)</f>
        <v>3.0457803108220065</v>
      </c>
      <c r="N121" s="23">
        <f t="shared" si="29"/>
        <v>34.865631114483094</v>
      </c>
      <c r="O121" s="24">
        <f t="shared" si="30"/>
        <v>32.291658347642056</v>
      </c>
      <c r="P121" s="24">
        <f t="shared" si="31"/>
        <v>32.842710537874851</v>
      </c>
      <c r="Q121" t="s">
        <v>163</v>
      </c>
      <c r="R121" t="s">
        <v>153</v>
      </c>
      <c r="S121" t="s">
        <v>438</v>
      </c>
      <c r="T121" s="35">
        <v>100</v>
      </c>
      <c r="U121" s="35">
        <f t="shared" si="32"/>
        <v>45.054945054945051</v>
      </c>
      <c r="V121" s="35">
        <f t="shared" si="33"/>
        <v>73.045822102425873</v>
      </c>
      <c r="W121" s="35">
        <f t="shared" si="34"/>
        <v>77.678571428571431</v>
      </c>
      <c r="X121" s="35">
        <f t="shared" si="35"/>
        <v>49.275606469002689</v>
      </c>
      <c r="Y121" s="35">
        <f t="shared" si="36"/>
        <v>77.266483516483504</v>
      </c>
      <c r="Z121" s="35">
        <f t="shared" si="37"/>
        <v>81.899232842629061</v>
      </c>
      <c r="AA121" s="35">
        <f t="shared" si="38"/>
        <v>-4.2206614140576377</v>
      </c>
      <c r="AB121" s="35">
        <f t="shared" si="39"/>
        <v>-4.2206614140576306</v>
      </c>
      <c r="AC121" s="35">
        <f t="shared" si="40"/>
        <v>-4.2206614140576306</v>
      </c>
      <c r="AF121">
        <v>2.65</v>
      </c>
      <c r="AG121">
        <v>1.5</v>
      </c>
      <c r="AJ121" t="s">
        <v>167</v>
      </c>
    </row>
    <row r="122" spans="1:36" ht="15" x14ac:dyDescent="0.25">
      <c r="A122">
        <v>1.82</v>
      </c>
      <c r="B122">
        <v>3.71</v>
      </c>
      <c r="C122">
        <v>4.4800000000000004</v>
      </c>
      <c r="D122" s="20">
        <f t="shared" si="28"/>
        <v>4.220661414057636E-2</v>
      </c>
      <c r="E122" s="17">
        <f>IF(OR($A122="",$B122="",$C122=""),"",A122*'MPTO_working_3-way'!$I121)</f>
        <v>1.8968160377358489</v>
      </c>
      <c r="F122" s="21">
        <f>IF(OR($A122="",$B122="",$C122=""),"",B122*'MPTO_working_3-way'!$I121)</f>
        <v>3.8665865384615383</v>
      </c>
      <c r="G122" s="22">
        <f>IF(OR($A122="",$B122="",$C122=""),"",C122*'MPTO_working_3-way'!$I121)</f>
        <v>4.6690856313497822</v>
      </c>
      <c r="H122" s="17">
        <f>IF(OR($A122="",$B122="",$C122=""),"",'MPTO_working_3-way'!E121)</f>
        <v>1.8678263395270407</v>
      </c>
      <c r="I122" s="21">
        <f>IF(OR($A122="",$B122="",$C122=""),"",'MPTO_working_3-way'!F121)</f>
        <v>3.9143093857261211</v>
      </c>
      <c r="J122" s="22">
        <f>IF(OR($A122="",$B122="",$C122=""),"",'MPTO_working_3-way'!G121)</f>
        <v>4.7813623032756416</v>
      </c>
      <c r="K122" s="17">
        <f>IF(OR($A122="",$B122="",$C122=""),"",'OddsRatio_working_3-way'!H121)</f>
        <v>1.8785358054446442</v>
      </c>
      <c r="L122" s="21">
        <f>IF(OR($A122="",$B122="",$C122=""),"",'OddsRatio_working_3-way'!I121)</f>
        <v>3.9034536984816905</v>
      </c>
      <c r="M122" s="22">
        <f>IF(OR($A122="",$B122="",$C122=""),"",'OddsRatio_working_3-way'!J121)</f>
        <v>4.7284202474967838</v>
      </c>
      <c r="N122" s="23">
        <f t="shared" si="29"/>
        <v>52.719925396331988</v>
      </c>
      <c r="O122" s="24">
        <f t="shared" si="30"/>
        <v>25.862604911408145</v>
      </c>
      <c r="P122" s="24">
        <f t="shared" si="31"/>
        <v>21.417469692259868</v>
      </c>
      <c r="Q122" t="s">
        <v>148</v>
      </c>
      <c r="R122" t="s">
        <v>159</v>
      </c>
      <c r="S122" t="s">
        <v>438</v>
      </c>
      <c r="T122" s="35">
        <v>100</v>
      </c>
      <c r="U122" s="35">
        <f t="shared" si="32"/>
        <v>61.832061068702288</v>
      </c>
      <c r="V122" s="35">
        <f t="shared" si="33"/>
        <v>71.264367816091948</v>
      </c>
      <c r="W122" s="35">
        <f t="shared" si="34"/>
        <v>64.02877697841727</v>
      </c>
      <c r="X122" s="35">
        <f t="shared" si="35"/>
        <v>64.706855205490783</v>
      </c>
      <c r="Y122" s="35">
        <f t="shared" si="36"/>
        <v>74.139161952880443</v>
      </c>
      <c r="Z122" s="35">
        <f t="shared" si="37"/>
        <v>66.90357111520575</v>
      </c>
      <c r="AA122" s="35">
        <f t="shared" si="38"/>
        <v>-2.8747941367884948</v>
      </c>
      <c r="AB122" s="35">
        <f t="shared" si="39"/>
        <v>-2.8747941367884948</v>
      </c>
      <c r="AC122" s="35">
        <f t="shared" si="40"/>
        <v>-2.8747941367884806</v>
      </c>
      <c r="AF122">
        <v>1.96</v>
      </c>
      <c r="AG122">
        <v>1.89</v>
      </c>
      <c r="AJ122" t="s">
        <v>167</v>
      </c>
    </row>
    <row r="123" spans="1:36" ht="15" x14ac:dyDescent="0.25">
      <c r="A123">
        <v>2.62</v>
      </c>
      <c r="B123">
        <v>3.48</v>
      </c>
      <c r="C123">
        <v>2.78</v>
      </c>
      <c r="D123" s="20">
        <f t="shared" si="28"/>
        <v>2.8747941367884833E-2</v>
      </c>
      <c r="E123" s="17">
        <f>IF(OR($A123="",$B123="",$C123=""),"",A123*'MPTO_working_3-way'!$I122)</f>
        <v>2.6953196063838583</v>
      </c>
      <c r="F123" s="21">
        <f>IF(OR($A123="",$B123="",$C123=""),"",B123*'MPTO_working_3-way'!$I122)</f>
        <v>3.580042835960239</v>
      </c>
      <c r="G123" s="22">
        <f>IF(OR($A123="",$B123="",$C123=""),"",C123*'MPTO_working_3-way'!$I122)</f>
        <v>2.8599192770027195</v>
      </c>
      <c r="H123" s="17">
        <f>IF(OR($A123="",$B123="",$C123=""),"",'MPTO_working_3-way'!E122)</f>
        <v>2.6874731396826976</v>
      </c>
      <c r="I123" s="21">
        <f>IF(OR($A123="",$B123="",$C123=""),"",'MPTO_working_3-way'!F122)</f>
        <v>3.6000531764602499</v>
      </c>
      <c r="J123" s="22">
        <f>IF(OR($A123="",$B123="",$C123=""),"",'MPTO_working_3-way'!G122)</f>
        <v>2.8560854274739063</v>
      </c>
      <c r="K123" s="17">
        <f>IF(OR($A123="",$B123="",$C123=""),"",'OddsRatio_working_3-way'!H122)</f>
        <v>2.6913977732260461</v>
      </c>
      <c r="L123" s="21">
        <f>IF(OR($A123="",$B123="",$C123=""),"",'OddsRatio_working_3-way'!I122)</f>
        <v>3.5893002948151813</v>
      </c>
      <c r="M123" s="22">
        <f>IF(OR($A123="",$B123="",$C123=""),"",'OddsRatio_working_3-way'!J122)</f>
        <v>2.8584494051496048</v>
      </c>
      <c r="N123" s="23">
        <f t="shared" si="29"/>
        <v>37.101351455000078</v>
      </c>
      <c r="O123" s="24">
        <f t="shared" si="30"/>
        <v>27.93262667014374</v>
      </c>
      <c r="P123" s="24">
        <f t="shared" si="31"/>
        <v>34.966021874856196</v>
      </c>
      <c r="Q123" t="s">
        <v>404</v>
      </c>
      <c r="R123" t="s">
        <v>309</v>
      </c>
      <c r="S123" t="s">
        <v>438</v>
      </c>
      <c r="T123" s="35">
        <v>100</v>
      </c>
      <c r="U123" s="35">
        <f t="shared" si="32"/>
        <v>54.128440366972484</v>
      </c>
      <c r="V123" s="35">
        <f t="shared" si="33"/>
        <v>71.098265895953759</v>
      </c>
      <c r="W123" s="35">
        <f t="shared" si="34"/>
        <v>71.910112359550567</v>
      </c>
      <c r="X123" s="35">
        <f t="shared" si="35"/>
        <v>56.991621744495681</v>
      </c>
      <c r="Y123" s="35">
        <f t="shared" si="36"/>
        <v>73.961447273476949</v>
      </c>
      <c r="Z123" s="35">
        <f t="shared" si="37"/>
        <v>74.773293737073772</v>
      </c>
      <c r="AA123" s="35">
        <f t="shared" si="38"/>
        <v>-2.8631813775231976</v>
      </c>
      <c r="AB123" s="35">
        <f t="shared" si="39"/>
        <v>-2.8631813775231905</v>
      </c>
      <c r="AC123" s="35">
        <f t="shared" si="40"/>
        <v>-2.8631813775232047</v>
      </c>
      <c r="AF123">
        <v>2.0099999999999998</v>
      </c>
      <c r="AG123">
        <v>1.88</v>
      </c>
      <c r="AJ123" t="s">
        <v>418</v>
      </c>
    </row>
    <row r="124" spans="1:36" ht="15" x14ac:dyDescent="0.25">
      <c r="A124">
        <v>2.1800000000000002</v>
      </c>
      <c r="B124">
        <v>3.46</v>
      </c>
      <c r="C124">
        <v>3.56</v>
      </c>
      <c r="D124" s="20">
        <f t="shared" si="28"/>
        <v>2.863181377523194E-2</v>
      </c>
      <c r="E124" s="17">
        <f>IF(OR($A124="",$B124="",$C124=""),"",A124*'MPTO_working_3-way'!$I123)</f>
        <v>2.2424173540300059</v>
      </c>
      <c r="F124" s="21">
        <f>IF(OR($A124="",$B124="",$C124=""),"",B124*'MPTO_working_3-way'!$I123)</f>
        <v>3.5590660756623023</v>
      </c>
      <c r="G124" s="22">
        <f>IF(OR($A124="",$B124="",$C124=""),"",C124*'MPTO_working_3-way'!$I123)</f>
        <v>3.6619292570398256</v>
      </c>
      <c r="H124" s="17">
        <f>IF(OR($A124="",$B124="",$C124=""),"",'MPTO_working_3-way'!E123)</f>
        <v>2.2263203416496502</v>
      </c>
      <c r="I124" s="21">
        <f>IF(OR($A124="",$B124="",$C124=""),"",'MPTO_working_3-way'!F123)</f>
        <v>3.5781580245299178</v>
      </c>
      <c r="J124" s="22">
        <f>IF(OR($A124="",$B124="",$C124=""),"",'MPTO_working_3-way'!G123)</f>
        <v>3.6852102475218169</v>
      </c>
      <c r="K124" s="17">
        <f>IF(OR($A124="",$B124="",$C124=""),"",'OddsRatio_working_3-way'!H123)</f>
        <v>2.2330221383382223</v>
      </c>
      <c r="L124" s="21">
        <f>IF(OR($A124="",$B124="",$C124=""),"",'OddsRatio_working_3-way'!I123)</f>
        <v>3.5705376782305311</v>
      </c>
      <c r="M124" s="22">
        <f>IF(OR($A124="",$B124="",$C124=""),"",'OddsRatio_working_3-way'!J123)</f>
        <v>3.6750310797846177</v>
      </c>
      <c r="N124" s="23">
        <f t="shared" si="29"/>
        <v>44.594731582986981</v>
      </c>
      <c r="O124" s="24">
        <f t="shared" si="30"/>
        <v>28.09725862743111</v>
      </c>
      <c r="P124" s="24">
        <f t="shared" si="31"/>
        <v>27.308009789581916</v>
      </c>
      <c r="Q124" t="s">
        <v>385</v>
      </c>
      <c r="R124" t="s">
        <v>311</v>
      </c>
      <c r="S124" t="s">
        <v>438</v>
      </c>
      <c r="T124" s="35">
        <v>100</v>
      </c>
      <c r="U124" s="35">
        <f t="shared" si="32"/>
        <v>74.874371859296474</v>
      </c>
      <c r="V124" s="35">
        <f t="shared" si="33"/>
        <v>72.29916897506925</v>
      </c>
      <c r="W124" s="35">
        <f t="shared" si="34"/>
        <v>50</v>
      </c>
      <c r="X124" s="35">
        <f t="shared" si="35"/>
        <v>77.70083102493075</v>
      </c>
      <c r="Y124" s="35">
        <f t="shared" si="36"/>
        <v>75.125628140703512</v>
      </c>
      <c r="Z124" s="35">
        <f t="shared" si="37"/>
        <v>52.826459165634262</v>
      </c>
      <c r="AA124" s="35">
        <f t="shared" si="38"/>
        <v>-2.8264591656342759</v>
      </c>
      <c r="AB124" s="35">
        <f t="shared" si="39"/>
        <v>-2.8264591656342617</v>
      </c>
      <c r="AC124" s="35">
        <f t="shared" si="40"/>
        <v>-2.8264591656342617</v>
      </c>
      <c r="AF124">
        <v>1.99</v>
      </c>
      <c r="AG124">
        <v>1.9</v>
      </c>
      <c r="AJ124" t="s">
        <v>418</v>
      </c>
    </row>
    <row r="125" spans="1:36" ht="15" x14ac:dyDescent="0.25">
      <c r="A125">
        <v>3.98</v>
      </c>
      <c r="B125">
        <v>3.61</v>
      </c>
      <c r="C125">
        <v>2</v>
      </c>
      <c r="D125" s="20">
        <f t="shared" si="28"/>
        <v>2.8264591656342652E-2</v>
      </c>
      <c r="E125" s="17">
        <f>IF(OR($A125="",$B125="",$C125=""),"",A125*'MPTO_working_3-way'!$I124)</f>
        <v>4.0924930747922437</v>
      </c>
      <c r="F125" s="21">
        <f>IF(OR($A125="",$B125="",$C125=""),"",B125*'MPTO_working_3-way'!$I124)</f>
        <v>3.712035175879397</v>
      </c>
      <c r="G125" s="22">
        <f>IF(OR($A125="",$B125="",$C125=""),"",C125*'MPTO_working_3-way'!$I124)</f>
        <v>2.0565291833126853</v>
      </c>
      <c r="H125" s="17">
        <f>IF(OR($A125="",$B125="",$C125=""),"",'MPTO_working_3-way'!E124)</f>
        <v>4.1350550177956427</v>
      </c>
      <c r="I125" s="21">
        <f>IF(OR($A125="",$B125="",$C125=""),"",'MPTO_working_3-way'!F124)</f>
        <v>3.7371054023357235</v>
      </c>
      <c r="J125" s="22">
        <f>IF(OR($A125="",$B125="",$C125=""),"",'MPTO_working_3-way'!G124)</f>
        <v>2.0384098819612593</v>
      </c>
      <c r="K125" s="17">
        <f>IF(OR($A125="",$B125="",$C125=""),"",'OddsRatio_working_3-way'!H124)</f>
        <v>4.1158005713956269</v>
      </c>
      <c r="L125" s="21">
        <f>IF(OR($A125="",$B125="",$C125=""),"",'OddsRatio_working_3-way'!I124)</f>
        <v>3.7289394266250278</v>
      </c>
      <c r="M125" s="22">
        <f>IF(OR($A125="",$B125="",$C125=""),"",'OddsRatio_working_3-way'!J124)</f>
        <v>2.0455706615421563</v>
      </c>
      <c r="N125" s="23">
        <f t="shared" si="29"/>
        <v>24.434983315170673</v>
      </c>
      <c r="O125" s="24">
        <f t="shared" si="30"/>
        <v>26.939399887639688</v>
      </c>
      <c r="P125" s="24">
        <f t="shared" si="31"/>
        <v>48.625616797189643</v>
      </c>
      <c r="Q125" t="s">
        <v>310</v>
      </c>
      <c r="R125" t="s">
        <v>402</v>
      </c>
      <c r="S125" t="s">
        <v>438</v>
      </c>
      <c r="T125" s="35">
        <v>100</v>
      </c>
      <c r="U125" s="35">
        <f t="shared" si="32"/>
        <v>29.078014184397166</v>
      </c>
      <c r="V125" s="35">
        <f t="shared" si="33"/>
        <v>79.838709677419359</v>
      </c>
      <c r="W125" s="35">
        <f t="shared" si="34"/>
        <v>87.775061124694389</v>
      </c>
      <c r="X125" s="35">
        <f t="shared" si="35"/>
        <v>32.386229197886273</v>
      </c>
      <c r="Y125" s="35">
        <f t="shared" si="36"/>
        <v>83.146924690908463</v>
      </c>
      <c r="Z125" s="35">
        <f t="shared" si="37"/>
        <v>91.083276138183493</v>
      </c>
      <c r="AA125" s="35">
        <f t="shared" si="38"/>
        <v>-3.3082150134891073</v>
      </c>
      <c r="AB125" s="35">
        <f t="shared" si="39"/>
        <v>-3.3082150134891037</v>
      </c>
      <c r="AC125" s="35">
        <f t="shared" si="40"/>
        <v>-3.3082150134891037</v>
      </c>
      <c r="AF125">
        <v>2.08</v>
      </c>
      <c r="AG125">
        <v>1.81</v>
      </c>
      <c r="AJ125" t="s">
        <v>418</v>
      </c>
    </row>
    <row r="126" spans="1:36" ht="15" x14ac:dyDescent="0.25">
      <c r="A126">
        <v>1.41</v>
      </c>
      <c r="B126">
        <v>4.96</v>
      </c>
      <c r="C126">
        <v>8.18</v>
      </c>
      <c r="D126" s="20">
        <f t="shared" si="28"/>
        <v>3.308215013489102E-2</v>
      </c>
      <c r="E126" s="17">
        <f>IF(OR($A126="",$B126="",$C126=""),"",A126*'MPTO_working_3-way'!$I125)</f>
        <v>1.4566458316901962</v>
      </c>
      <c r="F126" s="21">
        <f>IF(OR($A126="",$B126="",$C126=""),"",B126*'MPTO_working_3-way'!$I125)</f>
        <v>5.1240874646690591</v>
      </c>
      <c r="G126" s="22">
        <f>IF(OR($A126="",$B126="",$C126=""),"",C126*'MPTO_working_3-way'!$I125)</f>
        <v>8.4506119881034074</v>
      </c>
      <c r="H126" s="17">
        <f>IF(OR($A126="",$B126="",$C126=""),"",'MPTO_working_3-way'!E125)</f>
        <v>1.4322698054262883</v>
      </c>
      <c r="I126" s="21">
        <f>IF(OR($A126="",$B126="",$C126=""),"",'MPTO_working_3-way'!F125)</f>
        <v>5.2469883378344591</v>
      </c>
      <c r="J126" s="22">
        <f>IF(OR($A126="",$B126="",$C126=""),"",'MPTO_working_3-way'!G125)</f>
        <v>8.9910265206110047</v>
      </c>
      <c r="K126" s="17">
        <f>IF(OR($A126="",$B126="",$C126=""),"",'OddsRatio_working_3-way'!H125)</f>
        <v>1.4398131350778889</v>
      </c>
      <c r="L126" s="21">
        <f>IF(OR($A126="",$B126="",$C126=""),"",'OddsRatio_working_3-way'!I125)</f>
        <v>5.2479512558742423</v>
      </c>
      <c r="M126" s="22">
        <f>IF(OR($A126="",$B126="",$C126=""),"",'OddsRatio_working_3-way'!J125)</f>
        <v>8.7020934386810751</v>
      </c>
      <c r="N126" s="23">
        <f t="shared" si="29"/>
        <v>68.650867509754633</v>
      </c>
      <c r="O126" s="24">
        <f t="shared" si="30"/>
        <v>19.515669997732665</v>
      </c>
      <c r="P126" s="24">
        <f t="shared" si="31"/>
        <v>11.833462492512718</v>
      </c>
      <c r="Q126" t="s">
        <v>313</v>
      </c>
      <c r="R126" t="s">
        <v>388</v>
      </c>
      <c r="S126" t="s">
        <v>438</v>
      </c>
      <c r="T126" s="35">
        <v>100</v>
      </c>
      <c r="U126" s="35">
        <f t="shared" si="32"/>
        <v>93.714644877435575</v>
      </c>
      <c r="V126" s="35">
        <f t="shared" si="33"/>
        <v>87.046632124352342</v>
      </c>
      <c r="W126" s="35">
        <f t="shared" si="34"/>
        <v>15.966386554621849</v>
      </c>
      <c r="X126" s="35">
        <f t="shared" si="35"/>
        <v>96.986981321025823</v>
      </c>
      <c r="Y126" s="35">
        <f t="shared" si="36"/>
        <v>90.318968567942576</v>
      </c>
      <c r="Z126" s="35">
        <f t="shared" si="37"/>
        <v>19.238722998212094</v>
      </c>
      <c r="AA126" s="35">
        <f t="shared" si="38"/>
        <v>-3.2723364435902482</v>
      </c>
      <c r="AB126" s="35">
        <f t="shared" si="39"/>
        <v>-3.272336443590234</v>
      </c>
      <c r="AC126" s="35">
        <f t="shared" si="40"/>
        <v>-3.2723364435902447</v>
      </c>
      <c r="AF126">
        <v>1.66</v>
      </c>
      <c r="AG126">
        <v>2.3199999999999998</v>
      </c>
      <c r="AJ126" t="s">
        <v>418</v>
      </c>
    </row>
    <row r="127" spans="1:36" ht="15" x14ac:dyDescent="0.25">
      <c r="A127">
        <v>15.91</v>
      </c>
      <c r="B127">
        <v>7.72</v>
      </c>
      <c r="C127">
        <v>1.19</v>
      </c>
      <c r="D127" s="20">
        <f t="shared" si="28"/>
        <v>3.2723364435902402E-2</v>
      </c>
      <c r="E127" s="17">
        <f>IF(OR($A127="",$B127="",$C127=""),"",A127*'MPTO_working_3-way'!$I126)</f>
        <v>16.430628728175208</v>
      </c>
      <c r="F127" s="21">
        <f>IF(OR($A127="",$B127="",$C127=""),"",B127*'MPTO_working_3-way'!$I126)</f>
        <v>7.9726243734451661</v>
      </c>
      <c r="G127" s="22">
        <f>IF(OR($A127="",$B127="",$C127=""),"",C127*'MPTO_working_3-way'!$I126)</f>
        <v>1.2289408036787237</v>
      </c>
      <c r="H127" s="17">
        <f>IF(OR($A127="",$B127="",$C127=""),"",'MPTO_working_3-way'!E126)</f>
        <v>19.250848205912781</v>
      </c>
      <c r="I127" s="21">
        <f>IF(OR($A127="",$B127="",$C127=""),"",'MPTO_working_3-way'!F126)</f>
        <v>8.4298629485340086</v>
      </c>
      <c r="J127" s="22">
        <f>IF(OR($A127="",$B127="",$C127=""),"",'MPTO_working_3-way'!G126)</f>
        <v>1.2056496555135581</v>
      </c>
      <c r="K127" s="17">
        <f>IF(OR($A127="",$B127="",$C127=""),"",'OddsRatio_working_3-way'!H126)</f>
        <v>17.606482493769573</v>
      </c>
      <c r="L127" s="21">
        <f>IF(OR($A127="",$B127="",$C127=""),"",'OddsRatio_working_3-way'!I126)</f>
        <v>8.4846118281778331</v>
      </c>
      <c r="M127" s="22">
        <f>IF(OR($A127="",$B127="",$C127=""),"",'OddsRatio_working_3-way'!J126)</f>
        <v>1.2116184891895518</v>
      </c>
      <c r="N127" s="23">
        <f t="shared" si="29"/>
        <v>6.086194366288626</v>
      </c>
      <c r="O127" s="24">
        <f t="shared" si="30"/>
        <v>12.542921291146639</v>
      </c>
      <c r="P127" s="24">
        <f t="shared" si="31"/>
        <v>81.37088434256475</v>
      </c>
      <c r="Q127" t="s">
        <v>179</v>
      </c>
      <c r="R127" t="s">
        <v>184</v>
      </c>
      <c r="S127" t="s">
        <v>439</v>
      </c>
      <c r="T127" s="35">
        <v>100</v>
      </c>
      <c r="U127" s="35">
        <f t="shared" si="32"/>
        <v>22.480620155038757</v>
      </c>
      <c r="V127" s="35">
        <f t="shared" si="33"/>
        <v>83.818770226537225</v>
      </c>
      <c r="W127" s="35">
        <f t="shared" si="34"/>
        <v>90.62792877225867</v>
      </c>
      <c r="X127" s="35">
        <f t="shared" si="35"/>
        <v>25.553301001204115</v>
      </c>
      <c r="Y127" s="35">
        <f t="shared" si="36"/>
        <v>86.891451072702566</v>
      </c>
      <c r="Z127" s="35">
        <f t="shared" si="37"/>
        <v>93.700609618424011</v>
      </c>
      <c r="AA127" s="35">
        <f t="shared" si="38"/>
        <v>-3.0726808461653583</v>
      </c>
      <c r="AB127" s="35">
        <f t="shared" si="39"/>
        <v>-3.0726808461653405</v>
      </c>
      <c r="AC127" s="35">
        <f t="shared" si="40"/>
        <v>-3.0726808461653405</v>
      </c>
      <c r="AF127">
        <v>1.36</v>
      </c>
      <c r="AG127">
        <v>3.3</v>
      </c>
      <c r="AJ127" t="s">
        <v>406</v>
      </c>
    </row>
    <row r="128" spans="1:36" ht="15" x14ac:dyDescent="0.25">
      <c r="A128">
        <v>1.29</v>
      </c>
      <c r="B128">
        <v>6.18</v>
      </c>
      <c r="C128">
        <v>10.67</v>
      </c>
      <c r="D128" s="20">
        <f t="shared" si="28"/>
        <v>3.0726808461653432E-2</v>
      </c>
      <c r="E128" s="17">
        <f>IF(OR($A128="",$B128="",$C128=""),"",A128*'MPTO_working_3-way'!$I127)</f>
        <v>1.3296375829155329</v>
      </c>
      <c r="F128" s="21">
        <f>IF(OR($A128="",$B128="",$C128=""),"",B128*'MPTO_working_3-way'!$I127)</f>
        <v>6.369891676293018</v>
      </c>
      <c r="G128" s="22">
        <f>IF(OR($A128="",$B128="",$C128=""),"",C128*'MPTO_working_3-way'!$I127)</f>
        <v>10.997855046285842</v>
      </c>
      <c r="H128" s="17">
        <f>IF(OR($A128="",$B128="",$C128=""),"",'MPTO_working_3-way'!E127)</f>
        <v>1.3072723723507462</v>
      </c>
      <c r="I128" s="21">
        <f>IF(OR($A128="",$B128="",$C128=""),"",'MPTO_working_3-way'!F127)</f>
        <v>6.5976104350108393</v>
      </c>
      <c r="J128" s="22">
        <f>IF(OR($A128="",$B128="",$C128=""),"",'MPTO_working_3-way'!G127)</f>
        <v>11.979140561034153</v>
      </c>
      <c r="K128" s="17">
        <f>IF(OR($A128="",$B128="",$C128=""),"",'OddsRatio_working_3-way'!H127)</f>
        <v>1.3136239671165588</v>
      </c>
      <c r="L128" s="21">
        <f>IF(OR($A128="",$B128="",$C128=""),"",'OddsRatio_working_3-way'!I127)</f>
        <v>6.6019729298750818</v>
      </c>
      <c r="M128" s="22">
        <f>IF(OR($A128="",$B128="",$C128=""),"",'OddsRatio_working_3-way'!J127)</f>
        <v>11.457737110403867</v>
      </c>
      <c r="N128" s="23">
        <f t="shared" si="29"/>
        <v>75.208463783587746</v>
      </c>
      <c r="O128" s="24">
        <f t="shared" si="30"/>
        <v>15.698854090748899</v>
      </c>
      <c r="P128" s="24">
        <f t="shared" si="31"/>
        <v>9.0926821256633712</v>
      </c>
      <c r="Q128" t="s">
        <v>185</v>
      </c>
      <c r="R128" t="s">
        <v>182</v>
      </c>
      <c r="S128" t="s">
        <v>439</v>
      </c>
      <c r="T128" s="35">
        <v>100</v>
      </c>
      <c r="U128" s="35">
        <f t="shared" si="32"/>
        <v>53.917050691244242</v>
      </c>
      <c r="V128" s="35">
        <f t="shared" si="33"/>
        <v>71.428571428571431</v>
      </c>
      <c r="W128" s="35">
        <f t="shared" si="34"/>
        <v>72.29916897506925</v>
      </c>
      <c r="X128" s="35">
        <f t="shared" si="35"/>
        <v>56.272259596359319</v>
      </c>
      <c r="Y128" s="35">
        <f t="shared" si="36"/>
        <v>73.783780333686508</v>
      </c>
      <c r="Z128" s="35">
        <f t="shared" si="37"/>
        <v>74.654377880184327</v>
      </c>
      <c r="AA128" s="35">
        <f t="shared" si="38"/>
        <v>-2.3552089051150773</v>
      </c>
      <c r="AB128" s="35">
        <f t="shared" si="39"/>
        <v>-2.3552089051150773</v>
      </c>
      <c r="AC128" s="35">
        <f t="shared" si="40"/>
        <v>-2.3552089051150773</v>
      </c>
      <c r="AF128">
        <v>1.41</v>
      </c>
      <c r="AG128">
        <v>3.06</v>
      </c>
      <c r="AJ128" t="s">
        <v>406</v>
      </c>
    </row>
    <row r="129" spans="1:36" ht="15" x14ac:dyDescent="0.25">
      <c r="A129">
        <v>2.17</v>
      </c>
      <c r="B129">
        <v>3.5</v>
      </c>
      <c r="C129">
        <v>3.61</v>
      </c>
      <c r="D129" s="20">
        <f t="shared" si="28"/>
        <v>2.3552089051150915E-2</v>
      </c>
      <c r="E129" s="17">
        <f>IF(OR($A129="",$B129="",$C129=""),"",A129*'MPTO_working_3-way'!$I128)</f>
        <v>2.2211080332409976</v>
      </c>
      <c r="F129" s="21">
        <f>IF(OR($A129="",$B129="",$C129=""),"",B129*'MPTO_working_3-way'!$I128)</f>
        <v>3.5824323116790282</v>
      </c>
      <c r="G129" s="22">
        <f>IF(OR($A129="",$B129="",$C129=""),"",C129*'MPTO_working_3-way'!$I128)</f>
        <v>3.6950230414746548</v>
      </c>
      <c r="H129" s="17">
        <f>IF(OR($A129="",$B129="",$C129=""),"",'MPTO_working_3-way'!E128)</f>
        <v>2.2076088488093562</v>
      </c>
      <c r="I129" s="21">
        <f>IF(OR($A129="",$B129="",$C129=""),"",'MPTO_working_3-way'!F128)</f>
        <v>3.5988882252951719</v>
      </c>
      <c r="J129" s="22">
        <f>IF(OR($A129="",$B129="",$C129=""),"",'MPTO_working_3-way'!G128)</f>
        <v>3.7152952335783738</v>
      </c>
      <c r="K129" s="17">
        <f>IF(OR($A129="",$B129="",$C129=""),"",'OddsRatio_working_3-way'!H128)</f>
        <v>2.2132241708219049</v>
      </c>
      <c r="L129" s="21">
        <f>IF(OR($A129="",$B129="",$C129=""),"",'OddsRatio_working_3-way'!I128)</f>
        <v>3.5923593393630453</v>
      </c>
      <c r="M129" s="22">
        <f>IF(OR($A129="",$B129="",$C129=""),"",'OddsRatio_working_3-way'!J128)</f>
        <v>3.7064231502950182</v>
      </c>
      <c r="N129" s="23">
        <f t="shared" si="29"/>
        <v>45.022573644957717</v>
      </c>
      <c r="O129" s="24">
        <f t="shared" si="30"/>
        <v>27.913995659873788</v>
      </c>
      <c r="P129" s="24">
        <f t="shared" si="31"/>
        <v>27.063430695168488</v>
      </c>
      <c r="Q129" t="s">
        <v>169</v>
      </c>
      <c r="R129" t="s">
        <v>181</v>
      </c>
      <c r="S129" t="s">
        <v>439</v>
      </c>
      <c r="T129" s="35">
        <v>100</v>
      </c>
      <c r="U129" s="35">
        <f t="shared" si="32"/>
        <v>67.741935483870961</v>
      </c>
      <c r="V129" s="35">
        <f t="shared" si="33"/>
        <v>73.190348525469176</v>
      </c>
      <c r="W129" s="35">
        <f t="shared" si="34"/>
        <v>56.896551724137922</v>
      </c>
      <c r="X129" s="35">
        <f t="shared" si="35"/>
        <v>69.913099750392902</v>
      </c>
      <c r="Y129" s="35">
        <f t="shared" si="36"/>
        <v>75.361512791991103</v>
      </c>
      <c r="Z129" s="35">
        <f t="shared" si="37"/>
        <v>59.067715990659863</v>
      </c>
      <c r="AA129" s="35">
        <f t="shared" si="38"/>
        <v>-2.1711642665219415</v>
      </c>
      <c r="AB129" s="35">
        <f t="shared" si="39"/>
        <v>-2.1711642665219273</v>
      </c>
      <c r="AC129" s="35">
        <f t="shared" si="40"/>
        <v>-2.1711642665219415</v>
      </c>
      <c r="AF129">
        <v>2.06</v>
      </c>
      <c r="AG129">
        <v>1.85</v>
      </c>
      <c r="AJ129" t="s">
        <v>406</v>
      </c>
    </row>
    <row r="130" spans="1:36" ht="15" x14ac:dyDescent="0.25">
      <c r="A130">
        <v>3.1</v>
      </c>
      <c r="B130">
        <v>3.73</v>
      </c>
      <c r="C130">
        <v>2.3199999999999998</v>
      </c>
      <c r="D130" s="20">
        <f t="shared" si="28"/>
        <v>2.17116426652193E-2</v>
      </c>
      <c r="E130" s="17">
        <f>IF(OR($A130="",$B130="",$C130=""),"",A130*'MPTO_working_3-way'!$I129)</f>
        <v>3.1673060922621801</v>
      </c>
      <c r="F130" s="21">
        <f>IF(OR($A130="",$B130="",$C130=""),"",B130*'MPTO_working_3-way'!$I129)</f>
        <v>3.8109844271412681</v>
      </c>
      <c r="G130" s="22">
        <f>IF(OR($A130="",$B130="",$C130=""),"",C130*'MPTO_working_3-way'!$I129)</f>
        <v>2.3703710109833085</v>
      </c>
      <c r="H130" s="17">
        <f>IF(OR($A130="",$B130="",$C130=""),"",'MPTO_working_3-way'!E129)</f>
        <v>3.1711458108404171</v>
      </c>
      <c r="I130" s="21">
        <f>IF(OR($A130="",$B130="",$C130=""),"",'MPTO_working_3-way'!F129)</f>
        <v>3.8334841732416987</v>
      </c>
      <c r="J130" s="22">
        <f>IF(OR($A130="",$B130="",$C130=""),"",'MPTO_working_3-way'!G129)</f>
        <v>2.3596187947421252</v>
      </c>
      <c r="K130" s="17">
        <f>IF(OR($A130="",$B130="",$C130=""),"",'OddsRatio_working_3-way'!H129)</f>
        <v>3.1706008848295135</v>
      </c>
      <c r="L130" s="21">
        <f>IF(OR($A130="",$B130="",$C130=""),"",'OddsRatio_working_3-way'!I129)</f>
        <v>3.8217811502783672</v>
      </c>
      <c r="M130" s="22">
        <f>IF(OR($A130="",$B130="",$C130=""),"",'OddsRatio_working_3-way'!J129)</f>
        <v>2.3643776990356935</v>
      </c>
      <c r="N130" s="23">
        <f t="shared" si="29"/>
        <v>31.572572112402675</v>
      </c>
      <c r="O130" s="24">
        <f t="shared" si="30"/>
        <v>26.239939289128227</v>
      </c>
      <c r="P130" s="24">
        <f t="shared" si="31"/>
        <v>42.187488598469095</v>
      </c>
      <c r="Q130" t="s">
        <v>187</v>
      </c>
      <c r="R130" t="s">
        <v>190</v>
      </c>
      <c r="S130" t="s">
        <v>439</v>
      </c>
      <c r="T130" s="35">
        <v>100</v>
      </c>
      <c r="U130" s="35">
        <f t="shared" si="32"/>
        <v>59.839357429718881</v>
      </c>
      <c r="V130" s="35">
        <f t="shared" si="33"/>
        <v>71.428571428571431</v>
      </c>
      <c r="W130" s="35">
        <f t="shared" si="34"/>
        <v>65.986394557823132</v>
      </c>
      <c r="X130" s="35">
        <f t="shared" si="35"/>
        <v>62.585034013605444</v>
      </c>
      <c r="Y130" s="35">
        <f t="shared" si="36"/>
        <v>74.174248012457994</v>
      </c>
      <c r="Z130" s="35">
        <f t="shared" si="37"/>
        <v>68.732071141709696</v>
      </c>
      <c r="AA130" s="35">
        <f t="shared" si="38"/>
        <v>-2.7456765838865635</v>
      </c>
      <c r="AB130" s="35">
        <f t="shared" si="39"/>
        <v>-2.7456765838865635</v>
      </c>
      <c r="AC130" s="35">
        <f t="shared" si="40"/>
        <v>-2.7456765838865635</v>
      </c>
      <c r="AF130">
        <v>1.66</v>
      </c>
      <c r="AG130">
        <v>2.34</v>
      </c>
      <c r="AJ130" t="s">
        <v>406</v>
      </c>
    </row>
    <row r="131" spans="1:36" ht="15" x14ac:dyDescent="0.25">
      <c r="A131">
        <v>2.4900000000000002</v>
      </c>
      <c r="B131">
        <v>3.5</v>
      </c>
      <c r="C131">
        <v>2.94</v>
      </c>
      <c r="D131" s="20">
        <f t="shared" si="28"/>
        <v>2.7456765838865582E-2</v>
      </c>
      <c r="E131" s="17">
        <f>IF(OR($A131="",$B131="",$C131=""),"",A131*'MPTO_working_3-way'!$I130)</f>
        <v>2.5583673469387755</v>
      </c>
      <c r="F131" s="21">
        <f>IF(OR($A131="",$B131="",$C131=""),"",B131*'MPTO_working_3-way'!$I130)</f>
        <v>3.5960986804360298</v>
      </c>
      <c r="G131" s="22">
        <f>IF(OR($A131="",$B131="",$C131=""),"",C131*'MPTO_working_3-way'!$I130)</f>
        <v>3.0207228915662649</v>
      </c>
      <c r="H131" s="17">
        <f>IF(OR($A131="",$B131="",$C131=""),"",'MPTO_working_3-way'!E130)</f>
        <v>2.548068221371389</v>
      </c>
      <c r="I131" s="21">
        <f>IF(OR($A131="",$B131="",$C131=""),"",'MPTO_working_3-way'!F130)</f>
        <v>3.6158253482169318</v>
      </c>
      <c r="J131" s="22">
        <f>IF(OR($A131="",$B131="",$C131=""),"",'MPTO_working_3-way'!G130)</f>
        <v>3.021295914156005</v>
      </c>
      <c r="K131" s="17">
        <f>IF(OR($A131="",$B131="",$C131=""),"",'OddsRatio_working_3-way'!H130)</f>
        <v>2.5528543441419305</v>
      </c>
      <c r="L131" s="21">
        <f>IF(OR($A131="",$B131="",$C131=""),"",'OddsRatio_working_3-way'!I130)</f>
        <v>3.6054603089629698</v>
      </c>
      <c r="M131" s="22">
        <f>IF(OR($A131="",$B131="",$C131=""),"",'OddsRatio_working_3-way'!J130)</f>
        <v>3.0218371997552649</v>
      </c>
      <c r="N131" s="23">
        <f t="shared" si="29"/>
        <v>39.087428206764521</v>
      </c>
      <c r="O131" s="24">
        <f t="shared" si="30"/>
        <v>27.807913209955331</v>
      </c>
      <c r="P131" s="24">
        <f t="shared" si="31"/>
        <v>33.104658583280155</v>
      </c>
      <c r="Q131" t="s">
        <v>191</v>
      </c>
      <c r="R131" t="s">
        <v>172</v>
      </c>
      <c r="S131" t="s">
        <v>439</v>
      </c>
      <c r="T131" s="35">
        <v>100</v>
      </c>
      <c r="U131" s="35">
        <f t="shared" si="32"/>
        <v>53.703703703703695</v>
      </c>
      <c r="V131" s="35">
        <f t="shared" si="33"/>
        <v>71.014492753623188</v>
      </c>
      <c r="W131" s="35">
        <f t="shared" si="34"/>
        <v>71.988795518207283</v>
      </c>
      <c r="X131" s="35">
        <f t="shared" si="35"/>
        <v>56.996711728169537</v>
      </c>
      <c r="Y131" s="35">
        <f t="shared" si="36"/>
        <v>74.307500778089008</v>
      </c>
      <c r="Z131" s="35">
        <f t="shared" si="37"/>
        <v>75.281803542673103</v>
      </c>
      <c r="AA131" s="35">
        <f t="shared" si="38"/>
        <v>-3.2930080244658413</v>
      </c>
      <c r="AB131" s="35">
        <f t="shared" si="39"/>
        <v>-3.29300802446582</v>
      </c>
      <c r="AC131" s="35">
        <f t="shared" si="40"/>
        <v>-3.29300802446582</v>
      </c>
      <c r="AF131">
        <v>1.65</v>
      </c>
      <c r="AG131">
        <v>2.35</v>
      </c>
      <c r="AJ131" t="s">
        <v>407</v>
      </c>
    </row>
    <row r="132" spans="1:36" ht="15" x14ac:dyDescent="0.25">
      <c r="A132">
        <v>2.16</v>
      </c>
      <c r="B132">
        <v>3.45</v>
      </c>
      <c r="C132">
        <v>3.57</v>
      </c>
      <c r="D132" s="20">
        <f t="shared" ref="D132:D177" si="41">IF(OR($A132="",$B132="",$C132=""),"",(1/A132)+(1/B132)+(1/C132)-1)</f>
        <v>3.2930080244658377E-2</v>
      </c>
      <c r="E132" s="17">
        <f>IF(OR($A132="",$B132="",$C132=""),"",A132*'MPTO_working_3-way'!$I131)</f>
        <v>2.2311289733284623</v>
      </c>
      <c r="F132" s="21">
        <f>IF(OR($A132="",$B132="",$C132=""),"",B132*'MPTO_working_3-way'!$I131)</f>
        <v>3.5636087768440716</v>
      </c>
      <c r="G132" s="22">
        <f>IF(OR($A132="",$B132="",$C132=""),"",C132*'MPTO_working_3-way'!$I131)</f>
        <v>3.6875603864734301</v>
      </c>
      <c r="H132" s="17">
        <f>IF(OR($A132="",$B132="",$C132=""),"",'MPTO_working_3-way'!E131)</f>
        <v>2.2124565885593395</v>
      </c>
      <c r="I132" s="21">
        <f>IF(OR($A132="",$B132="",$C132=""),"",'MPTO_working_3-way'!F131)</f>
        <v>3.5857924999797834</v>
      </c>
      <c r="J132" s="22">
        <f>IF(OR($A132="",$B132="",$C132=""),"",'MPTO_working_3-way'!G131)</f>
        <v>3.7156025575490434</v>
      </c>
      <c r="K132" s="17">
        <f>IF(OR($A132="",$B132="",$C132=""),"",'OddsRatio_working_3-way'!H131)</f>
        <v>2.2201741769807399</v>
      </c>
      <c r="L132" s="21">
        <f>IF(OR($A132="",$B132="",$C132=""),"",'OddsRatio_working_3-way'!I131)</f>
        <v>3.5770920117265628</v>
      </c>
      <c r="M132" s="22">
        <f>IF(OR($A132="",$B132="",$C132=""),"",'OddsRatio_working_3-way'!J131)</f>
        <v>3.703316926586639</v>
      </c>
      <c r="N132" s="23">
        <f t="shared" si="29"/>
        <v>44.820358300854799</v>
      </c>
      <c r="O132" s="24">
        <f t="shared" si="30"/>
        <v>28.061441718796054</v>
      </c>
      <c r="P132" s="24">
        <f t="shared" si="31"/>
        <v>27.118199980349129</v>
      </c>
      <c r="Q132" t="s">
        <v>197</v>
      </c>
      <c r="R132" t="s">
        <v>196</v>
      </c>
      <c r="S132" t="s">
        <v>439</v>
      </c>
      <c r="T132" s="35">
        <v>100</v>
      </c>
      <c r="U132" s="35">
        <f t="shared" si="32"/>
        <v>34.640522875816991</v>
      </c>
      <c r="V132" s="35">
        <f t="shared" si="33"/>
        <v>78.070175438596479</v>
      </c>
      <c r="W132" s="35">
        <f t="shared" si="34"/>
        <v>84.101748807631168</v>
      </c>
      <c r="X132" s="35">
        <f t="shared" si="35"/>
        <v>37.828075753772353</v>
      </c>
      <c r="Y132" s="35">
        <f t="shared" si="36"/>
        <v>81.257728316551848</v>
      </c>
      <c r="Z132" s="35">
        <f t="shared" si="37"/>
        <v>87.289301685586523</v>
      </c>
      <c r="AA132" s="35">
        <f t="shared" si="38"/>
        <v>-3.1875528779553619</v>
      </c>
      <c r="AB132" s="35">
        <f t="shared" si="39"/>
        <v>-3.187552877955369</v>
      </c>
      <c r="AC132" s="35">
        <f t="shared" si="40"/>
        <v>-3.1875528779553548</v>
      </c>
      <c r="AF132">
        <v>2.0099999999999998</v>
      </c>
      <c r="AG132">
        <v>1.88</v>
      </c>
      <c r="AJ132" t="s">
        <v>407</v>
      </c>
    </row>
    <row r="133" spans="1:36" ht="15" x14ac:dyDescent="0.25">
      <c r="A133">
        <v>1.53</v>
      </c>
      <c r="B133">
        <v>4.5599999999999996</v>
      </c>
      <c r="C133">
        <v>6.29</v>
      </c>
      <c r="D133" s="20">
        <f t="shared" si="41"/>
        <v>3.1875528779553575E-2</v>
      </c>
      <c r="E133" s="17">
        <f>IF(OR($A133="",$B133="",$C133=""),"",A133*'MPTO_working_3-way'!$I132)</f>
        <v>1.5787695590327171</v>
      </c>
      <c r="F133" s="21">
        <f>IF(OR($A133="",$B133="",$C133=""),"",B133*'MPTO_working_3-way'!$I132)</f>
        <v>4.705352411234764</v>
      </c>
      <c r="G133" s="22">
        <f>IF(OR($A133="",$B133="",$C133=""),"",C133*'MPTO_working_3-way'!$I132)</f>
        <v>6.4904970760233924</v>
      </c>
      <c r="H133" s="17">
        <f>IF(OR($A133="",$B133="",$C133=""),"",'MPTO_working_3-way'!E132)</f>
        <v>1.5552834967694358</v>
      </c>
      <c r="I133" s="21">
        <f>IF(OR($A133="",$B133="",$C133=""),"",'MPTO_working_3-way'!F132)</f>
        <v>4.7921852258888524</v>
      </c>
      <c r="J133" s="22">
        <f>IF(OR($A133="",$B133="",$C133=""),"",'MPTO_working_3-way'!G132)</f>
        <v>6.7404823329120678</v>
      </c>
      <c r="K133" s="17">
        <f>IF(OR($A133="",$B133="",$C133=""),"",'OddsRatio_working_3-way'!H132)</f>
        <v>1.5629991977293261</v>
      </c>
      <c r="L133" s="21">
        <f>IF(OR($A133="",$B133="",$C133=""),"",'OddsRatio_working_3-way'!I132)</f>
        <v>4.7816549885215123</v>
      </c>
      <c r="M133" s="22">
        <f>IF(OR($A133="",$B133="",$C133=""),"",'OddsRatio_working_3-way'!J132)</f>
        <v>6.6193693509210094</v>
      </c>
      <c r="N133" s="23">
        <f t="shared" ref="N133:N177" si="42">(1/E133)* 100</f>
        <v>63.340466268723951</v>
      </c>
      <c r="O133" s="24">
        <f t="shared" ref="O133:O177" si="43">(1/F133)* 100</f>
        <v>21.252393287532382</v>
      </c>
      <c r="P133" s="24">
        <f t="shared" ref="P133:P177" si="44">(1/G133)* 100</f>
        <v>15.407140443743664</v>
      </c>
      <c r="Q133" t="s">
        <v>320</v>
      </c>
      <c r="R133" t="s">
        <v>174</v>
      </c>
      <c r="S133" t="s">
        <v>439</v>
      </c>
      <c r="T133" s="35">
        <v>100</v>
      </c>
      <c r="U133" s="35">
        <f t="shared" ref="U133:U177" si="45">(1/A134)*((T133*A134)-T133)</f>
        <v>66.88741721854305</v>
      </c>
      <c r="V133" s="35">
        <f t="shared" ref="V133:V177" si="46">(1/B134)*((T133*B134)-T133)</f>
        <v>73.045822102425873</v>
      </c>
      <c r="W133" s="35">
        <f t="shared" ref="W133:W177" si="47">(1/C134)*((T133*C134)-T133)</f>
        <v>57.264957264957268</v>
      </c>
      <c r="X133" s="35">
        <f t="shared" ref="X133:X177" si="48">((1/B134)+(1/C134))*T133</f>
        <v>69.689220632616866</v>
      </c>
      <c r="Y133" s="35">
        <f t="shared" ref="Y133:Y177" si="49">((1/A134)+(1/C134))*T133</f>
        <v>75.84762551649969</v>
      </c>
      <c r="Z133" s="35">
        <f t="shared" ref="Z133:Z177" si="50">((1/A134)+(1/B134))*T133</f>
        <v>60.06676067903107</v>
      </c>
      <c r="AA133" s="35">
        <f t="shared" ref="AA133:AA177" si="51">U133-X133</f>
        <v>-2.8018034140738166</v>
      </c>
      <c r="AB133" s="35">
        <f t="shared" ref="AB133:AB177" si="52">V133-Y133</f>
        <v>-2.8018034140738166</v>
      </c>
      <c r="AC133" s="35">
        <f t="shared" ref="AC133:AC177" si="53">W133-Z133</f>
        <v>-2.8018034140738024</v>
      </c>
      <c r="AF133">
        <v>1.71</v>
      </c>
      <c r="AG133">
        <v>2.2200000000000002</v>
      </c>
      <c r="AJ133" t="s">
        <v>407</v>
      </c>
    </row>
    <row r="134" spans="1:36" s="35" customFormat="1" ht="15" x14ac:dyDescent="0.25">
      <c r="A134">
        <v>3.02</v>
      </c>
      <c r="B134">
        <v>3.71</v>
      </c>
      <c r="C134">
        <v>2.34</v>
      </c>
      <c r="D134" s="20">
        <f t="shared" si="41"/>
        <v>2.8018034140738113E-2</v>
      </c>
      <c r="E134" s="17">
        <f>IF(OR($A134="",$B134="",$C134=""),"",A134*'MPTO_working_3-way'!$I133)</f>
        <v>3.1046144631050292</v>
      </c>
      <c r="F134" s="21">
        <f>IF(OR($A134="",$B134="",$C134=""),"",B134*'MPTO_working_3-way'!$I133)</f>
        <v>3.8139469066621383</v>
      </c>
      <c r="G134" s="22">
        <f>IF(OR($A134="",$B134="",$C134=""),"",C134*'MPTO_working_3-way'!$I133)</f>
        <v>2.4055621998893271</v>
      </c>
      <c r="H134" s="17">
        <f>IF(OR($A134="",$B134="",$C134=""),"",'MPTO_working_3-way'!E133)</f>
        <v>3.1076507327567202</v>
      </c>
      <c r="I134" s="21">
        <f>IF(OR($A134="",$B134="",$C134=""),"",'MPTO_working_3-way'!F133)</f>
        <v>3.8431615862304711</v>
      </c>
      <c r="J134" s="22">
        <f>IF(OR($A134="",$B134="",$C134=""),"",'MPTO_working_3-way'!G133)</f>
        <v>2.3922810698987176</v>
      </c>
      <c r="K134" s="17">
        <f>IF(OR($A134="",$B134="",$C134=""),"",'OddsRatio_working_3-way'!H133)</f>
        <v>3.1077682120074859</v>
      </c>
      <c r="L134" s="21">
        <f>IF(OR($A134="",$B134="",$C134=""),"",'OddsRatio_working_3-way'!I133)</f>
        <v>3.827748442841727</v>
      </c>
      <c r="M134" s="22">
        <f>IF(OR($A134="",$B134="",$C134=""),"",'OddsRatio_working_3-way'!J133)</f>
        <v>2.3982224772722929</v>
      </c>
      <c r="N134" s="23">
        <f t="shared" si="42"/>
        <v>32.210118579421497</v>
      </c>
      <c r="O134" s="24">
        <f t="shared" si="43"/>
        <v>26.219557442008878</v>
      </c>
      <c r="P134" s="24">
        <f t="shared" si="44"/>
        <v>41.570323978569625</v>
      </c>
      <c r="Q134" t="s">
        <v>173</v>
      </c>
      <c r="R134" t="s">
        <v>194</v>
      </c>
      <c r="S134" t="s">
        <v>439</v>
      </c>
      <c r="T134" s="35">
        <v>100</v>
      </c>
      <c r="U134" s="35">
        <f t="shared" si="45"/>
        <v>36.30573248407643</v>
      </c>
      <c r="V134" s="35">
        <f t="shared" si="46"/>
        <v>77.477477477477478</v>
      </c>
      <c r="W134" s="35">
        <f t="shared" si="47"/>
        <v>82.935153583617733</v>
      </c>
      <c r="X134" s="35">
        <f t="shared" si="48"/>
        <v>39.587368938904774</v>
      </c>
      <c r="Y134" s="35">
        <f t="shared" si="49"/>
        <v>80.759113932305809</v>
      </c>
      <c r="Z134" s="35">
        <f t="shared" si="50"/>
        <v>86.216790038446092</v>
      </c>
      <c r="AA134" s="35">
        <f t="shared" si="51"/>
        <v>-3.2816364548283445</v>
      </c>
      <c r="AB134" s="35">
        <f t="shared" si="52"/>
        <v>-3.2816364548283303</v>
      </c>
      <c r="AC134" s="35">
        <f t="shared" si="53"/>
        <v>-3.2816364548283588</v>
      </c>
      <c r="AD134" s="36"/>
      <c r="AE134" s="36"/>
      <c r="AF134">
        <v>1.75</v>
      </c>
      <c r="AG134">
        <v>2.16</v>
      </c>
      <c r="AH134" s="36"/>
      <c r="AI134" s="36"/>
      <c r="AJ134" t="s">
        <v>407</v>
      </c>
    </row>
    <row r="135" spans="1:36" ht="15" x14ac:dyDescent="0.25">
      <c r="A135">
        <v>1.57</v>
      </c>
      <c r="B135">
        <v>4.4400000000000004</v>
      </c>
      <c r="C135">
        <v>5.86</v>
      </c>
      <c r="D135" s="20">
        <f t="shared" si="41"/>
        <v>3.2816364548283516E-2</v>
      </c>
      <c r="E135" s="17">
        <f>IF(OR($A135="",$B135="",$C135=""),"",A135*'MPTO_working_3-way'!$I134)</f>
        <v>1.6215216923408051</v>
      </c>
      <c r="F135" s="21">
        <f>IF(OR($A135="",$B135="",$C135=""),"",B135*'MPTO_working_3-way'!$I134)</f>
        <v>4.5857046585943788</v>
      </c>
      <c r="G135" s="22">
        <f>IF(OR($A135="",$B135="",$C135=""),"",C135*'MPTO_working_3-way'!$I134)</f>
        <v>6.0523038962529414</v>
      </c>
      <c r="H135" s="17">
        <f>IF(OR($A135="",$B135="",$C135=""),"",'MPTO_working_3-way'!E134)</f>
        <v>1.5974341706245356</v>
      </c>
      <c r="I135" s="21">
        <f>IF(OR($A135="",$B135="",$C135=""),"",'MPTO_working_3-way'!F134)</f>
        <v>4.6666509266838716</v>
      </c>
      <c r="J135" s="22">
        <f>IF(OR($A135="",$B135="",$C135=""),"",'MPTO_working_3-way'!G134)</f>
        <v>6.2613613975309912</v>
      </c>
      <c r="K135" s="17">
        <f>IF(OR($A135="",$B135="",$C135=""),"",'OddsRatio_working_3-way'!H134)</f>
        <v>1.6054814472449956</v>
      </c>
      <c r="L135" s="21">
        <f>IF(OR($A135="",$B135="",$C135=""),"",'OddsRatio_working_3-way'!I134)</f>
        <v>4.6541336465311991</v>
      </c>
      <c r="M135" s="22">
        <f>IF(OR($A135="",$B135="",$C135=""),"",'OddsRatio_working_3-way'!J134)</f>
        <v>6.1625260238783817</v>
      </c>
      <c r="N135" s="23">
        <f t="shared" si="42"/>
        <v>61.670466989338543</v>
      </c>
      <c r="O135" s="24">
        <f t="shared" si="43"/>
        <v>21.806899363347192</v>
      </c>
      <c r="P135" s="24">
        <f t="shared" si="44"/>
        <v>16.522633647314251</v>
      </c>
      <c r="Q135" t="s">
        <v>324</v>
      </c>
      <c r="R135" t="s">
        <v>321</v>
      </c>
      <c r="S135" t="s">
        <v>439</v>
      </c>
      <c r="T135" s="35">
        <v>100</v>
      </c>
      <c r="U135" s="35">
        <f t="shared" si="45"/>
        <v>55.55555555555555</v>
      </c>
      <c r="V135" s="35">
        <f t="shared" si="46"/>
        <v>71.098265895953759</v>
      </c>
      <c r="W135" s="35">
        <f t="shared" si="47"/>
        <v>71.098265895953759</v>
      </c>
      <c r="X135" s="35">
        <f t="shared" si="48"/>
        <v>57.80346820809249</v>
      </c>
      <c r="Y135" s="35">
        <f t="shared" si="49"/>
        <v>73.346178548490684</v>
      </c>
      <c r="Z135" s="35">
        <f t="shared" si="50"/>
        <v>73.346178548490684</v>
      </c>
      <c r="AA135" s="35">
        <f t="shared" si="51"/>
        <v>-2.2479126525369395</v>
      </c>
      <c r="AB135" s="35">
        <f t="shared" si="52"/>
        <v>-2.2479126525369253</v>
      </c>
      <c r="AC135" s="35">
        <f t="shared" si="53"/>
        <v>-2.2479126525369253</v>
      </c>
      <c r="AF135">
        <v>1.6</v>
      </c>
      <c r="AG135">
        <v>2.46</v>
      </c>
      <c r="AJ135" t="s">
        <v>407</v>
      </c>
    </row>
    <row r="136" spans="1:36" ht="15" x14ac:dyDescent="0.25">
      <c r="A136">
        <v>2.25</v>
      </c>
      <c r="B136">
        <v>3.46</v>
      </c>
      <c r="C136">
        <v>3.46</v>
      </c>
      <c r="D136" s="20">
        <f t="shared" si="41"/>
        <v>2.2479126525369209E-2</v>
      </c>
      <c r="E136" s="17">
        <f>IF(OR($A136="",$B136="",$C136=""),"",A136*'MPTO_working_3-way'!$I135)</f>
        <v>2.3005780346820806</v>
      </c>
      <c r="F136" s="21">
        <f>IF(OR($A136="",$B136="",$C136=""),"",B136*'MPTO_working_3-way'!$I135)</f>
        <v>3.5377777777777775</v>
      </c>
      <c r="G136" s="22">
        <f>IF(OR($A136="",$B136="",$C136=""),"",C136*'MPTO_working_3-way'!$I135)</f>
        <v>3.5377777777777775</v>
      </c>
      <c r="H136" s="17">
        <f>IF(OR($A136="",$B136="",$C136=""),"",'MPTO_working_3-way'!E135)</f>
        <v>2.2885840274375302</v>
      </c>
      <c r="I136" s="21">
        <f>IF(OR($A136="",$B136="",$C136=""),"",'MPTO_working_3-way'!F135)</f>
        <v>3.5520912547528511</v>
      </c>
      <c r="J136" s="22">
        <f>IF(OR($A136="",$B136="",$C136=""),"",'MPTO_working_3-way'!G135)</f>
        <v>3.5520912547528511</v>
      </c>
      <c r="K136" s="17">
        <f>IF(OR($A136="",$B136="",$C136=""),"",'OddsRatio_working_3-way'!H135)</f>
        <v>2.2936847824225217</v>
      </c>
      <c r="L136" s="21">
        <f>IF(OR($A136="",$B136="",$C136=""),"",'OddsRatio_working_3-way'!I135)</f>
        <v>3.5459716518075211</v>
      </c>
      <c r="M136" s="22">
        <f>IF(OR($A136="",$B136="",$C136=""),"",'OddsRatio_working_3-way'!J135)</f>
        <v>3.5459716518075211</v>
      </c>
      <c r="N136" s="23">
        <f t="shared" si="42"/>
        <v>43.467336683417088</v>
      </c>
      <c r="O136" s="24">
        <f t="shared" si="43"/>
        <v>28.26633165829146</v>
      </c>
      <c r="P136" s="24">
        <f t="shared" si="44"/>
        <v>28.26633165829146</v>
      </c>
      <c r="Q136" t="s">
        <v>328</v>
      </c>
      <c r="R136" t="s">
        <v>206</v>
      </c>
      <c r="S136" t="s">
        <v>439</v>
      </c>
      <c r="T136" s="35">
        <v>100</v>
      </c>
      <c r="U136" s="35">
        <f t="shared" si="45"/>
        <v>42.196531791907518</v>
      </c>
      <c r="V136" s="35">
        <f t="shared" si="46"/>
        <v>74.937343358395992</v>
      </c>
      <c r="W136" s="35">
        <f t="shared" si="47"/>
        <v>80.430528375733857</v>
      </c>
      <c r="X136" s="35">
        <f t="shared" si="48"/>
        <v>44.632128265870151</v>
      </c>
      <c r="Y136" s="35">
        <f t="shared" si="49"/>
        <v>77.372939832358639</v>
      </c>
      <c r="Z136" s="35">
        <f t="shared" si="50"/>
        <v>82.866124849696504</v>
      </c>
      <c r="AA136" s="35">
        <f t="shared" si="51"/>
        <v>-2.435596473962633</v>
      </c>
      <c r="AB136" s="35">
        <f t="shared" si="52"/>
        <v>-2.4355964739626472</v>
      </c>
      <c r="AC136" s="35">
        <f t="shared" si="53"/>
        <v>-2.4355964739626472</v>
      </c>
      <c r="AF136">
        <v>1.97</v>
      </c>
      <c r="AG136">
        <v>1.93</v>
      </c>
      <c r="AJ136" t="s">
        <v>410</v>
      </c>
    </row>
    <row r="137" spans="1:36" ht="15" x14ac:dyDescent="0.25">
      <c r="A137">
        <v>1.73</v>
      </c>
      <c r="B137">
        <v>3.99</v>
      </c>
      <c r="C137">
        <v>5.1100000000000003</v>
      </c>
      <c r="D137" s="20">
        <f t="shared" si="41"/>
        <v>2.4355964739626312E-2</v>
      </c>
      <c r="E137" s="17">
        <f>IF(OR($A137="",$B137="",$C137=""),"",A137*'MPTO_working_3-way'!$I136)</f>
        <v>1.7721358189995535</v>
      </c>
      <c r="F137" s="21">
        <f>IF(OR($A137="",$B137="",$C137=""),"",B137*'MPTO_working_3-way'!$I136)</f>
        <v>4.0871802993111093</v>
      </c>
      <c r="G137" s="22">
        <f>IF(OR($A137="",$B137="",$C137=""),"",C137*'MPTO_working_3-way'!$I136)</f>
        <v>5.2344589798194905</v>
      </c>
      <c r="H137" s="17">
        <f>IF(OR($A137="",$B137="",$C137=""),"",'MPTO_working_3-way'!E136)</f>
        <v>1.7546444604649061</v>
      </c>
      <c r="I137" s="21">
        <f>IF(OR($A137="",$B137="",$C137=""),"",'MPTO_working_3-way'!F136)</f>
        <v>4.1235768095274077</v>
      </c>
      <c r="J137" s="22">
        <f>IF(OR($A137="",$B137="",$C137=""),"",'MPTO_working_3-way'!G136)</f>
        <v>5.3311706883728185</v>
      </c>
      <c r="K137" s="17">
        <f>IF(OR($A137="",$B137="",$C137=""),"",'OddsRatio_working_3-way'!H136)</f>
        <v>1.7609837210856538</v>
      </c>
      <c r="L137" s="21">
        <f>IF(OR($A137="",$B137="",$C137=""),"",'OddsRatio_working_3-way'!I136)</f>
        <v>4.1169059260905536</v>
      </c>
      <c r="M137" s="22">
        <f>IF(OR($A137="",$B137="",$C137=""),"",'OddsRatio_working_3-way'!J136)</f>
        <v>5.2844425940575848</v>
      </c>
      <c r="N137" s="23">
        <f t="shared" si="42"/>
        <v>56.429083441501838</v>
      </c>
      <c r="O137" s="24">
        <f t="shared" si="43"/>
        <v>24.466745452079742</v>
      </c>
      <c r="P137" s="24">
        <f t="shared" si="44"/>
        <v>19.104171106418431</v>
      </c>
      <c r="Q137" t="s">
        <v>326</v>
      </c>
      <c r="R137" t="s">
        <v>202</v>
      </c>
      <c r="S137" t="s">
        <v>439</v>
      </c>
      <c r="T137" s="35">
        <v>100</v>
      </c>
      <c r="U137" s="35">
        <f t="shared" si="45"/>
        <v>43.181818181818187</v>
      </c>
      <c r="V137" s="35">
        <f t="shared" si="46"/>
        <v>73.544973544973558</v>
      </c>
      <c r="W137" s="35">
        <f t="shared" si="47"/>
        <v>80.879541108986615</v>
      </c>
      <c r="X137" s="35">
        <f t="shared" si="48"/>
        <v>45.575485346039848</v>
      </c>
      <c r="Y137" s="35">
        <f t="shared" si="49"/>
        <v>75.938640709195198</v>
      </c>
      <c r="Z137" s="35">
        <f t="shared" si="50"/>
        <v>83.273208273208283</v>
      </c>
      <c r="AA137" s="35">
        <f t="shared" si="51"/>
        <v>-2.3936671642216609</v>
      </c>
      <c r="AB137" s="35">
        <f t="shared" si="52"/>
        <v>-2.3936671642216396</v>
      </c>
      <c r="AC137" s="35">
        <f t="shared" si="53"/>
        <v>-2.393667164221668</v>
      </c>
      <c r="AF137">
        <v>1.97</v>
      </c>
      <c r="AG137">
        <v>1.93</v>
      </c>
      <c r="AJ137" t="s">
        <v>410</v>
      </c>
    </row>
    <row r="138" spans="1:36" ht="15" x14ac:dyDescent="0.25">
      <c r="A138">
        <v>1.76</v>
      </c>
      <c r="B138">
        <v>3.78</v>
      </c>
      <c r="C138">
        <v>5.23</v>
      </c>
      <c r="D138" s="20">
        <f t="shared" si="41"/>
        <v>2.3936671642216689E-2</v>
      </c>
      <c r="E138" s="17">
        <f>IF(OR($A138="",$B138="",$C138=""),"",A138*'MPTO_working_3-way'!$I137)</f>
        <v>1.8021285420903015</v>
      </c>
      <c r="F138" s="21">
        <f>IF(OR($A138="",$B138="",$C138=""),"",B138*'MPTO_working_3-way'!$I137)</f>
        <v>3.8704806188075791</v>
      </c>
      <c r="G138" s="22">
        <f>IF(OR($A138="",$B138="",$C138=""),"",C138*'MPTO_working_3-way'!$I137)</f>
        <v>5.3551887926887938</v>
      </c>
      <c r="H138" s="17">
        <f>IF(OR($A138="",$B138="",$C138=""),"",'MPTO_working_3-way'!E137)</f>
        <v>1.7850674294451352</v>
      </c>
      <c r="I138" s="21">
        <f>IF(OR($A138="",$B138="",$C138=""),"",'MPTO_working_3-way'!F137)</f>
        <v>3.8975509403042641</v>
      </c>
      <c r="J138" s="22">
        <f>IF(OR($A138="",$B138="",$C138=""),"",'MPTO_working_3-way'!G137)</f>
        <v>5.4577496985183807</v>
      </c>
      <c r="K138" s="17">
        <f>IF(OR($A138="",$B138="",$C138=""),"",'OddsRatio_working_3-way'!H137)</f>
        <v>1.7913909715804013</v>
      </c>
      <c r="L138" s="21">
        <f>IF(OR($A138="",$B138="",$C138=""),"",'OddsRatio_working_3-way'!I137)</f>
        <v>3.894824869728311</v>
      </c>
      <c r="M138" s="22">
        <f>IF(OR($A138="",$B138="",$C138=""),"",'OddsRatio_working_3-way'!J137)</f>
        <v>5.4047155391909198</v>
      </c>
      <c r="N138" s="23">
        <f t="shared" si="42"/>
        <v>55.489937407022751</v>
      </c>
      <c r="O138" s="24">
        <f t="shared" si="43"/>
        <v>25.836584612793668</v>
      </c>
      <c r="P138" s="24">
        <f t="shared" si="44"/>
        <v>18.673477980183563</v>
      </c>
      <c r="Q138" t="s">
        <v>240</v>
      </c>
      <c r="R138" t="s">
        <v>344</v>
      </c>
      <c r="S138" t="s">
        <v>439</v>
      </c>
      <c r="T138" s="35">
        <v>100</v>
      </c>
      <c r="U138" s="35">
        <f t="shared" si="45"/>
        <v>64.788732394366207</v>
      </c>
      <c r="V138" s="35">
        <f t="shared" si="46"/>
        <v>68.944099378881987</v>
      </c>
      <c r="W138" s="35">
        <f t="shared" si="47"/>
        <v>64.157706093189958</v>
      </c>
      <c r="X138" s="35">
        <f t="shared" si="48"/>
        <v>66.898194527928041</v>
      </c>
      <c r="Y138" s="35">
        <f t="shared" si="49"/>
        <v>71.053561512443835</v>
      </c>
      <c r="Z138" s="35">
        <f t="shared" si="50"/>
        <v>66.267168226751821</v>
      </c>
      <c r="AA138" s="35">
        <f t="shared" si="51"/>
        <v>-2.1094621335618342</v>
      </c>
      <c r="AB138" s="35">
        <f t="shared" si="52"/>
        <v>-2.1094621335618484</v>
      </c>
      <c r="AC138" s="35">
        <f t="shared" si="53"/>
        <v>-2.1094621335618626</v>
      </c>
      <c r="AF138">
        <v>2.1</v>
      </c>
      <c r="AG138">
        <v>1.81</v>
      </c>
      <c r="AJ138" t="s">
        <v>411</v>
      </c>
    </row>
    <row r="139" spans="1:36" ht="15" x14ac:dyDescent="0.25">
      <c r="A139">
        <v>2.84</v>
      </c>
      <c r="B139">
        <v>3.22</v>
      </c>
      <c r="C139">
        <v>2.79</v>
      </c>
      <c r="D139" s="20">
        <f t="shared" si="41"/>
        <v>2.1094621335618458E-2</v>
      </c>
      <c r="E139" s="17">
        <f>IF(OR($A139="",$B139="",$C139=""),"",A139*'MPTO_working_3-way'!$I138)</f>
        <v>2.8999087245931561</v>
      </c>
      <c r="F139" s="21">
        <f>IF(OR($A139="",$B139="",$C139=""),"",B139*'MPTO_working_3-way'!$I138)</f>
        <v>3.2879246807006917</v>
      </c>
      <c r="G139" s="22">
        <f>IF(OR($A139="",$B139="",$C139=""),"",C139*'MPTO_working_3-way'!$I138)</f>
        <v>2.8488539935263755</v>
      </c>
      <c r="H139" s="17">
        <f>IF(OR($A139="",$B139="",$C139=""),"",'MPTO_working_3-way'!E138)</f>
        <v>2.8978692162613284</v>
      </c>
      <c r="I139" s="21">
        <f>IF(OR($A139="",$B139="",$C139=""),"",'MPTO_working_3-way'!F138)</f>
        <v>3.2945947658358565</v>
      </c>
      <c r="J139" s="22">
        <f>IF(OR($A139="",$B139="",$C139=""),"",'MPTO_working_3-way'!G138)</f>
        <v>2.8458294765296146</v>
      </c>
      <c r="K139" s="17">
        <f>IF(OR($A139="",$B139="",$C139=""),"",'OddsRatio_working_3-way'!H138)</f>
        <v>2.8989613793458897</v>
      </c>
      <c r="L139" s="21">
        <f>IF(OR($A139="",$B139="",$C139=""),"",'OddsRatio_working_3-way'!I138)</f>
        <v>3.2911381859499325</v>
      </c>
      <c r="M139" s="22">
        <f>IF(OR($A139="",$B139="",$C139=""),"",'OddsRatio_working_3-way'!J138)</f>
        <v>2.8473591679506214</v>
      </c>
      <c r="N139" s="23">
        <f t="shared" si="42"/>
        <v>34.483843974789089</v>
      </c>
      <c r="O139" s="24">
        <f t="shared" si="43"/>
        <v>30.41432201503136</v>
      </c>
      <c r="P139" s="24">
        <f t="shared" si="44"/>
        <v>35.101834010179566</v>
      </c>
      <c r="Q139" t="s">
        <v>335</v>
      </c>
      <c r="R139" t="s">
        <v>333</v>
      </c>
      <c r="S139" t="s">
        <v>439</v>
      </c>
      <c r="T139" s="35">
        <v>100</v>
      </c>
      <c r="U139" s="35">
        <f t="shared" si="45"/>
        <v>55.55555555555555</v>
      </c>
      <c r="V139" s="35">
        <f t="shared" si="46"/>
        <v>67.426710097719877</v>
      </c>
      <c r="W139" s="35">
        <f t="shared" si="47"/>
        <v>74.683544303797461</v>
      </c>
      <c r="X139" s="35">
        <f t="shared" si="48"/>
        <v>57.889745598482655</v>
      </c>
      <c r="Y139" s="35">
        <f t="shared" si="49"/>
        <v>69.760900140646982</v>
      </c>
      <c r="Z139" s="35">
        <f t="shared" si="50"/>
        <v>77.017734346724581</v>
      </c>
      <c r="AA139" s="35">
        <f t="shared" si="51"/>
        <v>-2.334190042927105</v>
      </c>
      <c r="AB139" s="35">
        <f t="shared" si="52"/>
        <v>-2.334190042927105</v>
      </c>
      <c r="AC139" s="35">
        <f t="shared" si="53"/>
        <v>-2.3341900429271192</v>
      </c>
      <c r="AF139">
        <v>2.33</v>
      </c>
      <c r="AG139">
        <v>1.67</v>
      </c>
      <c r="AJ139" t="s">
        <v>411</v>
      </c>
    </row>
    <row r="140" spans="1:36" ht="15" x14ac:dyDescent="0.25">
      <c r="A140">
        <v>2.25</v>
      </c>
      <c r="B140">
        <v>3.07</v>
      </c>
      <c r="C140">
        <v>3.95</v>
      </c>
      <c r="D140" s="20">
        <f t="shared" si="41"/>
        <v>2.3341900429270979E-2</v>
      </c>
      <c r="E140" s="17">
        <f>IF(OR($A140="",$B140="",$C140=""),"",A140*'MPTO_working_3-way'!$I139)</f>
        <v>2.3025192759658597</v>
      </c>
      <c r="F140" s="21">
        <f>IF(OR($A140="",$B140="",$C140=""),"",B140*'MPTO_working_3-way'!$I139)</f>
        <v>3.1416596343178615</v>
      </c>
      <c r="G140" s="22">
        <f>IF(OR($A140="",$B140="",$C140=""),"",C140*'MPTO_working_3-way'!$I139)</f>
        <v>4.0422005066956208</v>
      </c>
      <c r="H140" s="17">
        <f>IF(OR($A140="",$B140="",$C140=""),"",'MPTO_working_3-way'!E139)</f>
        <v>2.2900913125434967</v>
      </c>
      <c r="I140" s="21">
        <f>IF(OR($A140="",$B140="",$C140=""),"",'MPTO_working_3-way'!F139)</f>
        <v>3.1451261977378056</v>
      </c>
      <c r="J140" s="22">
        <f>IF(OR($A140="",$B140="",$C140=""),"",'MPTO_working_3-way'!G139)</f>
        <v>4.0752466004916448</v>
      </c>
      <c r="K140" s="17">
        <f>IF(OR($A140="",$B140="",$C140=""),"",'OddsRatio_working_3-way'!H139)</f>
        <v>2.2955584395650375</v>
      </c>
      <c r="L140" s="21">
        <f>IF(OR($A140="",$B140="",$C140=""),"",'OddsRatio_working_3-way'!I139)</f>
        <v>3.1454447759197017</v>
      </c>
      <c r="M140" s="22">
        <f>IF(OR($A140="",$B140="",$C140=""),"",'OddsRatio_working_3-way'!J139)</f>
        <v>4.057517917373489</v>
      </c>
      <c r="N140" s="23">
        <f t="shared" si="42"/>
        <v>43.430689611947784</v>
      </c>
      <c r="O140" s="24">
        <f t="shared" si="43"/>
        <v>31.830309976183237</v>
      </c>
      <c r="P140" s="24">
        <f t="shared" si="44"/>
        <v>24.739000411868989</v>
      </c>
      <c r="Q140" t="s">
        <v>337</v>
      </c>
      <c r="R140" t="s">
        <v>340</v>
      </c>
      <c r="S140" t="s">
        <v>439</v>
      </c>
      <c r="T140" s="35">
        <v>100</v>
      </c>
      <c r="U140" s="35">
        <f t="shared" si="45"/>
        <v>49.748743718592962</v>
      </c>
      <c r="V140" s="35">
        <f t="shared" si="46"/>
        <v>71.988795518207283</v>
      </c>
      <c r="W140" s="35">
        <f t="shared" si="47"/>
        <v>76.019184652278184</v>
      </c>
      <c r="X140" s="35">
        <f t="shared" si="48"/>
        <v>51.992019829514533</v>
      </c>
      <c r="Y140" s="35">
        <f t="shared" si="49"/>
        <v>74.232071629128853</v>
      </c>
      <c r="Z140" s="35">
        <f t="shared" si="50"/>
        <v>78.262460763199755</v>
      </c>
      <c r="AA140" s="35">
        <f t="shared" si="51"/>
        <v>-2.2432761109215704</v>
      </c>
      <c r="AB140" s="35">
        <f t="shared" si="52"/>
        <v>-2.2432761109215704</v>
      </c>
      <c r="AC140" s="35">
        <f t="shared" si="53"/>
        <v>-2.2432761109215704</v>
      </c>
      <c r="AF140">
        <v>2.2200000000000002</v>
      </c>
      <c r="AG140">
        <v>1.73</v>
      </c>
      <c r="AJ140" t="s">
        <v>411</v>
      </c>
    </row>
    <row r="141" spans="1:36" ht="15" x14ac:dyDescent="0.25">
      <c r="A141">
        <v>1.99</v>
      </c>
      <c r="B141">
        <v>3.57</v>
      </c>
      <c r="C141">
        <v>4.17</v>
      </c>
      <c r="D141" s="20">
        <f t="shared" si="41"/>
        <v>2.243276110921566E-2</v>
      </c>
      <c r="E141" s="17">
        <f>IF(OR($A141="",$B141="",$C141=""),"",A141*'MPTO_working_3-way'!$I140)</f>
        <v>2.0346411946073393</v>
      </c>
      <c r="F141" s="21">
        <f>IF(OR($A141="",$B141="",$C141=""),"",B141*'MPTO_working_3-way'!$I140)</f>
        <v>3.6500849571598999</v>
      </c>
      <c r="G141" s="22">
        <f>IF(OR($A141="",$B141="",$C141=""),"",C141*'MPTO_working_3-way'!$I140)</f>
        <v>4.2635446138254292</v>
      </c>
      <c r="H141" s="17">
        <f>IF(OR($A141="",$B141="",$C141=""),"",'MPTO_working_3-way'!E140)</f>
        <v>2.0200592865768128</v>
      </c>
      <c r="I141" s="21">
        <f>IF(OR($A141="",$B141="",$C141=""),"",'MPTO_working_3-way'!F140)</f>
        <v>3.667914936861572</v>
      </c>
      <c r="J141" s="22">
        <f>IF(OR($A141="",$B141="",$C141=""),"",'MPTO_working_3-way'!G140)</f>
        <v>4.3042119481715</v>
      </c>
      <c r="K141" s="17">
        <f>IF(OR($A141="",$B141="",$C141=""),"",'OddsRatio_working_3-way'!H140)</f>
        <v>2.0258482237495139</v>
      </c>
      <c r="L141" s="21">
        <f>IF(OR($A141="",$B141="",$C141=""),"",'OddsRatio_working_3-way'!I140)</f>
        <v>3.6630605404406564</v>
      </c>
      <c r="M141" s="22">
        <f>IF(OR($A141="",$B141="",$C141=""),"",'OddsRatio_working_3-way'!J140)</f>
        <v>4.2847867366524834</v>
      </c>
      <c r="N141" s="23">
        <f t="shared" si="42"/>
        <v>49.148714901203391</v>
      </c>
      <c r="O141" s="24">
        <f t="shared" si="43"/>
        <v>27.396622591987324</v>
      </c>
      <c r="P141" s="24">
        <f t="shared" si="44"/>
        <v>23.454662506809292</v>
      </c>
      <c r="Q141" t="s">
        <v>334</v>
      </c>
      <c r="R141" t="s">
        <v>342</v>
      </c>
      <c r="S141" t="s">
        <v>439</v>
      </c>
      <c r="T141" s="35">
        <v>100</v>
      </c>
      <c r="U141" s="35">
        <f t="shared" si="45"/>
        <v>75.062344139650875</v>
      </c>
      <c r="V141" s="35">
        <f t="shared" si="46"/>
        <v>70.845481049562679</v>
      </c>
      <c r="W141" s="35">
        <f t="shared" si="47"/>
        <v>51.92307692307692</v>
      </c>
      <c r="X141" s="35">
        <f t="shared" si="48"/>
        <v>77.231442027360387</v>
      </c>
      <c r="Y141" s="35">
        <f t="shared" si="49"/>
        <v>73.014578937272205</v>
      </c>
      <c r="Z141" s="35">
        <f t="shared" si="50"/>
        <v>54.092174810786439</v>
      </c>
      <c r="AA141" s="35">
        <f t="shared" si="51"/>
        <v>-2.169097887709512</v>
      </c>
      <c r="AB141" s="35">
        <f t="shared" si="52"/>
        <v>-2.1690978877095262</v>
      </c>
      <c r="AC141" s="35">
        <f t="shared" si="53"/>
        <v>-2.1690978877095191</v>
      </c>
      <c r="AF141">
        <v>2.27</v>
      </c>
      <c r="AG141">
        <v>1.7</v>
      </c>
      <c r="AJ141" t="s">
        <v>411</v>
      </c>
    </row>
    <row r="142" spans="1:36" ht="15" x14ac:dyDescent="0.25">
      <c r="A142">
        <v>4.01</v>
      </c>
      <c r="B142">
        <v>3.43</v>
      </c>
      <c r="C142">
        <v>2.08</v>
      </c>
      <c r="D142" s="20">
        <f t="shared" si="41"/>
        <v>2.1690978877095146E-2</v>
      </c>
      <c r="E142" s="17">
        <f>IF(OR($A142="",$B142="",$C142=""),"",A142*'MPTO_working_3-way'!$I141)</f>
        <v>4.0969808252971509</v>
      </c>
      <c r="F142" s="21">
        <f>IF(OR($A142="",$B142="",$C142=""),"",B142*'MPTO_working_3-way'!$I141)</f>
        <v>3.5044000575484366</v>
      </c>
      <c r="G142" s="22">
        <f>IF(OR($A142="",$B142="",$C142=""),"",C142*'MPTO_working_3-way'!$I141)</f>
        <v>2.1251172360643578</v>
      </c>
      <c r="H142" s="17">
        <f>IF(OR($A142="",$B142="",$C142=""),"",'MPTO_working_3-way'!E141)</f>
        <v>4.1297359469757549</v>
      </c>
      <c r="I142" s="21">
        <f>IF(OR($A142="",$B142="",$C142=""),"",'MPTO_working_3-way'!F141)</f>
        <v>3.5172273046250111</v>
      </c>
      <c r="J142" s="22">
        <f>IF(OR($A142="",$B142="",$C142=""),"",'MPTO_working_3-way'!G141)</f>
        <v>2.1117589083936692</v>
      </c>
      <c r="K142" s="17">
        <f>IF(OR($A142="",$B142="",$C142=""),"",'OddsRatio_working_3-way'!H141)</f>
        <v>4.113744707686962</v>
      </c>
      <c r="L142" s="21">
        <f>IF(OR($A142="",$B142="",$C142=""),"",'OddsRatio_working_3-way'!I141)</f>
        <v>3.5137540331160517</v>
      </c>
      <c r="M142" s="22">
        <f>IF(OR($A142="",$B142="",$C142=""),"",'OddsRatio_working_3-way'!J141)</f>
        <v>2.1172240147182455</v>
      </c>
      <c r="N142" s="23">
        <f t="shared" si="42"/>
        <v>24.40821772524334</v>
      </c>
      <c r="O142" s="24">
        <f t="shared" si="43"/>
        <v>28.535554833301973</v>
      </c>
      <c r="P142" s="24">
        <f t="shared" si="44"/>
        <v>47.056227441454702</v>
      </c>
      <c r="Q142" t="s">
        <v>339</v>
      </c>
      <c r="R142" t="s">
        <v>331</v>
      </c>
      <c r="S142" t="s">
        <v>439</v>
      </c>
      <c r="T142" s="35">
        <v>100</v>
      </c>
      <c r="U142" s="35">
        <f t="shared" si="45"/>
        <v>24.242424242424242</v>
      </c>
      <c r="V142" s="35">
        <f t="shared" si="46"/>
        <v>83.108108108108112</v>
      </c>
      <c r="W142" s="35">
        <f t="shared" si="47"/>
        <v>90.00999000999002</v>
      </c>
      <c r="X142" s="35">
        <f t="shared" si="48"/>
        <v>26.881901881901882</v>
      </c>
      <c r="Y142" s="35">
        <f t="shared" si="49"/>
        <v>85.747585747585745</v>
      </c>
      <c r="Z142" s="35">
        <f t="shared" si="50"/>
        <v>92.649467649467638</v>
      </c>
      <c r="AA142" s="35">
        <f t="shared" si="51"/>
        <v>-2.63947763947764</v>
      </c>
      <c r="AB142" s="35">
        <f t="shared" si="52"/>
        <v>-2.6394776394776329</v>
      </c>
      <c r="AC142" s="35">
        <f t="shared" si="53"/>
        <v>-2.6394776394776187</v>
      </c>
      <c r="AF142">
        <v>2.2599999999999998</v>
      </c>
      <c r="AG142">
        <v>1.7</v>
      </c>
      <c r="AJ142" t="s">
        <v>411</v>
      </c>
    </row>
    <row r="143" spans="1:36" ht="15" x14ac:dyDescent="0.25">
      <c r="A143">
        <v>1.32</v>
      </c>
      <c r="B143">
        <v>5.92</v>
      </c>
      <c r="C143">
        <v>10.01</v>
      </c>
      <c r="D143" s="20">
        <f t="shared" si="41"/>
        <v>2.6394776394776276E-2</v>
      </c>
      <c r="E143" s="17">
        <f>IF(OR($A143="",$B143="",$C143=""),"",A143*'MPTO_working_3-way'!$I142)</f>
        <v>1.3548411048411046</v>
      </c>
      <c r="F143" s="21">
        <f>IF(OR($A143="",$B143="",$C143=""),"",B143*'MPTO_working_3-way'!$I142)</f>
        <v>6.0762570762570753</v>
      </c>
      <c r="G143" s="22">
        <f>IF(OR($A143="",$B143="",$C143=""),"",C143*'MPTO_working_3-way'!$I142)</f>
        <v>10.274211711711711</v>
      </c>
      <c r="H143" s="17">
        <f>IF(OR($A143="",$B143="",$C143=""),"",'MPTO_working_3-way'!E142)</f>
        <v>1.3355102171641948</v>
      </c>
      <c r="I143" s="21">
        <f>IF(OR($A143="",$B143="",$C143=""),"",'MPTO_working_3-way'!F142)</f>
        <v>6.24529026576859</v>
      </c>
      <c r="J143" s="22">
        <f>IF(OR($A143="",$B143="",$C143=""),"",'MPTO_working_3-way'!G142)</f>
        <v>10.976726572211835</v>
      </c>
      <c r="K143" s="17">
        <f>IF(OR($A143="",$B143="",$C143=""),"",'OddsRatio_working_3-way'!H142)</f>
        <v>1.3411857066300674</v>
      </c>
      <c r="L143" s="21">
        <f>IF(OR($A143="",$B143="",$C143=""),"",'OddsRatio_working_3-way'!I142)</f>
        <v>6.2457302394372851</v>
      </c>
      <c r="M143" s="22">
        <f>IF(OR($A143="",$B143="",$C143=""),"",'OddsRatio_working_3-way'!J142)</f>
        <v>10.606510052302832</v>
      </c>
      <c r="N143" s="23">
        <f t="shared" si="42"/>
        <v>73.809393324930141</v>
      </c>
      <c r="O143" s="24">
        <f t="shared" si="43"/>
        <v>16.457499862991178</v>
      </c>
      <c r="P143" s="24">
        <f t="shared" si="44"/>
        <v>9.7331068120786988</v>
      </c>
      <c r="Q143" t="s">
        <v>341</v>
      </c>
      <c r="R143" t="s">
        <v>243</v>
      </c>
      <c r="S143" t="s">
        <v>439</v>
      </c>
      <c r="T143" s="35">
        <v>100</v>
      </c>
      <c r="U143" s="35">
        <f t="shared" si="45"/>
        <v>27.536231884057976</v>
      </c>
      <c r="V143" s="35">
        <f t="shared" si="46"/>
        <v>82.993197278911566</v>
      </c>
      <c r="W143" s="35">
        <f t="shared" si="47"/>
        <v>86.928104575163403</v>
      </c>
      <c r="X143" s="35">
        <f t="shared" si="48"/>
        <v>30.078698145925038</v>
      </c>
      <c r="Y143" s="35">
        <f t="shared" si="49"/>
        <v>85.535663540778643</v>
      </c>
      <c r="Z143" s="35">
        <f t="shared" si="50"/>
        <v>89.470570837030465</v>
      </c>
      <c r="AA143" s="35">
        <f t="shared" si="51"/>
        <v>-2.5424662618670624</v>
      </c>
      <c r="AB143" s="35">
        <f t="shared" si="52"/>
        <v>-2.5424662618670766</v>
      </c>
      <c r="AC143" s="35">
        <f t="shared" si="53"/>
        <v>-2.5424662618670624</v>
      </c>
      <c r="AF143">
        <v>1.5</v>
      </c>
      <c r="AG143">
        <v>2.72</v>
      </c>
      <c r="AJ143" t="s">
        <v>411</v>
      </c>
    </row>
    <row r="144" spans="1:36" ht="15" x14ac:dyDescent="0.25">
      <c r="A144">
        <v>1.38</v>
      </c>
      <c r="B144">
        <v>5.88</v>
      </c>
      <c r="C144">
        <v>7.65</v>
      </c>
      <c r="D144" s="20">
        <f t="shared" si="41"/>
        <v>2.5424662618670713E-2</v>
      </c>
      <c r="E144" s="17">
        <f>IF(OR($A144="",$B144="",$C144=""),"",A144*'MPTO_working_3-way'!$I143)</f>
        <v>1.4150860344137655</v>
      </c>
      <c r="F144" s="21">
        <f>IF(OR($A144="",$B144="",$C144=""),"",B144*'MPTO_working_3-way'!$I143)</f>
        <v>6.0294970161977837</v>
      </c>
      <c r="G144" s="22">
        <f>IF(OR($A144="",$B144="",$C144=""),"",C144*'MPTO_working_3-way'!$I143)</f>
        <v>7.8444986690328316</v>
      </c>
      <c r="H144" s="17">
        <f>IF(OR($A144="",$B144="",$C144=""),"",'MPTO_working_3-way'!E143)</f>
        <v>1.3963305674474851</v>
      </c>
      <c r="I144" s="21">
        <f>IF(OR($A144="",$B144="",$C144=""),"",'MPTO_working_3-way'!F143)</f>
        <v>6.1883815243267826</v>
      </c>
      <c r="J144" s="22">
        <f>IF(OR($A144="",$B144="",$C144=""),"",'MPTO_working_3-way'!G143)</f>
        <v>8.1803561262571982</v>
      </c>
      <c r="K144" s="17">
        <f>IF(OR($A144="",$B144="",$C144=""),"",'OddsRatio_working_3-way'!H143)</f>
        <v>1.401994079709197</v>
      </c>
      <c r="L144" s="21">
        <f>IF(OR($A144="",$B144="",$C144=""),"",'OddsRatio_working_3-way'!I143)</f>
        <v>6.1624502867917945</v>
      </c>
      <c r="M144" s="22">
        <f>IF(OR($A144="",$B144="",$C144=""),"",'OddsRatio_working_3-way'!J143)</f>
        <v>8.03489639491095</v>
      </c>
      <c r="N144" s="23">
        <f t="shared" si="42"/>
        <v>70.667081412776071</v>
      </c>
      <c r="O144" s="24">
        <f t="shared" si="43"/>
        <v>16.585131351978056</v>
      </c>
      <c r="P144" s="24">
        <f t="shared" si="44"/>
        <v>12.747787235245877</v>
      </c>
      <c r="Q144" t="s">
        <v>343</v>
      </c>
      <c r="R144" t="s">
        <v>245</v>
      </c>
      <c r="S144" t="s">
        <v>439</v>
      </c>
      <c r="T144" s="35">
        <v>100</v>
      </c>
      <c r="U144" s="35">
        <f t="shared" si="45"/>
        <v>50.980392156862742</v>
      </c>
      <c r="V144" s="35">
        <f t="shared" si="46"/>
        <v>70.501474926253692</v>
      </c>
      <c r="W144" s="35">
        <f t="shared" si="47"/>
        <v>72.899728997289984</v>
      </c>
      <c r="X144" s="35">
        <f t="shared" si="48"/>
        <v>56.598796076456345</v>
      </c>
      <c r="Y144" s="35">
        <f t="shared" si="49"/>
        <v>76.119878845847282</v>
      </c>
      <c r="Z144" s="35">
        <f t="shared" si="50"/>
        <v>78.518132916883559</v>
      </c>
      <c r="AA144" s="35">
        <f t="shared" si="51"/>
        <v>-5.6184039195936037</v>
      </c>
      <c r="AB144" s="35">
        <f t="shared" si="52"/>
        <v>-5.6184039195935895</v>
      </c>
      <c r="AC144" s="35">
        <f t="shared" si="53"/>
        <v>-5.6184039195935753</v>
      </c>
      <c r="AF144">
        <v>1.44</v>
      </c>
      <c r="AG144">
        <v>2.93</v>
      </c>
      <c r="AJ144" t="s">
        <v>411</v>
      </c>
    </row>
    <row r="145" spans="1:38" ht="15" x14ac:dyDescent="0.25">
      <c r="A145">
        <v>2.04</v>
      </c>
      <c r="B145">
        <v>3.39</v>
      </c>
      <c r="C145">
        <v>3.69</v>
      </c>
      <c r="D145" s="20">
        <f t="shared" si="41"/>
        <v>5.6184039195935842E-2</v>
      </c>
      <c r="E145" s="17">
        <f>IF(OR($A145="",$B145="",$C145=""),"",A145*'MPTO_working_3-way'!$I144)</f>
        <v>2.1546154399597093</v>
      </c>
      <c r="F145" s="21">
        <f>IF(OR($A145="",$B145="",$C145=""),"",B145*'MPTO_working_3-way'!$I144)</f>
        <v>3.5804638928742225</v>
      </c>
      <c r="G145" s="22">
        <f>IF(OR($A145="",$B145="",$C145=""),"",C145*'MPTO_working_3-way'!$I144)</f>
        <v>3.8973191046330031</v>
      </c>
      <c r="H145" s="17">
        <f>IF(OR($A145="",$B145="",$C145=""),"",'MPTO_working_3-way'!E144)</f>
        <v>2.1210344315124989</v>
      </c>
      <c r="I145" s="21">
        <f>IF(OR($A145="",$B145="",$C145=""),"",'MPTO_working_3-way'!F144)</f>
        <v>3.6198146641383273</v>
      </c>
      <c r="J145" s="22">
        <f>IF(OR($A145="",$B145="",$C145=""),"",'MPTO_working_3-way'!G144)</f>
        <v>3.9639330144610918</v>
      </c>
      <c r="K145" s="17">
        <f>IF(OR($A145="",$B145="",$C145=""),"",'OddsRatio_working_3-way'!H144)</f>
        <v>2.1342978236065782</v>
      </c>
      <c r="L145" s="21">
        <f>IF(OR($A145="",$B145="",$C145=""),"",'OddsRatio_working_3-way'!I144)</f>
        <v>3.6067036523266554</v>
      </c>
      <c r="M145" s="22">
        <f>IF(OR($A145="",$B145="",$C145=""),"",'OddsRatio_working_3-way'!J144)</f>
        <v>3.9339049475977839</v>
      </c>
      <c r="N145" s="23">
        <f t="shared" si="42"/>
        <v>46.411994523658464</v>
      </c>
      <c r="O145" s="24">
        <f t="shared" si="43"/>
        <v>27.929341837245801</v>
      </c>
      <c r="P145" s="24">
        <f t="shared" si="44"/>
        <v>25.658663639095742</v>
      </c>
      <c r="Q145" t="s">
        <v>267</v>
      </c>
      <c r="R145" t="s">
        <v>265</v>
      </c>
      <c r="S145" t="s">
        <v>439</v>
      </c>
      <c r="T145" s="35">
        <v>100</v>
      </c>
      <c r="U145" s="35">
        <f t="shared" si="45"/>
        <v>47.089947089947096</v>
      </c>
      <c r="V145" s="35">
        <f t="shared" si="46"/>
        <v>70.760233918128648</v>
      </c>
      <c r="W145" s="35">
        <f t="shared" si="47"/>
        <v>76.19047619047619</v>
      </c>
      <c r="X145" s="35">
        <f t="shared" si="48"/>
        <v>53.049289891395148</v>
      </c>
      <c r="Y145" s="35">
        <f t="shared" si="49"/>
        <v>76.719576719576722</v>
      </c>
      <c r="Z145" s="35">
        <f t="shared" si="50"/>
        <v>82.149818991924263</v>
      </c>
      <c r="AA145" s="35">
        <f t="shared" si="51"/>
        <v>-5.9593428014480523</v>
      </c>
      <c r="AB145" s="35">
        <f t="shared" si="52"/>
        <v>-5.9593428014480736</v>
      </c>
      <c r="AC145" s="35">
        <f t="shared" si="53"/>
        <v>-5.9593428014480736</v>
      </c>
      <c r="AF145">
        <v>2.1</v>
      </c>
      <c r="AG145">
        <v>1.72</v>
      </c>
      <c r="AJ145" t="s">
        <v>413</v>
      </c>
    </row>
    <row r="146" spans="1:38" ht="15" x14ac:dyDescent="0.25">
      <c r="A146">
        <v>1.89</v>
      </c>
      <c r="B146">
        <v>3.42</v>
      </c>
      <c r="C146">
        <v>4.2</v>
      </c>
      <c r="D146" s="20">
        <f t="shared" si="41"/>
        <v>5.9593428014480754E-2</v>
      </c>
      <c r="E146" s="17">
        <f>IF(OR($A146="",$B146="",$C146=""),"",A146*'MPTO_working_3-way'!$I145)</f>
        <v>2.0026315789473683</v>
      </c>
      <c r="F146" s="21">
        <f>IF(OR($A146="",$B146="",$C146=""),"",B146*'MPTO_working_3-way'!$I145)</f>
        <v>3.6238095238095243</v>
      </c>
      <c r="G146" s="22">
        <f>IF(OR($A146="",$B146="",$C146=""),"",C146*'MPTO_working_3-way'!$I145)</f>
        <v>4.4502923976608191</v>
      </c>
      <c r="H146" s="17">
        <f>IF(OR($A146="",$B146="",$C146=""),"",'MPTO_working_3-way'!E145)</f>
        <v>1.9637258476121036</v>
      </c>
      <c r="I146" s="21">
        <f>IF(OR($A146="",$B146="",$C146=""),"",'MPTO_working_3-way'!F145)</f>
        <v>3.6692779291553141</v>
      </c>
      <c r="J146" s="22">
        <f>IF(OR($A146="",$B146="",$C146=""),"",'MPTO_working_3-way'!G145)</f>
        <v>4.5823054019566154</v>
      </c>
      <c r="K146" s="17">
        <f>IF(OR($A146="",$B146="",$C146=""),"",'OddsRatio_working_3-way'!H145)</f>
        <v>1.9784001143035161</v>
      </c>
      <c r="L146" s="21">
        <f>IF(OR($A146="",$B146="",$C146=""),"",'OddsRatio_working_3-way'!I145)</f>
        <v>3.6603688501286618</v>
      </c>
      <c r="M146" s="22">
        <f>IF(OR($A146="",$B146="",$C146=""),"",'OddsRatio_working_3-way'!J145)</f>
        <v>4.5178431076081491</v>
      </c>
      <c r="N146" s="23">
        <f t="shared" si="42"/>
        <v>49.934296977660978</v>
      </c>
      <c r="O146" s="24">
        <f t="shared" si="43"/>
        <v>27.595269382391585</v>
      </c>
      <c r="P146" s="24">
        <f t="shared" si="44"/>
        <v>22.470433639947434</v>
      </c>
      <c r="Q146" t="s">
        <v>264</v>
      </c>
      <c r="R146" t="s">
        <v>268</v>
      </c>
      <c r="S146" t="s">
        <v>439</v>
      </c>
      <c r="T146" s="35">
        <v>100</v>
      </c>
      <c r="U146" s="35">
        <f t="shared" si="45"/>
        <v>59.514170040485837</v>
      </c>
      <c r="V146" s="35">
        <f t="shared" si="46"/>
        <v>66.442953020134226</v>
      </c>
      <c r="W146" s="35">
        <f t="shared" si="47"/>
        <v>68.652037617554868</v>
      </c>
      <c r="X146" s="35">
        <f t="shared" si="48"/>
        <v>64.905009362310921</v>
      </c>
      <c r="Y146" s="35">
        <f t="shared" si="49"/>
        <v>71.83379234195931</v>
      </c>
      <c r="Z146" s="35">
        <f t="shared" si="50"/>
        <v>74.042876939379937</v>
      </c>
      <c r="AA146" s="35">
        <f t="shared" si="51"/>
        <v>-5.3908393218250836</v>
      </c>
      <c r="AB146" s="35">
        <f t="shared" si="52"/>
        <v>-5.3908393218250836</v>
      </c>
      <c r="AC146" s="35">
        <f t="shared" si="53"/>
        <v>-5.3908393218250694</v>
      </c>
      <c r="AF146">
        <v>2.38</v>
      </c>
      <c r="AG146">
        <v>1.57</v>
      </c>
      <c r="AJ146" t="s">
        <v>413</v>
      </c>
    </row>
    <row r="147" spans="1:38" ht="15" x14ac:dyDescent="0.25">
      <c r="A147">
        <v>2.4700000000000002</v>
      </c>
      <c r="B147">
        <v>2.98</v>
      </c>
      <c r="C147">
        <v>3.19</v>
      </c>
      <c r="D147" s="20">
        <f t="shared" si="41"/>
        <v>5.3908393218250916E-2</v>
      </c>
      <c r="E147" s="17">
        <f>IF(OR($A147="",$B147="",$C147=""),"",A147*'MPTO_working_3-way'!$I146)</f>
        <v>2.6031537312490798</v>
      </c>
      <c r="F147" s="21">
        <f>IF(OR($A147="",$B147="",$C147=""),"",B147*'MPTO_working_3-way'!$I146)</f>
        <v>3.1406470117903877</v>
      </c>
      <c r="G147" s="22">
        <f>IF(OR($A147="",$B147="",$C147=""),"",C147*'MPTO_working_3-way'!$I146)</f>
        <v>3.3619677743662204</v>
      </c>
      <c r="H147" s="17">
        <f>IF(OR($A147="",$B147="",$C147=""),"",'MPTO_working_3-way'!E146)</f>
        <v>2.5847217832257616</v>
      </c>
      <c r="I147" s="21">
        <f>IF(OR($A147="",$B147="",$C147=""),"",'MPTO_working_3-way'!F146)</f>
        <v>3.1486046423686203</v>
      </c>
      <c r="J147" s="22">
        <f>IF(OR($A147="",$B147="",$C147=""),"",'MPTO_working_3-way'!G146)</f>
        <v>3.383978412005296</v>
      </c>
      <c r="K147" s="17">
        <f>IF(OR($A147="",$B147="",$C147=""),"",'OddsRatio_working_3-way'!H146)</f>
        <v>2.5930026263642185</v>
      </c>
      <c r="L147" s="21">
        <f>IF(OR($A147="",$B147="",$C147=""),"",'OddsRatio_working_3-way'!I146)</f>
        <v>3.1456770069395592</v>
      </c>
      <c r="M147" s="22">
        <f>IF(OR($A147="",$B147="",$C147=""),"",'OddsRatio_working_3-way'!J146)</f>
        <v>3.3732488107058765</v>
      </c>
      <c r="N147" s="23">
        <f t="shared" si="42"/>
        <v>38.414942152500799</v>
      </c>
      <c r="O147" s="24">
        <f t="shared" si="43"/>
        <v>31.840572857945286</v>
      </c>
      <c r="P147" s="24">
        <f t="shared" si="44"/>
        <v>29.744484989553911</v>
      </c>
      <c r="Q147" t="s">
        <v>345</v>
      </c>
      <c r="R147" t="s">
        <v>434</v>
      </c>
      <c r="S147" t="s">
        <v>439</v>
      </c>
      <c r="T147" s="35">
        <v>100</v>
      </c>
      <c r="U147" s="35">
        <f t="shared" si="45"/>
        <v>68.051118210862612</v>
      </c>
      <c r="V147" s="35">
        <f t="shared" si="46"/>
        <v>68.051118210862612</v>
      </c>
      <c r="W147" s="35">
        <f t="shared" si="47"/>
        <v>58.333333333333336</v>
      </c>
      <c r="X147" s="35">
        <f t="shared" si="48"/>
        <v>73.615548455804046</v>
      </c>
      <c r="Y147" s="35">
        <f t="shared" si="49"/>
        <v>73.615548455804046</v>
      </c>
      <c r="Z147" s="35">
        <f t="shared" si="50"/>
        <v>63.897763578274756</v>
      </c>
      <c r="AA147" s="35">
        <f t="shared" si="51"/>
        <v>-5.564430244941434</v>
      </c>
      <c r="AB147" s="35">
        <f t="shared" si="52"/>
        <v>-5.564430244941434</v>
      </c>
      <c r="AC147" s="35">
        <f t="shared" si="53"/>
        <v>-5.5644302449414198</v>
      </c>
      <c r="AD147" s="36"/>
      <c r="AE147" s="36"/>
      <c r="AF147">
        <v>2.86</v>
      </c>
      <c r="AG147">
        <v>1.4</v>
      </c>
      <c r="AI147" s="36"/>
      <c r="AJ147" t="s">
        <v>413</v>
      </c>
      <c r="AK147" s="35"/>
      <c r="AL147" s="35"/>
    </row>
    <row r="148" spans="1:38" ht="15" x14ac:dyDescent="0.25">
      <c r="A148">
        <v>3.13</v>
      </c>
      <c r="B148">
        <v>3.13</v>
      </c>
      <c r="C148">
        <v>2.4</v>
      </c>
      <c r="D148" s="20">
        <f t="shared" si="41"/>
        <v>5.5644302449414207E-2</v>
      </c>
      <c r="E148" s="17">
        <f>IF(OR($A148="",$B148="",$C148=""),"",A148*'MPTO_working_3-way'!$I147)</f>
        <v>3.3041666666666663</v>
      </c>
      <c r="F148" s="21">
        <f>IF(OR($A148="",$B148="",$C148=""),"",B148*'MPTO_working_3-way'!$I147)</f>
        <v>3.3041666666666663</v>
      </c>
      <c r="G148" s="22">
        <f>IF(OR($A148="",$B148="",$C148=""),"",C148*'MPTO_working_3-way'!$I147)</f>
        <v>2.5335463258785942</v>
      </c>
      <c r="H148" s="17">
        <f>IF(OR($A148="",$B148="",$C148=""),"",'MPTO_working_3-way'!E147)</f>
        <v>3.3229135948097905</v>
      </c>
      <c r="I148" s="21">
        <f>IF(OR($A148="",$B148="",$C148=""),"",'MPTO_working_3-way'!F147)</f>
        <v>3.3229135948097905</v>
      </c>
      <c r="J148" s="22">
        <f>IF(OR($A148="",$B148="",$C148=""),"",'MPTO_working_3-way'!G147)</f>
        <v>2.5118145341061076</v>
      </c>
      <c r="K148" s="17">
        <f>IF(OR($A148="",$B148="",$C148=""),"",'OddsRatio_working_3-way'!H147)</f>
        <v>3.3146231407256828</v>
      </c>
      <c r="L148" s="21">
        <f>IF(OR($A148="",$B148="",$C148=""),"",'OddsRatio_working_3-way'!I147)</f>
        <v>3.3146231407256828</v>
      </c>
      <c r="M148" s="22">
        <f>IF(OR($A148="",$B148="",$C148=""),"",'OddsRatio_working_3-way'!J147)</f>
        <v>2.5213485431999789</v>
      </c>
      <c r="N148" s="23">
        <f t="shared" si="42"/>
        <v>30.264817150063056</v>
      </c>
      <c r="O148" s="24">
        <f t="shared" si="43"/>
        <v>30.264817150063056</v>
      </c>
      <c r="P148" s="24">
        <f t="shared" si="44"/>
        <v>39.470365699873902</v>
      </c>
      <c r="Q148" t="s">
        <v>347</v>
      </c>
      <c r="R148" t="s">
        <v>435</v>
      </c>
      <c r="S148" t="s">
        <v>439</v>
      </c>
      <c r="T148" s="35">
        <v>100</v>
      </c>
      <c r="U148" s="35">
        <f t="shared" si="45"/>
        <v>52.153110047846894</v>
      </c>
      <c r="V148" s="35">
        <f t="shared" si="46"/>
        <v>70.760233918128648</v>
      </c>
      <c r="W148" s="35">
        <f t="shared" si="47"/>
        <v>73.753280839895012</v>
      </c>
      <c r="X148" s="35">
        <f t="shared" si="48"/>
        <v>55.486485241976325</v>
      </c>
      <c r="Y148" s="35">
        <f t="shared" si="49"/>
        <v>74.093609112258108</v>
      </c>
      <c r="Z148" s="35">
        <f t="shared" si="50"/>
        <v>77.086656034024458</v>
      </c>
      <c r="AA148" s="35">
        <f t="shared" si="51"/>
        <v>-3.333375194129431</v>
      </c>
      <c r="AB148" s="35">
        <f t="shared" si="52"/>
        <v>-3.3333751941294594</v>
      </c>
      <c r="AC148" s="35">
        <f t="shared" si="53"/>
        <v>-3.3333751941294452</v>
      </c>
      <c r="AD148" s="36"/>
      <c r="AE148" s="36"/>
      <c r="AF148">
        <v>2.4700000000000002</v>
      </c>
      <c r="AG148">
        <v>1.53</v>
      </c>
      <c r="AI148" s="36"/>
      <c r="AJ148" t="s">
        <v>413</v>
      </c>
      <c r="AK148" s="35"/>
      <c r="AL148" s="35"/>
    </row>
    <row r="149" spans="1:38" ht="15" x14ac:dyDescent="0.25">
      <c r="A149">
        <v>2.09</v>
      </c>
      <c r="B149">
        <v>3.42</v>
      </c>
      <c r="C149">
        <v>3.81</v>
      </c>
      <c r="D149" s="20">
        <f t="shared" si="41"/>
        <v>3.3333751941294398E-2</v>
      </c>
      <c r="E149" s="17">
        <f>IF(OR($A149="",$B149="",$C149=""),"",A149*'MPTO_working_3-way'!$I148)</f>
        <v>2.159667541557305</v>
      </c>
      <c r="F149" s="21">
        <f>IF(OR($A149="",$B149="",$C149=""),"",B149*'MPTO_working_3-way'!$I148)</f>
        <v>3.534001431639227</v>
      </c>
      <c r="G149" s="22">
        <f>IF(OR($A149="",$B149="",$C149=""),"",C149*'MPTO_working_3-way'!$I148)</f>
        <v>3.9370015948963317</v>
      </c>
      <c r="H149" s="17">
        <f>IF(OR($A149="",$B149="",$C149=""),"",'MPTO_working_3-way'!E148)</f>
        <v>2.1396889564306121</v>
      </c>
      <c r="I149" s="21">
        <f>IF(OR($A149="",$B149="",$C149=""),"",'MPTO_working_3-way'!F148)</f>
        <v>3.5550953186465399</v>
      </c>
      <c r="J149" s="22">
        <f>IF(OR($A149="",$B149="",$C149=""),"",'MPTO_working_3-way'!G148)</f>
        <v>3.9784219788272259</v>
      </c>
      <c r="K149" s="17">
        <f>IF(OR($A149="",$B149="",$C149=""),"",'OddsRatio_working_3-way'!H148)</f>
        <v>2.1478076312304362</v>
      </c>
      <c r="L149" s="21">
        <f>IF(OR($A149="",$B149="",$C149=""),"",'OddsRatio_working_3-way'!I148)</f>
        <v>3.5483435482363808</v>
      </c>
      <c r="M149" s="22">
        <f>IF(OR($A149="",$B149="",$C149=""),"",'OddsRatio_working_3-way'!J148)</f>
        <v>3.9590270126215841</v>
      </c>
      <c r="N149" s="23">
        <f t="shared" si="42"/>
        <v>46.303423131456356</v>
      </c>
      <c r="O149" s="24">
        <f t="shared" si="43"/>
        <v>28.296536358112213</v>
      </c>
      <c r="P149" s="24">
        <f t="shared" si="44"/>
        <v>25.400040510431438</v>
      </c>
      <c r="Q149" t="s">
        <v>371</v>
      </c>
      <c r="R149" t="s">
        <v>178</v>
      </c>
      <c r="S149" t="s">
        <v>439</v>
      </c>
      <c r="T149" s="35">
        <v>100</v>
      </c>
      <c r="U149" s="35">
        <f t="shared" si="45"/>
        <v>58.333333333333336</v>
      </c>
      <c r="V149" s="35">
        <f t="shared" si="46"/>
        <v>72.602739726027394</v>
      </c>
      <c r="W149" s="35">
        <f t="shared" si="47"/>
        <v>66.88741721854305</v>
      </c>
      <c r="X149" s="35">
        <f t="shared" si="48"/>
        <v>60.509843055429556</v>
      </c>
      <c r="Y149" s="35">
        <f t="shared" si="49"/>
        <v>74.779249448123622</v>
      </c>
      <c r="Z149" s="35">
        <f t="shared" si="50"/>
        <v>69.063926940639277</v>
      </c>
      <c r="AA149" s="35">
        <f t="shared" si="51"/>
        <v>-2.1765097220962204</v>
      </c>
      <c r="AB149" s="35">
        <f t="shared" si="52"/>
        <v>-2.1765097220962275</v>
      </c>
      <c r="AC149" s="35">
        <f t="shared" si="53"/>
        <v>-2.1765097220962275</v>
      </c>
      <c r="AD149" s="36"/>
      <c r="AE149" s="36"/>
      <c r="AF149">
        <v>1.9</v>
      </c>
      <c r="AG149">
        <v>1.97</v>
      </c>
      <c r="AI149" s="36"/>
      <c r="AJ149" t="s">
        <v>409</v>
      </c>
      <c r="AK149" s="35"/>
      <c r="AL149" s="35"/>
    </row>
    <row r="150" spans="1:38" ht="15" x14ac:dyDescent="0.25">
      <c r="A150">
        <v>2.4</v>
      </c>
      <c r="B150">
        <v>3.65</v>
      </c>
      <c r="C150">
        <v>3.02</v>
      </c>
      <c r="D150" s="20">
        <f t="shared" si="41"/>
        <v>2.1765097220962204E-2</v>
      </c>
      <c r="E150" s="17">
        <f>IF(OR($A150="",$B150="",$C150=""),"",A150*'MPTO_working_3-way'!$I149)</f>
        <v>2.4522362333303094</v>
      </c>
      <c r="F150" s="21">
        <f>IF(OR($A150="",$B150="",$C150=""),"",B150*'MPTO_working_3-way'!$I149)</f>
        <v>3.7294426048565121</v>
      </c>
      <c r="G150" s="22">
        <f>IF(OR($A150="",$B150="",$C150=""),"",C150*'MPTO_working_3-way'!$I149)</f>
        <v>3.0857305936073058</v>
      </c>
      <c r="H150" s="17">
        <f>IF(OR($A150="",$B150="",$C150=""),"",'MPTO_working_3-way'!E149)</f>
        <v>2.4425295138675169</v>
      </c>
      <c r="I150" s="21">
        <f>IF(OR($A150="",$B150="",$C150=""),"",'MPTO_working_3-way'!F149)</f>
        <v>3.7492843038142118</v>
      </c>
      <c r="J150" s="22">
        <f>IF(OR($A150="",$B150="",$C150=""),"",'MPTO_working_3-way'!G149)</f>
        <v>3.0876510453544559</v>
      </c>
      <c r="K150" s="17">
        <f>IF(OR($A150="",$B150="",$C150=""),"",'OddsRatio_working_3-way'!H149)</f>
        <v>2.4469362822671128</v>
      </c>
      <c r="L150" s="21">
        <f>IF(OR($A150="",$B150="",$C150=""),"",'OddsRatio_working_3-way'!I149)</f>
        <v>3.7388436771484637</v>
      </c>
      <c r="M150" s="22">
        <f>IF(OR($A150="",$B150="",$C150=""),"",'OddsRatio_working_3-way'!J149)</f>
        <v>3.0877223501282622</v>
      </c>
      <c r="N150" s="23">
        <f t="shared" si="42"/>
        <v>40.77910547149569</v>
      </c>
      <c r="O150" s="24">
        <f t="shared" si="43"/>
        <v>26.813658392216343</v>
      </c>
      <c r="P150" s="24">
        <f t="shared" si="44"/>
        <v>32.407236136287963</v>
      </c>
      <c r="Q150" t="s">
        <v>377</v>
      </c>
      <c r="R150" t="s">
        <v>302</v>
      </c>
      <c r="S150" t="s">
        <v>439</v>
      </c>
      <c r="T150" s="35">
        <v>100</v>
      </c>
      <c r="U150" s="35">
        <f t="shared" si="45"/>
        <v>30.555555555555554</v>
      </c>
      <c r="V150" s="35">
        <f t="shared" si="46"/>
        <v>78.632478632478637</v>
      </c>
      <c r="W150" s="35">
        <f t="shared" si="47"/>
        <v>88.439306358381501</v>
      </c>
      <c r="X150" s="35">
        <f t="shared" si="48"/>
        <v>32.928215009139869</v>
      </c>
      <c r="Y150" s="35">
        <f t="shared" si="49"/>
        <v>81.005138086062928</v>
      </c>
      <c r="Z150" s="35">
        <f t="shared" si="50"/>
        <v>90.811965811965806</v>
      </c>
      <c r="AA150" s="35">
        <f t="shared" si="51"/>
        <v>-2.3726594535843155</v>
      </c>
      <c r="AB150" s="35">
        <f t="shared" si="52"/>
        <v>-2.3726594535842906</v>
      </c>
      <c r="AC150" s="35">
        <f t="shared" si="53"/>
        <v>-2.3726594535843049</v>
      </c>
      <c r="AD150" s="36"/>
      <c r="AE150" s="36"/>
      <c r="AF150">
        <v>1.88</v>
      </c>
      <c r="AG150">
        <v>2.0299999999999998</v>
      </c>
      <c r="AI150" s="36"/>
      <c r="AJ150" t="s">
        <v>417</v>
      </c>
      <c r="AK150" s="35"/>
      <c r="AL150" s="35"/>
    </row>
    <row r="151" spans="1:38" ht="15" x14ac:dyDescent="0.25">
      <c r="A151">
        <v>1.44</v>
      </c>
      <c r="B151">
        <v>4.68</v>
      </c>
      <c r="C151">
        <v>8.65</v>
      </c>
      <c r="D151" s="20">
        <f t="shared" si="41"/>
        <v>2.3726594535843137E-2</v>
      </c>
      <c r="E151" s="17">
        <f>IF(OR($A151="",$B151="",$C151=""),"",A151*'MPTO_working_3-way'!$I150)</f>
        <v>1.474166296131614</v>
      </c>
      <c r="F151" s="21">
        <f>IF(OR($A151="",$B151="",$C151=""),"",B151*'MPTO_working_3-way'!$I150)</f>
        <v>4.7910404624277456</v>
      </c>
      <c r="G151" s="22">
        <f>IF(OR($A151="",$B151="",$C151=""),"",C151*'MPTO_working_3-way'!$I150)</f>
        <v>8.8552350427350444</v>
      </c>
      <c r="H151" s="17">
        <f>IF(OR($A151="",$B151="",$C151=""),"",'MPTO_working_3-way'!E150)</f>
        <v>1.4565887474963122</v>
      </c>
      <c r="I151" s="21">
        <f>IF(OR($A151="",$B151="",$C151=""),"",'MPTO_working_3-way'!F150)</f>
        <v>4.8598811500830346</v>
      </c>
      <c r="J151" s="22">
        <f>IF(OR($A151="",$B151="",$C151=""),"",'MPTO_working_3-way'!G150)</f>
        <v>9.2852173248212875</v>
      </c>
      <c r="K151" s="17">
        <f>IF(OR($A151="",$B151="",$C151=""),"",'OddsRatio_working_3-way'!H150)</f>
        <v>1.4622881331346871</v>
      </c>
      <c r="L151" s="21">
        <f>IF(OR($A151="",$B151="",$C151=""),"",'OddsRatio_working_3-way'!I150)</f>
        <v>4.8664098407628362</v>
      </c>
      <c r="M151" s="22">
        <f>IF(OR($A151="",$B151="",$C151=""),"",'OddsRatio_working_3-way'!J150)</f>
        <v>9.0375095874553519</v>
      </c>
      <c r="N151" s="23">
        <f t="shared" si="42"/>
        <v>67.834952041985886</v>
      </c>
      <c r="O151" s="24">
        <f t="shared" si="43"/>
        <v>20.872292935995656</v>
      </c>
      <c r="P151" s="24">
        <f t="shared" si="44"/>
        <v>11.292755022018456</v>
      </c>
      <c r="Q151" t="s">
        <v>306</v>
      </c>
      <c r="R151" t="s">
        <v>401</v>
      </c>
      <c r="S151" t="s">
        <v>439</v>
      </c>
      <c r="T151" s="35">
        <v>100</v>
      </c>
      <c r="U151" s="35">
        <f t="shared" si="45"/>
        <v>45.945945945945937</v>
      </c>
      <c r="V151" s="35">
        <f t="shared" si="46"/>
        <v>72.752043596730246</v>
      </c>
      <c r="W151" s="35">
        <f t="shared" si="47"/>
        <v>79.079497907949786</v>
      </c>
      <c r="X151" s="35">
        <f t="shared" si="48"/>
        <v>48.168458495319967</v>
      </c>
      <c r="Y151" s="35">
        <f t="shared" si="49"/>
        <v>74.974556146104248</v>
      </c>
      <c r="Z151" s="35">
        <f t="shared" si="50"/>
        <v>81.302010457323803</v>
      </c>
      <c r="AA151" s="35">
        <f t="shared" si="51"/>
        <v>-2.2225125493740308</v>
      </c>
      <c r="AB151" s="35">
        <f t="shared" si="52"/>
        <v>-2.2225125493740023</v>
      </c>
      <c r="AC151" s="35">
        <f t="shared" si="53"/>
        <v>-2.2225125493740165</v>
      </c>
      <c r="AD151" s="36"/>
      <c r="AE151" s="36"/>
      <c r="AF151">
        <v>1.94</v>
      </c>
      <c r="AG151">
        <v>1.96</v>
      </c>
      <c r="AI151" s="36"/>
      <c r="AJ151" t="s">
        <v>417</v>
      </c>
      <c r="AK151" s="35"/>
      <c r="AL151" s="35"/>
    </row>
    <row r="152" spans="1:38" ht="15" x14ac:dyDescent="0.25">
      <c r="A152">
        <v>1.85</v>
      </c>
      <c r="B152">
        <v>3.67</v>
      </c>
      <c r="C152">
        <v>4.78</v>
      </c>
      <c r="D152" s="20">
        <f t="shared" si="41"/>
        <v>2.2225125493740006E-2</v>
      </c>
      <c r="E152" s="17">
        <f>IF(OR($A152="",$B152="",$C152=""),"",A152*'MPTO_working_3-way'!$I151)</f>
        <v>1.8911164821634192</v>
      </c>
      <c r="F152" s="21">
        <f>IF(OR($A152="",$B152="",$C152=""),"",B152*'MPTO_working_3-way'!$I151)</f>
        <v>3.7515662105620255</v>
      </c>
      <c r="G152" s="22">
        <f>IF(OR($A152="",$B152="",$C152=""),"",C152*'MPTO_working_3-way'!$I151)</f>
        <v>4.8862360998600778</v>
      </c>
      <c r="H152" s="17">
        <f>IF(OR($A152="",$B152="",$C152=""),"",'MPTO_working_3-way'!E151)</f>
        <v>1.8757074979612385</v>
      </c>
      <c r="I152" s="21">
        <f>IF(OR($A152="",$B152="",$C152=""),"",'MPTO_working_3-way'!F151)</f>
        <v>3.7725714524845473</v>
      </c>
      <c r="J152" s="22">
        <f>IF(OR($A152="",$B152="",$C152=""),"",'MPTO_working_3-way'!G151)</f>
        <v>4.9554837557088245</v>
      </c>
      <c r="K152" s="17">
        <f>IF(OR($A152="",$B152="",$C152=""),"",'OddsRatio_working_3-way'!H151)</f>
        <v>1.8815953851164477</v>
      </c>
      <c r="L152" s="21">
        <f>IF(OR($A152="",$B152="",$C152=""),"",'OddsRatio_working_3-way'!I151)</f>
        <v>3.7692466803069578</v>
      </c>
      <c r="M152" s="22">
        <f>IF(OR($A152="",$B152="",$C152=""),"",'OddsRatio_working_3-way'!J151)</f>
        <v>4.9205065361649076</v>
      </c>
      <c r="N152" s="23">
        <f t="shared" si="42"/>
        <v>52.878815738309761</v>
      </c>
      <c r="O152" s="24">
        <f t="shared" si="43"/>
        <v>26.655533819038986</v>
      </c>
      <c r="P152" s="24">
        <f t="shared" si="44"/>
        <v>20.465650442651267</v>
      </c>
      <c r="Q152" t="s">
        <v>373</v>
      </c>
      <c r="R152" t="s">
        <v>304</v>
      </c>
      <c r="S152" t="s">
        <v>439</v>
      </c>
      <c r="T152" s="35">
        <v>100</v>
      </c>
      <c r="U152" s="35">
        <f t="shared" si="45"/>
        <v>66.777408637873762</v>
      </c>
      <c r="V152" s="35">
        <f t="shared" si="46"/>
        <v>71.264367816091948</v>
      </c>
      <c r="W152" s="35">
        <f t="shared" si="47"/>
        <v>59.839357429718881</v>
      </c>
      <c r="X152" s="35">
        <f t="shared" si="48"/>
        <v>68.896274754189164</v>
      </c>
      <c r="Y152" s="35">
        <f t="shared" si="49"/>
        <v>73.383233932407364</v>
      </c>
      <c r="Z152" s="35">
        <f t="shared" si="50"/>
        <v>61.958223546034283</v>
      </c>
      <c r="AA152" s="35">
        <f t="shared" si="51"/>
        <v>-2.1188661163154023</v>
      </c>
      <c r="AB152" s="35">
        <f t="shared" si="52"/>
        <v>-2.1188661163154165</v>
      </c>
      <c r="AC152" s="35">
        <f t="shared" si="53"/>
        <v>-2.1188661163154023</v>
      </c>
      <c r="AD152" s="36"/>
      <c r="AE152" s="36"/>
      <c r="AF152">
        <v>2.2000000000000002</v>
      </c>
      <c r="AG152">
        <v>1.74</v>
      </c>
      <c r="AI152" s="36"/>
      <c r="AJ152" t="s">
        <v>417</v>
      </c>
      <c r="AK152" s="35"/>
      <c r="AL152" s="35"/>
    </row>
    <row r="153" spans="1:38" ht="15" x14ac:dyDescent="0.25">
      <c r="A153">
        <v>3.01</v>
      </c>
      <c r="B153">
        <v>3.48</v>
      </c>
      <c r="C153">
        <v>2.4900000000000002</v>
      </c>
      <c r="D153" s="20">
        <f t="shared" si="41"/>
        <v>2.1188661163153988E-2</v>
      </c>
      <c r="E153" s="17">
        <f>IF(OR($A153="",$B153="",$C153=""),"",A153*'MPTO_working_3-way'!$I152)</f>
        <v>3.0737778701010932</v>
      </c>
      <c r="F153" s="21">
        <f>IF(OR($A153="",$B153="",$C153=""),"",B153*'MPTO_working_3-way'!$I152)</f>
        <v>3.5537365408477757</v>
      </c>
      <c r="G153" s="22">
        <f>IF(OR($A153="",$B153="",$C153=""),"",C153*'MPTO_working_3-way'!$I152)</f>
        <v>2.5427597662962538</v>
      </c>
      <c r="H153" s="17">
        <f>IF(OR($A153="",$B153="",$C153=""),"",'MPTO_working_3-way'!E152)</f>
        <v>3.075380403971991</v>
      </c>
      <c r="I153" s="21">
        <f>IF(OR($A153="",$B153="",$C153=""),"",'MPTO_working_3-way'!F152)</f>
        <v>3.5676896990760363</v>
      </c>
      <c r="J153" s="22">
        <f>IF(OR($A153="",$B153="",$C153=""),"",'MPTO_working_3-way'!G152)</f>
        <v>2.5345745197745821</v>
      </c>
      <c r="K153" s="17">
        <f>IF(OR($A153="",$B153="",$C153=""),"",'OddsRatio_working_3-way'!H152)</f>
        <v>3.0752165183780709</v>
      </c>
      <c r="L153" s="21">
        <f>IF(OR($A153="",$B153="",$C153=""),"",'OddsRatio_working_3-way'!I152)</f>
        <v>3.5604661520286647</v>
      </c>
      <c r="M153" s="22">
        <f>IF(OR($A153="",$B153="",$C153=""),"",'OddsRatio_working_3-way'!J152)</f>
        <v>2.5383445832752867</v>
      </c>
      <c r="N153" s="23">
        <f t="shared" si="42"/>
        <v>32.533255240305017</v>
      </c>
      <c r="O153" s="24">
        <f t="shared" si="43"/>
        <v>28.139396055551181</v>
      </c>
      <c r="P153" s="24">
        <f t="shared" si="44"/>
        <v>39.327348704143809</v>
      </c>
      <c r="Q153" t="s">
        <v>382</v>
      </c>
      <c r="R153" t="s">
        <v>305</v>
      </c>
      <c r="S153" t="s">
        <v>439</v>
      </c>
      <c r="T153" s="35">
        <v>100</v>
      </c>
      <c r="U153" s="35">
        <f t="shared" si="45"/>
        <v>49.494949494949495</v>
      </c>
      <c r="V153" s="35">
        <f t="shared" si="46"/>
        <v>70.588235294117652</v>
      </c>
      <c r="W153" s="35">
        <f t="shared" si="47"/>
        <v>76.019184652278184</v>
      </c>
      <c r="X153" s="35">
        <f t="shared" si="48"/>
        <v>53.392580053604178</v>
      </c>
      <c r="Y153" s="35">
        <f t="shared" si="49"/>
        <v>74.485865852772321</v>
      </c>
      <c r="Z153" s="35">
        <f t="shared" si="50"/>
        <v>79.916815210932853</v>
      </c>
      <c r="AA153" s="35">
        <f t="shared" si="51"/>
        <v>-3.8976305586546829</v>
      </c>
      <c r="AB153" s="35">
        <f t="shared" si="52"/>
        <v>-3.8976305586546687</v>
      </c>
      <c r="AC153" s="35">
        <f t="shared" si="53"/>
        <v>-3.8976305586546687</v>
      </c>
      <c r="AD153" s="36"/>
      <c r="AE153" s="36"/>
      <c r="AF153">
        <v>2.09</v>
      </c>
      <c r="AG153">
        <v>1.83</v>
      </c>
      <c r="AI153" s="36"/>
      <c r="AJ153" t="s">
        <v>417</v>
      </c>
      <c r="AK153" s="35"/>
      <c r="AL153" s="35"/>
    </row>
    <row r="154" spans="1:38" s="35" customFormat="1" ht="15" x14ac:dyDescent="0.25">
      <c r="A154">
        <v>1.98</v>
      </c>
      <c r="B154">
        <v>3.4</v>
      </c>
      <c r="C154">
        <v>4.17</v>
      </c>
      <c r="D154" s="20">
        <f t="shared" si="41"/>
        <v>3.8976305586546856E-2</v>
      </c>
      <c r="E154" s="17">
        <f>IF(OR($A154="",$B154="",$C154=""),"",A154*'MPTO_working_3-way'!$I153)</f>
        <v>2.0571730850613625</v>
      </c>
      <c r="F154" s="21">
        <f>IF(OR($A154="",$B154="",$C154=""),"",B154*'MPTO_working_3-way'!$I153)</f>
        <v>3.5325194389942594</v>
      </c>
      <c r="G154" s="22">
        <f>IF(OR($A154="",$B154="",$C154=""),"",C154*'MPTO_working_3-way'!$I153)</f>
        <v>4.3325311942959006</v>
      </c>
      <c r="H154" s="17">
        <f>IF(OR($A154="",$B154="",$C154=""),"",'MPTO_working_3-way'!E153)</f>
        <v>2.0322790821586181</v>
      </c>
      <c r="I154" s="21">
        <f>IF(OR($A154="",$B154="",$C154=""),"",'MPTO_working_3-way'!F153)</f>
        <v>3.5571296066336537</v>
      </c>
      <c r="J154" s="22">
        <f>IF(OR($A154="",$B154="",$C154=""),"",'MPTO_working_3-way'!G153)</f>
        <v>4.4088590418514659</v>
      </c>
      <c r="K154" s="17">
        <f>IF(OR($A154="",$B154="",$C154=""),"",'OddsRatio_working_3-way'!H153)</f>
        <v>2.0421069861224543</v>
      </c>
      <c r="L154" s="21">
        <f>IF(OR($A154="",$B154="",$C154=""),"",'OddsRatio_working_3-way'!I153)</f>
        <v>3.5520987415243783</v>
      </c>
      <c r="M154" s="22">
        <f>IF(OR($A154="",$B154="",$C154=""),"",'OddsRatio_working_3-way'!J153)</f>
        <v>4.3708970877634492</v>
      </c>
      <c r="N154" s="23">
        <f t="shared" si="42"/>
        <v>48.610396823764177</v>
      </c>
      <c r="O154" s="24">
        <f t="shared" si="43"/>
        <v>28.308407562074429</v>
      </c>
      <c r="P154" s="24">
        <f t="shared" si="44"/>
        <v>23.081195614161402</v>
      </c>
      <c r="Q154" t="s">
        <v>160</v>
      </c>
      <c r="R154" t="s">
        <v>152</v>
      </c>
      <c r="S154" t="s">
        <v>439</v>
      </c>
      <c r="T154" s="35">
        <v>100</v>
      </c>
      <c r="U154" s="35">
        <f t="shared" si="45"/>
        <v>59.349593495934961</v>
      </c>
      <c r="V154" s="35">
        <f t="shared" si="46"/>
        <v>66.21621621621621</v>
      </c>
      <c r="W154" s="35">
        <f t="shared" si="47"/>
        <v>70.674486803519059</v>
      </c>
      <c r="X154" s="35">
        <f t="shared" si="48"/>
        <v>63.109296980264716</v>
      </c>
      <c r="Y154" s="35">
        <f t="shared" si="49"/>
        <v>69.975919700545973</v>
      </c>
      <c r="Z154" s="35">
        <f t="shared" si="50"/>
        <v>74.434190287848821</v>
      </c>
      <c r="AA154" s="35">
        <f t="shared" si="51"/>
        <v>-3.759703484329755</v>
      </c>
      <c r="AB154" s="35">
        <f t="shared" si="52"/>
        <v>-3.7597034843297621</v>
      </c>
      <c r="AC154" s="35">
        <f t="shared" si="53"/>
        <v>-3.7597034843297621</v>
      </c>
      <c r="AD154" s="36"/>
      <c r="AE154" s="36"/>
      <c r="AF154">
        <v>2.2799999999999998</v>
      </c>
      <c r="AG154">
        <v>1.65</v>
      </c>
      <c r="AH154" s="36"/>
      <c r="AI154" s="36"/>
      <c r="AJ154" t="s">
        <v>167</v>
      </c>
    </row>
    <row r="155" spans="1:38" ht="15" x14ac:dyDescent="0.25">
      <c r="A155">
        <v>2.46</v>
      </c>
      <c r="B155">
        <v>2.96</v>
      </c>
      <c r="C155">
        <v>3.41</v>
      </c>
      <c r="D155" s="20">
        <f t="shared" si="41"/>
        <v>3.7597034843297461E-2</v>
      </c>
      <c r="E155" s="17">
        <f>IF(OR($A155="",$B155="",$C155=""),"",A155*'MPTO_working_3-way'!$I154)</f>
        <v>2.5524887057145116</v>
      </c>
      <c r="F155" s="21">
        <f>IF(OR($A155="",$B155="",$C155=""),"",B155*'MPTO_working_3-way'!$I154)</f>
        <v>3.0712872231361605</v>
      </c>
      <c r="G155" s="22">
        <f>IF(OR($A155="",$B155="",$C155=""),"",C155*'MPTO_working_3-way'!$I154)</f>
        <v>3.5382058888156447</v>
      </c>
      <c r="H155" s="17">
        <f>IF(OR($A155="",$B155="",$C155=""),"",'MPTO_working_3-way'!E154)</f>
        <v>2.5382532527061468</v>
      </c>
      <c r="I155" s="21">
        <f>IF(OR($A155="",$B155="",$C155=""),"",'MPTO_working_3-way'!F154)</f>
        <v>3.0740335526333156</v>
      </c>
      <c r="J155" s="22">
        <f>IF(OR($A155="",$B155="",$C155=""),"",'MPTO_working_3-way'!G154)</f>
        <v>3.5622330863339817</v>
      </c>
      <c r="K155" s="17">
        <f>IF(OR($A155="",$B155="",$C155=""),"",'OddsRatio_working_3-way'!H154)</f>
        <v>2.5447436945498163</v>
      </c>
      <c r="L155" s="21">
        <f>IF(OR($A155="",$B155="",$C155=""),"",'OddsRatio_working_3-way'!I154)</f>
        <v>3.073765507751808</v>
      </c>
      <c r="M155" s="22">
        <f>IF(OR($A155="",$B155="",$C155=""),"",'OddsRatio_working_3-way'!J154)</f>
        <v>3.5498851396336013</v>
      </c>
      <c r="N155" s="23">
        <f t="shared" si="42"/>
        <v>39.177450531365729</v>
      </c>
      <c r="O155" s="24">
        <f t="shared" si="43"/>
        <v>32.559637941608003</v>
      </c>
      <c r="P155" s="24">
        <f t="shared" si="44"/>
        <v>28.262911527026297</v>
      </c>
      <c r="Q155" t="s">
        <v>111</v>
      </c>
      <c r="R155" t="s">
        <v>157</v>
      </c>
      <c r="S155" t="s">
        <v>439</v>
      </c>
      <c r="T155" s="35">
        <v>100</v>
      </c>
      <c r="U155" s="35">
        <f t="shared" si="45"/>
        <v>46.808510638297875</v>
      </c>
      <c r="V155" s="35">
        <f t="shared" si="46"/>
        <v>70.149253731343279</v>
      </c>
      <c r="W155" s="35">
        <f t="shared" si="47"/>
        <v>78.902953586497887</v>
      </c>
      <c r="X155" s="35">
        <f t="shared" si="48"/>
        <v>50.94779268215882</v>
      </c>
      <c r="Y155" s="35">
        <f t="shared" si="49"/>
        <v>74.288535775204238</v>
      </c>
      <c r="Z155" s="35">
        <f t="shared" si="50"/>
        <v>83.042235630358846</v>
      </c>
      <c r="AA155" s="35">
        <f t="shared" si="51"/>
        <v>-4.1392820438609448</v>
      </c>
      <c r="AB155" s="35">
        <f t="shared" si="52"/>
        <v>-4.139282043860959</v>
      </c>
      <c r="AC155" s="35">
        <f t="shared" si="53"/>
        <v>-4.139282043860959</v>
      </c>
      <c r="AD155" s="36"/>
      <c r="AE155" s="36"/>
      <c r="AF155">
        <v>2.44</v>
      </c>
      <c r="AG155">
        <v>1.58</v>
      </c>
      <c r="AI155" s="36"/>
      <c r="AJ155" t="s">
        <v>167</v>
      </c>
      <c r="AK155" s="35"/>
      <c r="AL155" s="35"/>
    </row>
    <row r="156" spans="1:38" ht="15" x14ac:dyDescent="0.25">
      <c r="A156">
        <v>1.88</v>
      </c>
      <c r="B156">
        <v>3.35</v>
      </c>
      <c r="C156">
        <v>4.74</v>
      </c>
      <c r="D156" s="20">
        <f t="shared" si="41"/>
        <v>4.139282043860959E-2</v>
      </c>
      <c r="E156" s="17">
        <f>IF(OR($A156="",$B156="",$C156=""),"",A156*'MPTO_working_3-way'!$I155)</f>
        <v>1.957818502424586</v>
      </c>
      <c r="F156" s="21">
        <f>IF(OR($A156="",$B156="",$C156=""),"",B156*'MPTO_working_3-way'!$I155)</f>
        <v>3.4886659484693423</v>
      </c>
      <c r="G156" s="22">
        <f>IF(OR($A156="",$B156="",$C156=""),"",C156*'MPTO_working_3-way'!$I155)</f>
        <v>4.9362019688790095</v>
      </c>
      <c r="H156" s="17">
        <f>IF(OR($A156="",$B156="",$C156=""),"",'MPTO_working_3-way'!E155)</f>
        <v>1.9300649205669149</v>
      </c>
      <c r="I156" s="21">
        <f>IF(OR($A156="",$B156="",$C156=""),"",'MPTO_working_3-way'!F155)</f>
        <v>3.5123476738494754</v>
      </c>
      <c r="J156" s="22">
        <f>IF(OR($A156="",$B156="",$C156=""),"",'MPTO_working_3-way'!G155)</f>
        <v>5.0716919842884263</v>
      </c>
      <c r="K156" s="17">
        <f>IF(OR($A156="",$B156="",$C156=""),"",'OddsRatio_working_3-way'!H155)</f>
        <v>1.9408368460920806</v>
      </c>
      <c r="L156" s="21">
        <f>IF(OR($A156="",$B156="",$C156=""),"",'OddsRatio_working_3-way'!I155)</f>
        <v>3.5124620321777149</v>
      </c>
      <c r="M156" s="22">
        <f>IF(OR($A156="",$B156="",$C156=""),"",'OddsRatio_working_3-way'!J155)</f>
        <v>4.9985565958913432</v>
      </c>
      <c r="N156" s="23">
        <f t="shared" si="42"/>
        <v>51.077257608996341</v>
      </c>
      <c r="O156" s="24">
        <f t="shared" si="43"/>
        <v>28.664252031317343</v>
      </c>
      <c r="P156" s="24">
        <f t="shared" si="44"/>
        <v>20.258490359686309</v>
      </c>
      <c r="Q156" t="s">
        <v>110</v>
      </c>
      <c r="R156" t="s">
        <v>149</v>
      </c>
      <c r="S156" t="s">
        <v>439</v>
      </c>
      <c r="T156" s="35">
        <v>100</v>
      </c>
      <c r="U156" s="35">
        <f t="shared" si="45"/>
        <v>39.024390243902438</v>
      </c>
      <c r="V156" s="35">
        <f t="shared" si="46"/>
        <v>72.375690607734811</v>
      </c>
      <c r="W156" s="35">
        <f t="shared" si="47"/>
        <v>84.375</v>
      </c>
      <c r="X156" s="35">
        <f t="shared" si="48"/>
        <v>43.249309392265197</v>
      </c>
      <c r="Y156" s="35">
        <f t="shared" si="49"/>
        <v>76.600609756097555</v>
      </c>
      <c r="Z156" s="35">
        <f t="shared" si="50"/>
        <v>88.599919148362758</v>
      </c>
      <c r="AA156" s="35">
        <f t="shared" si="51"/>
        <v>-4.2249191483627584</v>
      </c>
      <c r="AB156" s="35">
        <f t="shared" si="52"/>
        <v>-4.2249191483627442</v>
      </c>
      <c r="AC156" s="35">
        <f t="shared" si="53"/>
        <v>-4.2249191483627584</v>
      </c>
      <c r="AD156" s="36"/>
      <c r="AE156" s="36"/>
      <c r="AF156">
        <v>2.38</v>
      </c>
      <c r="AG156">
        <v>1.61</v>
      </c>
      <c r="AI156" s="36"/>
      <c r="AJ156" t="s">
        <v>167</v>
      </c>
      <c r="AK156" s="35"/>
      <c r="AL156" s="35"/>
    </row>
    <row r="157" spans="1:38" ht="15" x14ac:dyDescent="0.25">
      <c r="A157">
        <v>1.64</v>
      </c>
      <c r="B157">
        <v>3.62</v>
      </c>
      <c r="C157">
        <v>6.4</v>
      </c>
      <c r="D157" s="20">
        <f t="shared" si="41"/>
        <v>4.2249191483627602E-2</v>
      </c>
      <c r="E157" s="17">
        <f>IF(OR($A157="",$B157="",$C157=""),"",A157*'MPTO_working_3-way'!$I156)</f>
        <v>1.7092886740331492</v>
      </c>
      <c r="F157" s="21">
        <f>IF(OR($A157="",$B157="",$C157=""),"",B157*'MPTO_working_3-way'!$I156)</f>
        <v>3.7729420731707322</v>
      </c>
      <c r="G157" s="22">
        <f>IF(OR($A157="",$B157="",$C157=""),"",C157*'MPTO_working_3-way'!$I156)</f>
        <v>6.670394825495217</v>
      </c>
      <c r="H157" s="17">
        <f>IF(OR($A157="",$B157="",$C157=""),"",'MPTO_working_3-way'!E156)</f>
        <v>1.6787733259183677</v>
      </c>
      <c r="I157" s="21">
        <f>IF(OR($A157="",$B157="",$C157=""),"",'MPTO_working_3-way'!F156)</f>
        <v>3.8144640113082078</v>
      </c>
      <c r="J157" s="22">
        <f>IF(OR($A157="",$B157="",$C157=""),"",'MPTO_working_3-way'!G156)</f>
        <v>7.0339843210047217</v>
      </c>
      <c r="K157" s="17">
        <f>IF(OR($A157="",$B157="",$C157=""),"",'OddsRatio_working_3-way'!H156)</f>
        <v>1.6897073450531437</v>
      </c>
      <c r="L157" s="21">
        <f>IF(OR($A157="",$B157="",$C157=""),"",'OddsRatio_working_3-way'!I156)</f>
        <v>3.8234894438113041</v>
      </c>
      <c r="M157" s="22">
        <f>IF(OR($A157="",$B157="",$C157=""),"",'OddsRatio_working_3-way'!J156)</f>
        <v>6.8194057238858941</v>
      </c>
      <c r="N157" s="23">
        <f t="shared" si="42"/>
        <v>58.503868608714967</v>
      </c>
      <c r="O157" s="24">
        <f t="shared" si="43"/>
        <v>26.504515060301809</v>
      </c>
      <c r="P157" s="24">
        <f t="shared" si="44"/>
        <v>14.991616330983209</v>
      </c>
      <c r="Q157" t="s">
        <v>164</v>
      </c>
      <c r="R157" t="s">
        <v>150</v>
      </c>
      <c r="S157" t="s">
        <v>439</v>
      </c>
      <c r="T157" s="35">
        <v>100</v>
      </c>
      <c r="U157" s="35">
        <f t="shared" si="45"/>
        <v>45.355191256830594</v>
      </c>
      <c r="V157" s="35">
        <f t="shared" si="46"/>
        <v>74.293059125964007</v>
      </c>
      <c r="W157" s="35">
        <f t="shared" si="47"/>
        <v>77.375565610859724</v>
      </c>
      <c r="X157" s="35">
        <f t="shared" si="48"/>
        <v>48.331375263176255</v>
      </c>
      <c r="Y157" s="35">
        <f t="shared" si="49"/>
        <v>77.269243132309668</v>
      </c>
      <c r="Z157" s="35">
        <f t="shared" si="50"/>
        <v>80.351749617205385</v>
      </c>
      <c r="AA157" s="35">
        <f t="shared" si="51"/>
        <v>-2.9761840063456617</v>
      </c>
      <c r="AB157" s="35">
        <f t="shared" si="52"/>
        <v>-2.9761840063456617</v>
      </c>
      <c r="AC157" s="35">
        <f t="shared" si="53"/>
        <v>-2.9761840063456617</v>
      </c>
      <c r="AD157" s="36"/>
      <c r="AE157" s="36"/>
      <c r="AF157">
        <v>2.35</v>
      </c>
      <c r="AG157">
        <v>1.62</v>
      </c>
      <c r="AI157" s="36"/>
      <c r="AJ157" t="s">
        <v>167</v>
      </c>
      <c r="AK157" s="35"/>
      <c r="AL157" s="35"/>
    </row>
    <row r="158" spans="1:38" ht="15" x14ac:dyDescent="0.25">
      <c r="A158">
        <v>1.83</v>
      </c>
      <c r="B158">
        <v>3.89</v>
      </c>
      <c r="C158">
        <v>4.42</v>
      </c>
      <c r="D158" s="20">
        <f t="shared" si="41"/>
        <v>2.9761840063456502E-2</v>
      </c>
      <c r="E158" s="17">
        <f>IF(OR($A158="",$B158="",$C158=""),"",A158*'MPTO_working_3-way'!$I157)</f>
        <v>1.8844641673161255</v>
      </c>
      <c r="F158" s="21">
        <f>IF(OR($A158="",$B158="",$C158=""),"",B158*'MPTO_working_3-way'!$I157)</f>
        <v>4.0057735578468456</v>
      </c>
      <c r="G158" s="22">
        <f>IF(OR($A158="",$B158="",$C158=""),"",C158*'MPTO_working_3-way'!$I157)</f>
        <v>4.5515473330804781</v>
      </c>
      <c r="H158" s="17">
        <f>IF(OR($A158="",$B158="",$C158=""),"",'MPTO_working_3-way'!E157)</f>
        <v>1.863837451604754</v>
      </c>
      <c r="I158" s="21">
        <f>IF(OR($A158="",$B158="",$C158=""),"",'MPTO_working_3-way'!F157)</f>
        <v>4.0461455555091668</v>
      </c>
      <c r="J158" s="22">
        <f>IF(OR($A158="",$B158="",$C158=""),"",'MPTO_working_3-way'!G157)</f>
        <v>4.6227013444987843</v>
      </c>
      <c r="K158" s="17">
        <f>IF(OR($A158="",$B158="",$C158=""),"",'OddsRatio_working_3-way'!H157)</f>
        <v>1.8715149779333127</v>
      </c>
      <c r="L158" s="21">
        <f>IF(OR($A158="",$B158="",$C158=""),"",'OddsRatio_working_3-way'!I157)</f>
        <v>4.0345521520810497</v>
      </c>
      <c r="M158" s="22">
        <f>IF(OR($A158="",$B158="",$C158=""),"",'OddsRatio_working_3-way'!J157)</f>
        <v>4.5910617163035274</v>
      </c>
      <c r="N158" s="23">
        <f t="shared" si="42"/>
        <v>53.065482344735216</v>
      </c>
      <c r="O158" s="24">
        <f t="shared" si="43"/>
        <v>24.963967272716054</v>
      </c>
      <c r="P158" s="24">
        <f t="shared" si="44"/>
        <v>21.97055038254874</v>
      </c>
      <c r="Q158" t="s">
        <v>387</v>
      </c>
      <c r="R158" t="s">
        <v>384</v>
      </c>
      <c r="S158" t="s">
        <v>439</v>
      </c>
      <c r="T158" s="35">
        <v>100</v>
      </c>
      <c r="U158" s="35">
        <f t="shared" si="45"/>
        <v>56.896551724137922</v>
      </c>
      <c r="V158" s="35">
        <f t="shared" si="46"/>
        <v>73.753280839895012</v>
      </c>
      <c r="W158" s="35">
        <f t="shared" si="47"/>
        <v>65.986394557823132</v>
      </c>
      <c r="X158" s="35">
        <f t="shared" si="48"/>
        <v>60.260324602281855</v>
      </c>
      <c r="Y158" s="35">
        <f t="shared" si="49"/>
        <v>77.117053718038946</v>
      </c>
      <c r="Z158" s="35">
        <f t="shared" si="50"/>
        <v>69.350167435967052</v>
      </c>
      <c r="AA158" s="35">
        <f t="shared" si="51"/>
        <v>-3.3637728781439336</v>
      </c>
      <c r="AB158" s="35">
        <f t="shared" si="52"/>
        <v>-3.3637728781439336</v>
      </c>
      <c r="AC158" s="35">
        <f t="shared" si="53"/>
        <v>-3.3637728781439193</v>
      </c>
      <c r="AD158" s="36"/>
      <c r="AE158" s="36"/>
      <c r="AF158">
        <v>1.86</v>
      </c>
      <c r="AG158">
        <v>2.0299999999999998</v>
      </c>
      <c r="AI158" s="36"/>
      <c r="AJ158" t="s">
        <v>418</v>
      </c>
      <c r="AK158" s="35"/>
      <c r="AL158" s="35"/>
    </row>
    <row r="159" spans="1:38" ht="15" x14ac:dyDescent="0.25">
      <c r="A159">
        <v>2.3199999999999998</v>
      </c>
      <c r="B159">
        <v>3.81</v>
      </c>
      <c r="C159">
        <v>2.94</v>
      </c>
      <c r="D159" s="20">
        <f t="shared" si="41"/>
        <v>3.3637728781439336E-2</v>
      </c>
      <c r="E159" s="17">
        <f>IF(OR($A159="",$B159="",$C159=""),"",A159*'MPTO_working_3-way'!$I158)</f>
        <v>2.3980395307729392</v>
      </c>
      <c r="F159" s="21">
        <f>IF(OR($A159="",$B159="",$C159=""),"",B159*'MPTO_working_3-way'!$I158)</f>
        <v>3.9381597466572837</v>
      </c>
      <c r="G159" s="22">
        <f>IF(OR($A159="",$B159="",$C159=""),"",C159*'MPTO_working_3-way'!$I158)</f>
        <v>3.0388949226174318</v>
      </c>
      <c r="H159" s="17">
        <f>IF(OR($A159="",$B159="",$C159=""),"",'MPTO_working_3-way'!E158)</f>
        <v>2.381962409587667</v>
      </c>
      <c r="I159" s="21">
        <f>IF(OR($A159="",$B159="",$C159=""),"",'MPTO_working_3-way'!F158)</f>
        <v>3.9800263913342326</v>
      </c>
      <c r="J159" s="22">
        <f>IF(OR($A159="",$B159="",$C159=""),"",'MPTO_working_3-way'!G158)</f>
        <v>3.0402208002605584</v>
      </c>
      <c r="K159" s="17">
        <f>IF(OR($A159="",$B159="",$C159=""),"",'OddsRatio_working_3-way'!H158)</f>
        <v>2.389221506764073</v>
      </c>
      <c r="L159" s="21">
        <f>IF(OR($A159="",$B159="",$C159=""),"",'OddsRatio_working_3-way'!I158)</f>
        <v>3.9573579045507921</v>
      </c>
      <c r="M159" s="22">
        <f>IF(OR($A159="",$B159="",$C159=""),"",'OddsRatio_working_3-way'!J158)</f>
        <v>3.0417346387290163</v>
      </c>
      <c r="N159" s="23">
        <f t="shared" si="42"/>
        <v>41.70073041613616</v>
      </c>
      <c r="O159" s="24">
        <f t="shared" si="43"/>
        <v>25.392570752082914</v>
      </c>
      <c r="P159" s="24">
        <f t="shared" si="44"/>
        <v>32.906698831780915</v>
      </c>
      <c r="Q159" t="s">
        <v>383</v>
      </c>
      <c r="R159" t="s">
        <v>405</v>
      </c>
      <c r="S159" t="s">
        <v>439</v>
      </c>
      <c r="T159" s="35">
        <v>100</v>
      </c>
      <c r="U159" s="35">
        <f t="shared" si="45"/>
        <v>67.10526315789474</v>
      </c>
      <c r="V159" s="35">
        <f t="shared" si="46"/>
        <v>71.590909090909093</v>
      </c>
      <c r="W159" s="35">
        <f t="shared" si="47"/>
        <v>57.983193277310924</v>
      </c>
      <c r="X159" s="35">
        <f t="shared" si="48"/>
        <v>70.425897631779989</v>
      </c>
      <c r="Y159" s="35">
        <f t="shared" si="49"/>
        <v>74.911543564794343</v>
      </c>
      <c r="Z159" s="35">
        <f t="shared" si="50"/>
        <v>61.303827751196181</v>
      </c>
      <c r="AA159" s="35">
        <f t="shared" si="51"/>
        <v>-3.3206344738852493</v>
      </c>
      <c r="AB159" s="35">
        <f t="shared" si="52"/>
        <v>-3.3206344738852493</v>
      </c>
      <c r="AC159" s="35">
        <f t="shared" si="53"/>
        <v>-3.3206344738852565</v>
      </c>
      <c r="AD159" s="36"/>
      <c r="AE159" s="36"/>
      <c r="AF159">
        <v>1.7</v>
      </c>
      <c r="AG159">
        <v>2.2200000000000002</v>
      </c>
      <c r="AI159" s="36"/>
      <c r="AJ159" t="s">
        <v>418</v>
      </c>
      <c r="AK159" s="35"/>
      <c r="AL159" s="35"/>
    </row>
    <row r="160" spans="1:38" ht="15" x14ac:dyDescent="0.25">
      <c r="A160">
        <v>3.04</v>
      </c>
      <c r="B160">
        <v>3.52</v>
      </c>
      <c r="C160">
        <v>2.38</v>
      </c>
      <c r="D160" s="20">
        <f t="shared" si="41"/>
        <v>3.3206344738852644E-2</v>
      </c>
      <c r="E160" s="17">
        <f>IF(OR($A160="",$B160="",$C160=""),"",A160*'MPTO_working_3-way'!$I159)</f>
        <v>3.140947288006112</v>
      </c>
      <c r="F160" s="21">
        <f>IF(OR($A160="",$B160="",$C160=""),"",B160*'MPTO_working_3-way'!$I159)</f>
        <v>3.6368863334807613</v>
      </c>
      <c r="G160" s="22">
        <f>IF(OR($A160="",$B160="",$C160=""),"",C160*'MPTO_working_3-way'!$I159)</f>
        <v>2.4590311004784691</v>
      </c>
      <c r="H160" s="17">
        <f>IF(OR($A160="",$B160="",$C160=""),"",'MPTO_working_3-way'!E159)</f>
        <v>3.1458551830634076</v>
      </c>
      <c r="I160" s="21">
        <f>IF(OR($A160="",$B160="",$C160=""),"",'MPTO_working_3-way'!F159)</f>
        <v>3.6627067890628844</v>
      </c>
      <c r="J160" s="22">
        <f>IF(OR($A160="",$B160="",$C160=""),"",'MPTO_working_3-way'!G159)</f>
        <v>2.4443943929596674</v>
      </c>
      <c r="K160" s="17">
        <f>IF(OR($A160="",$B160="",$C160=""),"",'OddsRatio_working_3-way'!H159)</f>
        <v>3.1448418876963284</v>
      </c>
      <c r="L160" s="21">
        <f>IF(OR($A160="",$B160="",$C160=""),"",'OddsRatio_working_3-way'!I159)</f>
        <v>3.6495105671542878</v>
      </c>
      <c r="M160" s="22">
        <f>IF(OR($A160="",$B160="",$C160=""),"",'OddsRatio_working_3-way'!J159)</f>
        <v>2.4509224534416343</v>
      </c>
      <c r="N160" s="23">
        <f t="shared" si="42"/>
        <v>31.83752888240301</v>
      </c>
      <c r="O160" s="24">
        <f t="shared" si="43"/>
        <v>27.496047671166234</v>
      </c>
      <c r="P160" s="24">
        <f t="shared" si="44"/>
        <v>40.666423446430741</v>
      </c>
      <c r="Q160" t="s">
        <v>308</v>
      </c>
      <c r="R160" t="s">
        <v>390</v>
      </c>
      <c r="S160" t="s">
        <v>439</v>
      </c>
      <c r="T160" s="35">
        <v>100</v>
      </c>
      <c r="U160" s="35">
        <f t="shared" si="45"/>
        <v>80.582524271844662</v>
      </c>
      <c r="V160" s="35">
        <f t="shared" si="46"/>
        <v>70.326409495548958</v>
      </c>
      <c r="W160" s="35">
        <f t="shared" si="47"/>
        <v>43.181818181818187</v>
      </c>
      <c r="X160" s="35">
        <f t="shared" si="48"/>
        <v>86.491772322632855</v>
      </c>
      <c r="Y160" s="35">
        <f t="shared" si="49"/>
        <v>76.235657546337166</v>
      </c>
      <c r="Z160" s="35">
        <f t="shared" si="50"/>
        <v>49.091066232606373</v>
      </c>
      <c r="AA160" s="35">
        <f t="shared" si="51"/>
        <v>-5.909248050788193</v>
      </c>
      <c r="AB160" s="35">
        <f t="shared" si="52"/>
        <v>-5.9092480507882073</v>
      </c>
      <c r="AC160" s="35">
        <f t="shared" si="53"/>
        <v>-5.9092480507881859</v>
      </c>
      <c r="AD160" s="36"/>
      <c r="AE160" s="36"/>
      <c r="AF160">
        <v>1.88</v>
      </c>
      <c r="AG160">
        <v>1.99</v>
      </c>
      <c r="AI160" s="36"/>
      <c r="AJ160" t="s">
        <v>418</v>
      </c>
      <c r="AK160" s="35"/>
      <c r="AL160" s="35"/>
    </row>
    <row r="161" spans="1:38" ht="15" x14ac:dyDescent="0.25">
      <c r="A161">
        <v>5.15</v>
      </c>
      <c r="B161">
        <v>3.37</v>
      </c>
      <c r="C161">
        <v>1.76</v>
      </c>
      <c r="D161" s="20">
        <f t="shared" si="41"/>
        <v>5.9092480507882073E-2</v>
      </c>
      <c r="E161" s="17">
        <f>IF(OR($A161="",$B161="",$C161=""),"",A161*'MPTO_working_3-way'!$I160)</f>
        <v>5.4543262746155934</v>
      </c>
      <c r="F161" s="21">
        <f>IF(OR($A161="",$B161="",$C161=""),"",B161*'MPTO_working_3-way'!$I160)</f>
        <v>3.5691416593115628</v>
      </c>
      <c r="G161" s="22">
        <f>IF(OR($A161="",$B161="",$C161=""),"",C161*'MPTO_working_3-way'!$I160)</f>
        <v>1.8640027656938725</v>
      </c>
      <c r="H161" s="17">
        <f>IF(OR($A161="",$B161="",$C161=""),"",'MPTO_working_3-way'!E160)</f>
        <v>5.7314057908832439</v>
      </c>
      <c r="I161" s="21">
        <f>IF(OR($A161="",$B161="",$C161=""),"",'MPTO_working_3-way'!F160)</f>
        <v>3.6096077595680938</v>
      </c>
      <c r="J161" s="22">
        <f>IF(OR($A161="",$B161="",$C161=""),"",'MPTO_working_3-way'!G160)</f>
        <v>1.82320616106012</v>
      </c>
      <c r="K161" s="17">
        <f>IF(OR($A161="",$B161="",$C161=""),"",'OddsRatio_working_3-way'!H160)</f>
        <v>5.5772460143202771</v>
      </c>
      <c r="L161" s="21">
        <f>IF(OR($A161="",$B161="",$C161=""),"",'OddsRatio_working_3-way'!I160)</f>
        <v>3.6139935069732672</v>
      </c>
      <c r="M161" s="22">
        <f>IF(OR($A161="",$B161="",$C161=""),"",'OddsRatio_working_3-way'!J160)</f>
        <v>1.8382426435863639</v>
      </c>
      <c r="N161" s="23">
        <f t="shared" si="42"/>
        <v>18.334070051034441</v>
      </c>
      <c r="O161" s="24">
        <f t="shared" si="43"/>
        <v>28.01794087917726</v>
      </c>
      <c r="P161" s="24">
        <f t="shared" si="44"/>
        <v>53.647989069788281</v>
      </c>
      <c r="Q161" t="s">
        <v>346</v>
      </c>
      <c r="R161" t="s">
        <v>348</v>
      </c>
      <c r="S161" t="s">
        <v>440</v>
      </c>
      <c r="T161" s="35">
        <v>100</v>
      </c>
      <c r="U161" s="35">
        <f t="shared" si="45"/>
        <v>48.717948717948723</v>
      </c>
      <c r="V161" s="35">
        <f t="shared" si="46"/>
        <v>73.333333333333329</v>
      </c>
      <c r="W161" s="35">
        <f t="shared" si="47"/>
        <v>75.669099756691011</v>
      </c>
      <c r="X161" s="35">
        <f t="shared" si="48"/>
        <v>50.997566909975667</v>
      </c>
      <c r="Y161" s="35">
        <f t="shared" si="49"/>
        <v>75.612951525360302</v>
      </c>
      <c r="Z161" s="35">
        <f t="shared" si="50"/>
        <v>77.948717948717956</v>
      </c>
      <c r="AA161" s="35">
        <f t="shared" si="51"/>
        <v>-2.2796181920269447</v>
      </c>
      <c r="AB161" s="35">
        <f t="shared" si="52"/>
        <v>-2.2796181920269731</v>
      </c>
      <c r="AC161" s="35">
        <f t="shared" si="53"/>
        <v>-2.2796181920269447</v>
      </c>
      <c r="AD161" s="36"/>
      <c r="AE161" s="36"/>
      <c r="AF161">
        <v>2.29</v>
      </c>
      <c r="AG161">
        <v>1.61</v>
      </c>
      <c r="AI161" s="36"/>
      <c r="AJ161" t="s">
        <v>413</v>
      </c>
      <c r="AK161" s="35"/>
      <c r="AL161" s="35"/>
    </row>
    <row r="162" spans="1:38" ht="15" x14ac:dyDescent="0.25">
      <c r="A162">
        <v>1.95</v>
      </c>
      <c r="B162">
        <v>3.75</v>
      </c>
      <c r="C162">
        <v>4.1100000000000003</v>
      </c>
      <c r="D162" s="20">
        <f t="shared" si="41"/>
        <v>2.2796181920269554E-2</v>
      </c>
      <c r="E162" s="17">
        <f>IF(OR($A162="",$B162="",$C162=""),"",A162*'MPTO_working_3-way'!$I161)</f>
        <v>1.9944525547445255</v>
      </c>
      <c r="F162" s="21">
        <f>IF(OR($A162="",$B162="",$C162=""),"",B162*'MPTO_working_3-way'!$I161)</f>
        <v>3.8354856822010106</v>
      </c>
      <c r="G162" s="22">
        <f>IF(OR($A162="",$B162="",$C162=""),"",C162*'MPTO_working_3-way'!$I161)</f>
        <v>4.2036923076923083</v>
      </c>
      <c r="H162" s="17">
        <f>IF(OR($A162="",$B162="",$C162=""),"",'MPTO_working_3-way'!E161)</f>
        <v>1.9793287397199377</v>
      </c>
      <c r="I162" s="21">
        <f>IF(OR($A162="",$B162="",$C162=""),"",'MPTO_working_3-way'!F161)</f>
        <v>3.8599913307325528</v>
      </c>
      <c r="J162" s="22">
        <f>IF(OR($A162="",$B162="",$C162=""),"",'MPTO_working_3-way'!G161)</f>
        <v>4.2424964268699394</v>
      </c>
      <c r="K162" s="17">
        <f>IF(OR($A162="",$B162="",$C162=""),"",'OddsRatio_working_3-way'!H161)</f>
        <v>1.9852211615472717</v>
      </c>
      <c r="L162" s="21">
        <f>IF(OR($A162="",$B162="",$C162=""),"",'OddsRatio_working_3-way'!I161)</f>
        <v>3.8519559939526302</v>
      </c>
      <c r="M162" s="22">
        <f>IF(OR($A162="",$B162="",$C162=""),"",'OddsRatio_working_3-way'!J161)</f>
        <v>4.2253029604337025</v>
      </c>
      <c r="N162" s="23">
        <f t="shared" si="42"/>
        <v>50.139071878202316</v>
      </c>
      <c r="O162" s="24">
        <f t="shared" si="43"/>
        <v>26.072317376665204</v>
      </c>
      <c r="P162" s="24">
        <f t="shared" si="44"/>
        <v>23.78861074513248</v>
      </c>
      <c r="Q162" t="s">
        <v>352</v>
      </c>
      <c r="R162" t="s">
        <v>356</v>
      </c>
      <c r="S162" t="s">
        <v>440</v>
      </c>
      <c r="T162" s="35">
        <v>100</v>
      </c>
      <c r="U162" s="35">
        <f t="shared" si="45"/>
        <v>38.271604938271601</v>
      </c>
      <c r="V162" s="35">
        <f t="shared" si="46"/>
        <v>77.678571428571431</v>
      </c>
      <c r="W162" s="35">
        <f t="shared" si="47"/>
        <v>81.617647058823522</v>
      </c>
      <c r="X162" s="35">
        <f t="shared" si="48"/>
        <v>40.70378151260504</v>
      </c>
      <c r="Y162" s="35">
        <f t="shared" si="49"/>
        <v>80.11074800290487</v>
      </c>
      <c r="Z162" s="35">
        <f t="shared" si="50"/>
        <v>84.049823633156961</v>
      </c>
      <c r="AA162" s="35">
        <f t="shared" si="51"/>
        <v>-2.4321765743334396</v>
      </c>
      <c r="AB162" s="35">
        <f t="shared" si="52"/>
        <v>-2.4321765743334396</v>
      </c>
      <c r="AC162" s="35">
        <f t="shared" si="53"/>
        <v>-2.4321765743334396</v>
      </c>
      <c r="AD162" s="36"/>
      <c r="AE162" s="36"/>
      <c r="AF162">
        <v>1.92</v>
      </c>
      <c r="AG162">
        <v>1.99</v>
      </c>
      <c r="AI162" s="36"/>
      <c r="AJ162" t="s">
        <v>414</v>
      </c>
      <c r="AK162" s="35"/>
      <c r="AL162" s="35"/>
    </row>
    <row r="163" spans="1:38" ht="15" x14ac:dyDescent="0.25">
      <c r="A163">
        <v>1.62</v>
      </c>
      <c r="B163">
        <v>4.4800000000000004</v>
      </c>
      <c r="C163">
        <v>5.44</v>
      </c>
      <c r="D163" s="20">
        <f t="shared" si="41"/>
        <v>2.4321765743334334E-2</v>
      </c>
      <c r="E163" s="17">
        <f>IF(OR($A163="",$B163="",$C163=""),"",A163*'MPTO_working_3-way'!$I162)</f>
        <v>1.6594012605042017</v>
      </c>
      <c r="F163" s="21">
        <f>IF(OR($A163="",$B163="",$C163=""),"",B163*'MPTO_working_3-way'!$I162)</f>
        <v>4.5889615105301385</v>
      </c>
      <c r="G163" s="22">
        <f>IF(OR($A163="",$B163="",$C163=""),"",C163*'MPTO_working_3-way'!$I162)</f>
        <v>5.5723104056437389</v>
      </c>
      <c r="H163" s="17">
        <f>IF(OR($A163="",$B163="",$C163=""),"",'MPTO_working_3-way'!E162)</f>
        <v>1.6415598423269198</v>
      </c>
      <c r="I163" s="21">
        <f>IF(OR($A163="",$B163="",$C163=""),"",'MPTO_working_3-way'!F162)</f>
        <v>4.6488485189502038</v>
      </c>
      <c r="J163" s="22">
        <f>IF(OR($A163="",$B163="",$C163=""),"",'MPTO_working_3-way'!G162)</f>
        <v>5.6909925091329541</v>
      </c>
      <c r="K163" s="17">
        <f>IF(OR($A163="",$B163="",$C163=""),"",'OddsRatio_working_3-way'!H162)</f>
        <v>1.6476887690547646</v>
      </c>
      <c r="L163" s="21">
        <f>IF(OR($A163="",$B163="",$C163=""),"",'OddsRatio_working_3-way'!I162)</f>
        <v>4.6354143811460951</v>
      </c>
      <c r="M163" s="22">
        <f>IF(OR($A163="",$B163="",$C163=""),"",'OddsRatio_working_3-way'!J162)</f>
        <v>5.6382873138760532</v>
      </c>
      <c r="N163" s="23">
        <f t="shared" si="42"/>
        <v>60.262699794271249</v>
      </c>
      <c r="O163" s="24">
        <f t="shared" si="43"/>
        <v>21.791422693464156</v>
      </c>
      <c r="P163" s="24">
        <f t="shared" si="44"/>
        <v>17.945877512264598</v>
      </c>
      <c r="Q163" t="s">
        <v>351</v>
      </c>
      <c r="R163" t="s">
        <v>394</v>
      </c>
      <c r="S163" t="s">
        <v>440</v>
      </c>
      <c r="T163" s="35">
        <v>100</v>
      </c>
      <c r="U163" s="35">
        <f t="shared" si="45"/>
        <v>50.495049504950494</v>
      </c>
      <c r="V163" s="35">
        <f t="shared" si="46"/>
        <v>70.674486803519059</v>
      </c>
      <c r="W163" s="35">
        <f t="shared" si="47"/>
        <v>75.429975429975428</v>
      </c>
      <c r="X163" s="35">
        <f t="shared" si="48"/>
        <v>53.895537766505505</v>
      </c>
      <c r="Y163" s="35">
        <f t="shared" si="49"/>
        <v>74.074975065074085</v>
      </c>
      <c r="Z163" s="35">
        <f t="shared" si="50"/>
        <v>78.83046369153044</v>
      </c>
      <c r="AA163" s="35">
        <f t="shared" si="51"/>
        <v>-3.4004882615550116</v>
      </c>
      <c r="AB163" s="35">
        <f t="shared" si="52"/>
        <v>-3.4004882615550258</v>
      </c>
      <c r="AC163" s="35">
        <f t="shared" si="53"/>
        <v>-3.4004882615550116</v>
      </c>
      <c r="AD163" s="36"/>
      <c r="AE163" s="36"/>
      <c r="AF163">
        <v>1.68</v>
      </c>
      <c r="AG163">
        <v>2.31</v>
      </c>
      <c r="AI163" s="36"/>
      <c r="AJ163" t="s">
        <v>414</v>
      </c>
      <c r="AK163" s="35"/>
      <c r="AL163" s="35"/>
    </row>
    <row r="164" spans="1:38" ht="15" x14ac:dyDescent="0.25">
      <c r="A164">
        <v>2.02</v>
      </c>
      <c r="B164">
        <v>3.41</v>
      </c>
      <c r="C164">
        <v>4.07</v>
      </c>
      <c r="D164" s="20">
        <f t="shared" si="41"/>
        <v>3.4004882615550125E-2</v>
      </c>
      <c r="E164" s="17">
        <f>IF(OR($A164="",$B164="",$C164=""),"",A164*'MPTO_working_3-way'!$I163)</f>
        <v>2.0886898628834114</v>
      </c>
      <c r="F164" s="21">
        <f>IF(OR($A164="",$B164="",$C164=""),"",B164*'MPTO_working_3-way'!$I163)</f>
        <v>3.525956649719026</v>
      </c>
      <c r="G164" s="22">
        <f>IF(OR($A164="",$B164="",$C164=""),"",C164*'MPTO_working_3-way'!$I163)</f>
        <v>4.2083998722452893</v>
      </c>
      <c r="H164" s="17">
        <f>IF(OR($A164="",$B164="",$C164=""),"",'MPTO_working_3-way'!E163)</f>
        <v>2.0673349855641607</v>
      </c>
      <c r="I164" s="21">
        <f>IF(OR($A164="",$B164="",$C164=""),"",'MPTO_working_3-way'!F163)</f>
        <v>3.5471034091784217</v>
      </c>
      <c r="J164" s="22">
        <f>IF(OR($A164="",$B164="",$C164=""),"",'MPTO_working_3-way'!G163)</f>
        <v>4.2668435332997756</v>
      </c>
      <c r="K164" s="17">
        <f>IF(OR($A164="",$B164="",$C164=""),"",'OddsRatio_working_3-way'!H163)</f>
        <v>2.0758753680327469</v>
      </c>
      <c r="L164" s="21">
        <f>IF(OR($A164="",$B164="",$C164=""),"",'OddsRatio_working_3-way'!I163)</f>
        <v>3.54201925192051</v>
      </c>
      <c r="M164" s="22">
        <f>IF(OR($A164="",$B164="",$C164=""),"",'OddsRatio_working_3-way'!J163)</f>
        <v>4.2381739018240525</v>
      </c>
      <c r="N164" s="23">
        <f t="shared" si="42"/>
        <v>47.876902060486472</v>
      </c>
      <c r="O164" s="24">
        <f t="shared" si="43"/>
        <v>28.361097408264712</v>
      </c>
      <c r="P164" s="24">
        <f t="shared" si="44"/>
        <v>23.762000531248813</v>
      </c>
      <c r="Q164" t="s">
        <v>279</v>
      </c>
      <c r="R164" t="s">
        <v>363</v>
      </c>
      <c r="S164" t="s">
        <v>440</v>
      </c>
      <c r="T164" s="35">
        <v>100</v>
      </c>
      <c r="U164" s="35">
        <f t="shared" si="45"/>
        <v>31.03448275862069</v>
      </c>
      <c r="V164" s="35">
        <f t="shared" si="46"/>
        <v>76.635514018691595</v>
      </c>
      <c r="W164" s="35">
        <f t="shared" si="47"/>
        <v>88.518943742824348</v>
      </c>
      <c r="X164" s="35">
        <f t="shared" si="48"/>
        <v>34.845542238484072</v>
      </c>
      <c r="Y164" s="35">
        <f t="shared" si="49"/>
        <v>80.446573498554969</v>
      </c>
      <c r="Z164" s="35">
        <f t="shared" si="50"/>
        <v>92.330003222687722</v>
      </c>
      <c r="AA164" s="35">
        <f t="shared" si="51"/>
        <v>-3.8110594798633812</v>
      </c>
      <c r="AB164" s="35">
        <f t="shared" si="52"/>
        <v>-3.8110594798633741</v>
      </c>
      <c r="AC164" s="35">
        <f t="shared" si="53"/>
        <v>-3.8110594798633741</v>
      </c>
      <c r="AD164" s="36"/>
      <c r="AE164" s="36"/>
      <c r="AF164">
        <v>2.0699999999999998</v>
      </c>
      <c r="AG164">
        <v>1.8</v>
      </c>
      <c r="AI164" s="36"/>
      <c r="AJ164" t="s">
        <v>415</v>
      </c>
      <c r="AK164" s="35"/>
      <c r="AL164" s="35"/>
    </row>
    <row r="165" spans="1:38" ht="15" x14ac:dyDescent="0.25">
      <c r="A165">
        <v>1.45</v>
      </c>
      <c r="B165">
        <v>4.28</v>
      </c>
      <c r="C165">
        <v>8.7100000000000009</v>
      </c>
      <c r="D165" s="20">
        <f t="shared" si="41"/>
        <v>3.811059479863399E-2</v>
      </c>
      <c r="E165" s="17">
        <f>IF(OR($A165="",$B165="",$C165=""),"",A165*'MPTO_working_3-way'!$I164)</f>
        <v>1.5052603624580192</v>
      </c>
      <c r="F165" s="21">
        <f>IF(OR($A165="",$B165="",$C165=""),"",B165*'MPTO_working_3-way'!$I164)</f>
        <v>4.443113345738154</v>
      </c>
      <c r="G165" s="22">
        <f>IF(OR($A165="",$B165="",$C165=""),"",C165*'MPTO_working_3-way'!$I164)</f>
        <v>9.0419432806961026</v>
      </c>
      <c r="H165" s="17">
        <f>IF(OR($A165="",$B165="",$C165=""),"",'MPTO_working_3-way'!E164)</f>
        <v>1.4772103939318082</v>
      </c>
      <c r="I165" s="21">
        <f>IF(OR($A165="",$B165="",$C165=""),"",'MPTO_working_3-way'!F164)</f>
        <v>4.5260884782656028</v>
      </c>
      <c r="J165" s="22">
        <f>IF(OR($A165="",$B165="",$C165=""),"",'MPTO_working_3-way'!G164)</f>
        <v>9.7936448692955</v>
      </c>
      <c r="K165" s="17">
        <f>IF(OR($A165="",$B165="",$C165=""),"",'OddsRatio_working_3-way'!H164)</f>
        <v>1.4863125187572779</v>
      </c>
      <c r="L165" s="21">
        <f>IF(OR($A165="",$B165="",$C165=""),"",'OddsRatio_working_3-way'!I164)</f>
        <v>4.5446779144974929</v>
      </c>
      <c r="M165" s="22">
        <f>IF(OR($A165="",$B165="",$C165=""),"",'OddsRatio_working_3-way'!J164)</f>
        <v>9.3321544880413647</v>
      </c>
      <c r="N165" s="23">
        <f t="shared" si="42"/>
        <v>66.433689808123759</v>
      </c>
      <c r="O165" s="24">
        <f t="shared" si="43"/>
        <v>22.506740706023233</v>
      </c>
      <c r="P165" s="24">
        <f t="shared" si="44"/>
        <v>11.059569485852979</v>
      </c>
      <c r="Q165" t="s">
        <v>286</v>
      </c>
      <c r="R165" t="s">
        <v>284</v>
      </c>
      <c r="S165" t="s">
        <v>440</v>
      </c>
      <c r="T165" s="35">
        <v>100</v>
      </c>
      <c r="U165" s="35">
        <f t="shared" si="45"/>
        <v>84.177215189873408</v>
      </c>
      <c r="V165" s="35">
        <f t="shared" si="46"/>
        <v>71.428571428571431</v>
      </c>
      <c r="W165" s="35">
        <f t="shared" si="47"/>
        <v>40.476190476190474</v>
      </c>
      <c r="X165" s="35">
        <f t="shared" si="48"/>
        <v>88.095238095238088</v>
      </c>
      <c r="Y165" s="35">
        <f t="shared" si="49"/>
        <v>75.346594333936096</v>
      </c>
      <c r="Z165" s="35">
        <f t="shared" si="50"/>
        <v>44.394213381555147</v>
      </c>
      <c r="AA165" s="35">
        <f t="shared" si="51"/>
        <v>-3.9180229053646798</v>
      </c>
      <c r="AB165" s="35">
        <f t="shared" si="52"/>
        <v>-3.9180229053646656</v>
      </c>
      <c r="AC165" s="35">
        <f t="shared" si="53"/>
        <v>-3.9180229053646727</v>
      </c>
      <c r="AD165" s="36"/>
      <c r="AE165" s="36"/>
      <c r="AF165">
        <v>1.94</v>
      </c>
      <c r="AG165">
        <v>1.93</v>
      </c>
      <c r="AI165" s="36"/>
      <c r="AJ165" t="s">
        <v>415</v>
      </c>
      <c r="AK165" s="35"/>
      <c r="AL165" s="35"/>
    </row>
    <row r="166" spans="1:38" ht="15" x14ac:dyDescent="0.25">
      <c r="A166">
        <v>6.32</v>
      </c>
      <c r="B166">
        <v>3.5</v>
      </c>
      <c r="C166">
        <v>1.68</v>
      </c>
      <c r="D166" s="20">
        <f t="shared" si="41"/>
        <v>3.9180229053646709E-2</v>
      </c>
      <c r="E166" s="17">
        <f>IF(OR($A166="",$B166="",$C166=""),"",A166*'MPTO_working_3-way'!$I165)</f>
        <v>6.5676190476190479</v>
      </c>
      <c r="F166" s="21">
        <f>IF(OR($A166="",$B166="",$C166=""),"",B166*'MPTO_working_3-way'!$I165)</f>
        <v>3.6371308016877633</v>
      </c>
      <c r="G166" s="22">
        <f>IF(OR($A166="",$B166="",$C166=""),"",C166*'MPTO_working_3-way'!$I165)</f>
        <v>1.7458227848101264</v>
      </c>
      <c r="H166" s="17">
        <f>IF(OR($A166="",$B166="",$C166=""),"",'MPTO_working_3-way'!E165)</f>
        <v>6.8885813148788921</v>
      </c>
      <c r="I166" s="21">
        <f>IF(OR($A166="",$B166="",$C166=""),"",'MPTO_working_3-way'!F165)</f>
        <v>3.6676492262343401</v>
      </c>
      <c r="J166" s="22">
        <f>IF(OR($A166="",$B166="",$C166=""),"",'MPTO_working_3-way'!G165)</f>
        <v>1.7176876617773942</v>
      </c>
      <c r="K166" s="17">
        <f>IF(OR($A166="",$B166="",$C166=""),"",'OddsRatio_working_3-way'!H165)</f>
        <v>6.6961010481801768</v>
      </c>
      <c r="L166" s="21">
        <f>IF(OR($A166="",$B166="",$C166=""),"",'OddsRatio_working_3-way'!I165)</f>
        <v>3.6767392143703836</v>
      </c>
      <c r="M166" s="22">
        <f>IF(OR($A166="",$B166="",$C166=""),"",'OddsRatio_working_3-way'!J165)</f>
        <v>1.7280730663087445</v>
      </c>
      <c r="N166" s="23">
        <f t="shared" si="42"/>
        <v>15.226218097447793</v>
      </c>
      <c r="O166" s="24">
        <f t="shared" si="43"/>
        <v>27.494199535962881</v>
      </c>
      <c r="P166" s="24">
        <f t="shared" si="44"/>
        <v>57.279582366589331</v>
      </c>
      <c r="Q166" t="s">
        <v>281</v>
      </c>
      <c r="R166" t="s">
        <v>290</v>
      </c>
      <c r="S166" t="s">
        <v>440</v>
      </c>
      <c r="T166" s="35">
        <v>100</v>
      </c>
      <c r="U166" s="35">
        <f t="shared" si="45"/>
        <v>85.69384835479255</v>
      </c>
      <c r="V166" s="35">
        <f t="shared" si="46"/>
        <v>71.988795518207283</v>
      </c>
      <c r="W166" s="35">
        <f t="shared" si="47"/>
        <v>38.650306748466257</v>
      </c>
      <c r="X166" s="35">
        <f t="shared" si="48"/>
        <v>89.360897733326468</v>
      </c>
      <c r="Y166" s="35">
        <f t="shared" si="49"/>
        <v>75.655844896741172</v>
      </c>
      <c r="Z166" s="35">
        <f t="shared" si="50"/>
        <v>42.317356127000153</v>
      </c>
      <c r="AA166" s="35">
        <f t="shared" si="51"/>
        <v>-3.6670493785339175</v>
      </c>
      <c r="AB166" s="35">
        <f t="shared" si="52"/>
        <v>-3.6670493785338891</v>
      </c>
      <c r="AC166" s="35">
        <f t="shared" si="53"/>
        <v>-3.6670493785338962</v>
      </c>
      <c r="AD166" s="36"/>
      <c r="AE166" s="36"/>
      <c r="AF166">
        <v>1.98</v>
      </c>
      <c r="AG166">
        <v>1.89</v>
      </c>
      <c r="AI166" s="36"/>
      <c r="AJ166" t="s">
        <v>415</v>
      </c>
      <c r="AK166" s="35"/>
      <c r="AL166" s="35"/>
    </row>
    <row r="167" spans="1:38" ht="15" x14ac:dyDescent="0.25">
      <c r="A167">
        <v>6.99</v>
      </c>
      <c r="B167">
        <v>3.57</v>
      </c>
      <c r="C167">
        <v>1.63</v>
      </c>
      <c r="D167" s="20">
        <f t="shared" si="41"/>
        <v>3.6670493785339042E-2</v>
      </c>
      <c r="E167" s="17">
        <f>IF(OR($A167="",$B167="",$C167=""),"",A167*'MPTO_working_3-way'!$I166)</f>
        <v>7.2463267515595202</v>
      </c>
      <c r="F167" s="21">
        <f>IF(OR($A167="",$B167="",$C167=""),"",B167*'MPTO_working_3-way'!$I166)</f>
        <v>3.7009136628136603</v>
      </c>
      <c r="G167" s="22">
        <f>IF(OR($A167="",$B167="",$C167=""),"",C167*'MPTO_working_3-way'!$I166)</f>
        <v>1.6897729048701025</v>
      </c>
      <c r="H167" s="17">
        <f>IF(OR($A167="",$B167="",$C167=""),"",'MPTO_working_3-way'!E166)</f>
        <v>7.6430384018648976</v>
      </c>
      <c r="I167" s="21">
        <f>IF(OR($A167="",$B167="",$C167=""),"",'MPTO_working_3-way'!F166)</f>
        <v>3.7328956822202501</v>
      </c>
      <c r="J167" s="22">
        <f>IF(OR($A167="",$B167="",$C167=""),"",'MPTO_working_3-way'!G166)</f>
        <v>1.6631368400419297</v>
      </c>
      <c r="K167" s="17">
        <f>IF(OR($A167="",$B167="",$C167=""),"",'OddsRatio_working_3-way'!H166)</f>
        <v>7.3974322613053385</v>
      </c>
      <c r="L167" s="21">
        <f>IF(OR($A167="",$B167="",$C167=""),"",'OddsRatio_working_3-way'!I166)</f>
        <v>3.7448081655350114</v>
      </c>
      <c r="M167" s="22">
        <f>IF(OR($A167="",$B167="",$C167=""),"",'OddsRatio_working_3-way'!J166)</f>
        <v>1.6728518071155865</v>
      </c>
      <c r="N167" s="23">
        <f t="shared" si="42"/>
        <v>13.800095334988653</v>
      </c>
      <c r="O167" s="24">
        <f t="shared" si="43"/>
        <v>27.020354731532404</v>
      </c>
      <c r="P167" s="24">
        <f t="shared" si="44"/>
        <v>59.179549933478945</v>
      </c>
      <c r="Q167" t="s">
        <v>287</v>
      </c>
      <c r="R167" t="s">
        <v>288</v>
      </c>
      <c r="S167" t="s">
        <v>440</v>
      </c>
      <c r="T167" s="35">
        <v>100</v>
      </c>
      <c r="U167" s="35">
        <f t="shared" si="45"/>
        <v>67.637540453074436</v>
      </c>
      <c r="V167" s="35">
        <f t="shared" si="46"/>
        <v>67.741935483870961</v>
      </c>
      <c r="W167" s="35">
        <f t="shared" si="47"/>
        <v>61.240310077519375</v>
      </c>
      <c r="X167" s="35">
        <f t="shared" si="48"/>
        <v>71.017754438609643</v>
      </c>
      <c r="Y167" s="35">
        <f t="shared" si="49"/>
        <v>71.122149469406182</v>
      </c>
      <c r="Z167" s="35">
        <f t="shared" si="50"/>
        <v>64.620524063054603</v>
      </c>
      <c r="AA167" s="35">
        <f t="shared" si="51"/>
        <v>-3.3802139855352067</v>
      </c>
      <c r="AB167" s="35">
        <f t="shared" si="52"/>
        <v>-3.3802139855352209</v>
      </c>
      <c r="AC167" s="35">
        <f t="shared" si="53"/>
        <v>-3.380213985535228</v>
      </c>
      <c r="AD167" s="36"/>
      <c r="AE167" s="36"/>
      <c r="AF167">
        <v>2.2400000000000002</v>
      </c>
      <c r="AG167">
        <v>1.69</v>
      </c>
      <c r="AI167" s="36"/>
      <c r="AJ167" t="s">
        <v>415</v>
      </c>
      <c r="AK167" s="35"/>
      <c r="AL167" s="35"/>
    </row>
    <row r="168" spans="1:38" ht="15" x14ac:dyDescent="0.25">
      <c r="A168">
        <v>3.09</v>
      </c>
      <c r="B168">
        <v>3.1</v>
      </c>
      <c r="C168">
        <v>2.58</v>
      </c>
      <c r="D168" s="20">
        <f t="shared" si="41"/>
        <v>3.3802139855352298E-2</v>
      </c>
      <c r="E168" s="17">
        <f>IF(OR($A168="",$B168="",$C168=""),"",A168*'MPTO_working_3-way'!$I167)</f>
        <v>3.1944486121530384</v>
      </c>
      <c r="F168" s="21">
        <f>IF(OR($A168="",$B168="",$C168=""),"",B168*'MPTO_working_3-way'!$I167)</f>
        <v>3.2047866335515924</v>
      </c>
      <c r="G168" s="22">
        <f>IF(OR($A168="",$B168="",$C168=""),"",C168*'MPTO_working_3-way'!$I167)</f>
        <v>2.667209520826809</v>
      </c>
      <c r="H168" s="17">
        <f>IF(OR($A168="",$B168="",$C168=""),"",'MPTO_working_3-way'!E167)</f>
        <v>3.2014627814610717</v>
      </c>
      <c r="I168" s="21">
        <f>IF(OR($A168="",$B168="",$C168=""),"",'MPTO_working_3-way'!F167)</f>
        <v>3.2121984886414157</v>
      </c>
      <c r="J168" s="22">
        <f>IF(OR($A168="",$B168="",$C168=""),"",'MPTO_working_3-way'!G167)</f>
        <v>2.6572457083137113</v>
      </c>
      <c r="K168" s="17">
        <f>IF(OR($A168="",$B168="",$C168=""),"",'OddsRatio_working_3-way'!H167)</f>
        <v>3.1982426627949336</v>
      </c>
      <c r="L168" s="21">
        <f>IF(OR($A168="",$B168="",$C168=""),"",'OddsRatio_working_3-way'!I167)</f>
        <v>3.2087605702724202</v>
      </c>
      <c r="M168" s="22">
        <f>IF(OR($A168="",$B168="",$C168=""),"",'OddsRatio_working_3-way'!J167)</f>
        <v>2.6618293814430594</v>
      </c>
      <c r="N168" s="23">
        <f t="shared" si="42"/>
        <v>31.304306984171713</v>
      </c>
      <c r="O168" s="24">
        <f t="shared" si="43"/>
        <v>31.203325348738897</v>
      </c>
      <c r="P168" s="24">
        <f t="shared" si="44"/>
        <v>37.492367667089376</v>
      </c>
      <c r="Q168" t="s">
        <v>360</v>
      </c>
      <c r="R168" t="s">
        <v>364</v>
      </c>
      <c r="S168" t="s">
        <v>440</v>
      </c>
      <c r="T168" s="35">
        <v>100</v>
      </c>
      <c r="U168" s="35">
        <f t="shared" si="45"/>
        <v>50.980392156862742</v>
      </c>
      <c r="V168" s="35">
        <f t="shared" si="46"/>
        <v>70.414201183431956</v>
      </c>
      <c r="W168" s="35">
        <f t="shared" si="47"/>
        <v>75.247524752475243</v>
      </c>
      <c r="X168" s="35">
        <f t="shared" si="48"/>
        <v>54.338274064092793</v>
      </c>
      <c r="Y168" s="35">
        <f t="shared" si="49"/>
        <v>73.772083090662008</v>
      </c>
      <c r="Z168" s="35">
        <f t="shared" si="50"/>
        <v>78.605406659705295</v>
      </c>
      <c r="AA168" s="35">
        <f t="shared" si="51"/>
        <v>-3.3578819072300519</v>
      </c>
      <c r="AB168" s="35">
        <f t="shared" si="52"/>
        <v>-3.3578819072300519</v>
      </c>
      <c r="AC168" s="35">
        <f t="shared" si="53"/>
        <v>-3.3578819072300519</v>
      </c>
      <c r="AD168" s="36"/>
      <c r="AE168" s="36"/>
      <c r="AF168">
        <v>2.38</v>
      </c>
      <c r="AG168">
        <v>1.62</v>
      </c>
      <c r="AI168" s="36"/>
      <c r="AJ168" t="s">
        <v>415</v>
      </c>
      <c r="AK168" s="35"/>
      <c r="AL168" s="35"/>
    </row>
    <row r="169" spans="1:38" ht="15" x14ac:dyDescent="0.25">
      <c r="A169">
        <v>2.04</v>
      </c>
      <c r="B169">
        <v>3.38</v>
      </c>
      <c r="C169">
        <v>4.04</v>
      </c>
      <c r="D169" s="20">
        <f t="shared" si="41"/>
        <v>3.3578819072300536E-2</v>
      </c>
      <c r="E169" s="17">
        <f>IF(OR($A169="",$B169="",$C169=""),"",A169*'MPTO_working_3-way'!$I168)</f>
        <v>2.1085007909074931</v>
      </c>
      <c r="F169" s="21">
        <f>IF(OR($A169="",$B169="",$C169=""),"",B169*'MPTO_working_3-way'!$I168)</f>
        <v>3.4934964084643756</v>
      </c>
      <c r="G169" s="22">
        <f>IF(OR($A169="",$B169="",$C169=""),"",C169*'MPTO_working_3-way'!$I168)</f>
        <v>4.1756584290520946</v>
      </c>
      <c r="H169" s="17">
        <f>IF(OR($A169="",$B169="",$C169=""),"",'MPTO_working_3-way'!E168)</f>
        <v>2.0876689923769569</v>
      </c>
      <c r="I169" s="21">
        <f>IF(OR($A169="",$B169="",$C169=""),"",'MPTO_working_3-way'!F168)</f>
        <v>3.5129005311943868</v>
      </c>
      <c r="J169" s="22">
        <f>IF(OR($A169="",$B169="",$C169=""),"",'MPTO_working_3-way'!G168)</f>
        <v>4.2313389307089828</v>
      </c>
      <c r="K169" s="17">
        <f>IF(OR($A169="",$B169="",$C169=""),"",'OddsRatio_working_3-way'!H168)</f>
        <v>2.0960614144318286</v>
      </c>
      <c r="L169" s="21">
        <f>IF(OR($A169="",$B169="",$C169=""),"",'OddsRatio_working_3-way'!I168)</f>
        <v>3.5082943907189921</v>
      </c>
      <c r="M169" s="22">
        <f>IF(OR($A169="",$B169="",$C169=""),"",'OddsRatio_working_3-way'!J168)</f>
        <v>4.2038718268007305</v>
      </c>
      <c r="N169" s="23">
        <f t="shared" si="42"/>
        <v>47.427063073075857</v>
      </c>
      <c r="O169" s="24">
        <f t="shared" si="43"/>
        <v>28.624617949430398</v>
      </c>
      <c r="P169" s="24">
        <f t="shared" si="44"/>
        <v>23.948318977493745</v>
      </c>
      <c r="Q169" t="s">
        <v>282</v>
      </c>
      <c r="R169" t="s">
        <v>278</v>
      </c>
      <c r="S169" t="s">
        <v>440</v>
      </c>
      <c r="T169" s="35">
        <v>100</v>
      </c>
      <c r="U169" s="35">
        <f t="shared" si="45"/>
        <v>51.92307692307692</v>
      </c>
      <c r="V169" s="35">
        <f t="shared" si="46"/>
        <v>70.588235294117652</v>
      </c>
      <c r="W169" s="35">
        <f t="shared" si="47"/>
        <v>73.958333333333343</v>
      </c>
      <c r="X169" s="35">
        <f t="shared" si="48"/>
        <v>55.453431372549019</v>
      </c>
      <c r="Y169" s="35">
        <f t="shared" si="49"/>
        <v>74.118589743589737</v>
      </c>
      <c r="Z169" s="35">
        <f t="shared" si="50"/>
        <v>77.488687782805414</v>
      </c>
      <c r="AA169" s="35">
        <f t="shared" si="51"/>
        <v>-3.5303544494720995</v>
      </c>
      <c r="AB169" s="35">
        <f t="shared" si="52"/>
        <v>-3.5303544494720853</v>
      </c>
      <c r="AC169" s="35">
        <f t="shared" si="53"/>
        <v>-3.5303544494720711</v>
      </c>
      <c r="AD169" s="36"/>
      <c r="AE169" s="36"/>
      <c r="AF169">
        <v>2.29</v>
      </c>
      <c r="AG169">
        <v>1.66</v>
      </c>
      <c r="AI169" s="36"/>
      <c r="AJ169" t="s">
        <v>415</v>
      </c>
      <c r="AK169" s="35"/>
      <c r="AL169" s="35"/>
    </row>
    <row r="170" spans="1:38" ht="15" x14ac:dyDescent="0.25">
      <c r="A170">
        <v>2.08</v>
      </c>
      <c r="B170">
        <v>3.4</v>
      </c>
      <c r="C170">
        <v>3.84</v>
      </c>
      <c r="D170" s="20">
        <f t="shared" si="41"/>
        <v>3.5303544494720951E-2</v>
      </c>
      <c r="E170" s="17">
        <f>IF(OR($A170="",$B170="",$C170=""),"",A170*'MPTO_working_3-way'!$I169)</f>
        <v>2.1534313725490195</v>
      </c>
      <c r="F170" s="21">
        <f>IF(OR($A170="",$B170="",$C170=""),"",B170*'MPTO_working_3-way'!$I169)</f>
        <v>3.5200320512820511</v>
      </c>
      <c r="G170" s="22">
        <f>IF(OR($A170="",$B170="",$C170=""),"",C170*'MPTO_working_3-way'!$I169)</f>
        <v>3.9755656108597281</v>
      </c>
      <c r="H170" s="17">
        <f>IF(OR($A170="",$B170="",$C170=""),"",'MPTO_working_3-way'!E169)</f>
        <v>2.1321898763860507</v>
      </c>
      <c r="I170" s="21">
        <f>IF(OR($A170="",$B170="",$C170=""),"",'MPTO_working_3-way'!F169)</f>
        <v>3.5417060820210335</v>
      </c>
      <c r="J170" s="22">
        <f>IF(OR($A170="",$B170="",$C170=""),"",'MPTO_working_3-way'!G169)</f>
        <v>4.0217363831669397</v>
      </c>
      <c r="K170" s="17">
        <f>IF(OR($A170="",$B170="",$C170=""),"",'OddsRatio_working_3-way'!H169)</f>
        <v>2.1407982956041702</v>
      </c>
      <c r="L170" s="21">
        <f>IF(OR($A170="",$B170="",$C170=""),"",'OddsRatio_working_3-way'!I169)</f>
        <v>3.5351073235648225</v>
      </c>
      <c r="M170" s="22">
        <f>IF(OR($A170="",$B170="",$C170=""),"",'OddsRatio_working_3-way'!J169)</f>
        <v>3.9998769995517058</v>
      </c>
      <c r="N170" s="23">
        <f t="shared" si="42"/>
        <v>46.437514227179605</v>
      </c>
      <c r="O170" s="24">
        <f t="shared" si="43"/>
        <v>28.408832233098114</v>
      </c>
      <c r="P170" s="24">
        <f t="shared" si="44"/>
        <v>25.153653539722288</v>
      </c>
      <c r="Q170" t="s">
        <v>285</v>
      </c>
      <c r="R170" t="s">
        <v>280</v>
      </c>
      <c r="S170" t="s">
        <v>440</v>
      </c>
      <c r="T170" s="35">
        <v>100</v>
      </c>
      <c r="U170" s="35">
        <f t="shared" si="45"/>
        <v>38.271604938271601</v>
      </c>
      <c r="V170" s="35">
        <f t="shared" si="46"/>
        <v>74.874371859296474</v>
      </c>
      <c r="W170" s="35">
        <f t="shared" si="47"/>
        <v>83.277591973244142</v>
      </c>
      <c r="X170" s="35">
        <f t="shared" si="48"/>
        <v>41.848036167459369</v>
      </c>
      <c r="Y170" s="35">
        <f t="shared" si="49"/>
        <v>78.45080308848425</v>
      </c>
      <c r="Z170" s="35">
        <f t="shared" si="50"/>
        <v>86.854023202431904</v>
      </c>
      <c r="AA170" s="35">
        <f t="shared" si="51"/>
        <v>-3.5764312291877687</v>
      </c>
      <c r="AB170" s="35">
        <f t="shared" si="52"/>
        <v>-3.5764312291877758</v>
      </c>
      <c r="AC170" s="35">
        <f t="shared" si="53"/>
        <v>-3.5764312291877616</v>
      </c>
      <c r="AD170" s="36"/>
      <c r="AE170" s="36"/>
      <c r="AF170">
        <v>2.11</v>
      </c>
      <c r="AG170">
        <v>1.77</v>
      </c>
      <c r="AI170" s="36"/>
      <c r="AJ170" t="s">
        <v>415</v>
      </c>
      <c r="AK170" s="35"/>
      <c r="AL170" s="35"/>
    </row>
    <row r="171" spans="1:38" ht="15" x14ac:dyDescent="0.25">
      <c r="A171">
        <v>1.62</v>
      </c>
      <c r="B171">
        <v>3.98</v>
      </c>
      <c r="C171">
        <v>5.98</v>
      </c>
      <c r="D171" s="20">
        <f t="shared" si="41"/>
        <v>3.5764312291877598E-2</v>
      </c>
      <c r="E171" s="17">
        <f>IF(OR($A171="",$B171="",$C171=""),"",A171*'MPTO_working_3-way'!$I170)</f>
        <v>1.6779381859128417</v>
      </c>
      <c r="F171" s="21">
        <f>IF(OR($A171="",$B171="",$C171=""),"",B171*'MPTO_working_3-way'!$I170)</f>
        <v>4.1223419629216727</v>
      </c>
      <c r="G171" s="22">
        <f>IF(OR($A171="",$B171="",$C171=""),"",C171*'MPTO_working_3-way'!$I170)</f>
        <v>6.1938705875054287</v>
      </c>
      <c r="H171" s="17">
        <f>IF(OR($A171="",$B171="",$C171=""),"",'MPTO_working_3-way'!E170)</f>
        <v>1.6519027495375469</v>
      </c>
      <c r="I171" s="21">
        <f>IF(OR($A171="",$B171="",$C171=""),"",'MPTO_working_3-way'!F170)</f>
        <v>4.1782466079137546</v>
      </c>
      <c r="J171" s="22">
        <f>IF(OR($A171="",$B171="",$C171=""),"",'MPTO_working_3-way'!G170)</f>
        <v>6.4390404550294562</v>
      </c>
      <c r="K171" s="17">
        <f>IF(OR($A171="",$B171="",$C171=""),"",'OddsRatio_working_3-way'!H170)</f>
        <v>1.6609346904046876</v>
      </c>
      <c r="L171" s="21">
        <f>IF(OR($A171="",$B171="",$C171=""),"",'OddsRatio_working_3-way'!I170)</f>
        <v>4.1767506087193045</v>
      </c>
      <c r="M171" s="22">
        <f>IF(OR($A171="",$B171="",$C171=""),"",'OddsRatio_working_3-way'!J170)</f>
        <v>6.3087979971215198</v>
      </c>
      <c r="N171" s="23">
        <f t="shared" si="42"/>
        <v>59.596951091256919</v>
      </c>
      <c r="O171" s="24">
        <f t="shared" si="43"/>
        <v>24.258055469305585</v>
      </c>
      <c r="P171" s="24">
        <f t="shared" si="44"/>
        <v>16.144993439437492</v>
      </c>
      <c r="Q171" t="s">
        <v>291</v>
      </c>
      <c r="R171" t="s">
        <v>361</v>
      </c>
      <c r="S171" t="s">
        <v>440</v>
      </c>
      <c r="T171" s="35">
        <v>100</v>
      </c>
      <c r="U171" s="35">
        <f t="shared" si="45"/>
        <v>65.03496503496504</v>
      </c>
      <c r="V171" s="35">
        <f t="shared" si="46"/>
        <v>68.454258675078862</v>
      </c>
      <c r="W171" s="35">
        <f t="shared" si="47"/>
        <v>63.235294117647051</v>
      </c>
      <c r="X171" s="35">
        <f t="shared" si="48"/>
        <v>68.310447207274066</v>
      </c>
      <c r="Y171" s="35">
        <f t="shared" si="49"/>
        <v>71.729740847387902</v>
      </c>
      <c r="Z171" s="35">
        <f t="shared" si="50"/>
        <v>66.510776289956098</v>
      </c>
      <c r="AA171" s="35">
        <f t="shared" si="51"/>
        <v>-3.2754821723090259</v>
      </c>
      <c r="AB171" s="35">
        <f t="shared" si="52"/>
        <v>-3.2754821723090402</v>
      </c>
      <c r="AC171" s="35">
        <f t="shared" si="53"/>
        <v>-3.2754821723090473</v>
      </c>
      <c r="AD171" s="36"/>
      <c r="AE171" s="36"/>
      <c r="AF171">
        <v>2.0299999999999998</v>
      </c>
      <c r="AG171">
        <v>1.85</v>
      </c>
      <c r="AI171" s="36"/>
      <c r="AJ171" t="s">
        <v>415</v>
      </c>
      <c r="AK171" s="35"/>
      <c r="AL171" s="35"/>
    </row>
    <row r="172" spans="1:38" ht="15" x14ac:dyDescent="0.25">
      <c r="A172">
        <v>2.86</v>
      </c>
      <c r="B172">
        <v>3.17</v>
      </c>
      <c r="C172">
        <v>2.72</v>
      </c>
      <c r="D172" s="20">
        <f t="shared" si="41"/>
        <v>3.275482172309041E-2</v>
      </c>
      <c r="E172" s="17">
        <f>IF(OR($A172="",$B172="",$C172=""),"",A172*'MPTO_working_3-way'!$I171)</f>
        <v>2.9536787901280386</v>
      </c>
      <c r="F172" s="21">
        <f>IF(OR($A172="",$B172="",$C172=""),"",B172*'MPTO_working_3-way'!$I171)</f>
        <v>3.2738327848621966</v>
      </c>
      <c r="G172" s="22">
        <f>IF(OR($A172="",$B172="",$C172=""),"",C172*'MPTO_working_3-way'!$I171)</f>
        <v>2.8090931150868061</v>
      </c>
      <c r="H172" s="17">
        <f>IF(OR($A172="",$B172="",$C172=""),"",'MPTO_working_3-way'!E171)</f>
        <v>2.9521857291121631</v>
      </c>
      <c r="I172" s="21">
        <f>IF(OR($A172="",$B172="",$C172=""),"",'MPTO_working_3-way'!F171)</f>
        <v>3.2836501809331828</v>
      </c>
      <c r="J172" s="22">
        <f>IF(OR($A172="",$B172="",$C172=""),"",'MPTO_working_3-way'!G171)</f>
        <v>2.803250094426617</v>
      </c>
      <c r="K172" s="17">
        <f>IF(OR($A172="",$B172="",$C172=""),"",'OddsRatio_working_3-way'!H171)</f>
        <v>2.9531039138887634</v>
      </c>
      <c r="L172" s="21">
        <f>IF(OR($A172="",$B172="",$C172=""),"",'OddsRatio_working_3-way'!I171)</f>
        <v>3.2786212328702247</v>
      </c>
      <c r="M172" s="22">
        <f>IF(OR($A172="",$B172="",$C172=""),"",'OddsRatio_working_3-way'!J171)</f>
        <v>2.8060960924132661</v>
      </c>
      <c r="N172" s="23">
        <f t="shared" si="42"/>
        <v>33.856084938628385</v>
      </c>
      <c r="O172" s="24">
        <f t="shared" si="43"/>
        <v>30.545237515607944</v>
      </c>
      <c r="P172" s="24">
        <f t="shared" si="44"/>
        <v>35.598677545763671</v>
      </c>
      <c r="Q172" t="s">
        <v>283</v>
      </c>
      <c r="R172" t="s">
        <v>289</v>
      </c>
      <c r="S172" t="s">
        <v>440</v>
      </c>
      <c r="T172" s="35">
        <v>100</v>
      </c>
      <c r="U172" s="35">
        <f t="shared" si="45"/>
        <v>55.156950672645742</v>
      </c>
      <c r="V172" s="35">
        <f t="shared" si="46"/>
        <v>68.75</v>
      </c>
      <c r="W172" s="35">
        <f t="shared" si="47"/>
        <v>72.826086956521735</v>
      </c>
      <c r="X172" s="35">
        <f t="shared" si="48"/>
        <v>58.423913043478258</v>
      </c>
      <c r="Y172" s="35">
        <f t="shared" si="49"/>
        <v>72.01696237083253</v>
      </c>
      <c r="Z172" s="35">
        <f t="shared" si="50"/>
        <v>76.093049327354251</v>
      </c>
      <c r="AA172" s="35">
        <f t="shared" si="51"/>
        <v>-3.2669623708325162</v>
      </c>
      <c r="AB172" s="35">
        <f t="shared" si="52"/>
        <v>-3.2669623708325304</v>
      </c>
      <c r="AC172" s="35">
        <f t="shared" si="53"/>
        <v>-3.2669623708325162</v>
      </c>
      <c r="AD172" s="36"/>
      <c r="AE172" s="36"/>
      <c r="AF172">
        <v>2.04</v>
      </c>
      <c r="AG172">
        <v>1.84</v>
      </c>
      <c r="AI172" s="36"/>
      <c r="AJ172" t="s">
        <v>415</v>
      </c>
      <c r="AK172" s="35"/>
      <c r="AL172" s="35"/>
    </row>
    <row r="173" spans="1:38" ht="15" x14ac:dyDescent="0.25">
      <c r="A173">
        <v>2.23</v>
      </c>
      <c r="B173">
        <v>3.2</v>
      </c>
      <c r="C173">
        <v>3.68</v>
      </c>
      <c r="D173" s="20">
        <f t="shared" si="41"/>
        <v>3.2669623708325268E-2</v>
      </c>
      <c r="E173" s="17">
        <f>IF(OR($A173="",$B173="",$C173=""),"",A173*'MPTO_working_3-way'!$I172)</f>
        <v>2.3028532608695653</v>
      </c>
      <c r="F173" s="21">
        <f>IF(OR($A173="",$B173="",$C173=""),"",B173*'MPTO_working_3-way'!$I172)</f>
        <v>3.3045427958666411</v>
      </c>
      <c r="G173" s="22">
        <f>IF(OR($A173="",$B173="",$C173=""),"",C173*'MPTO_working_3-way'!$I172)</f>
        <v>3.800224215246637</v>
      </c>
      <c r="H173" s="17">
        <f>IF(OR($A173="",$B173="",$C173=""),"",'MPTO_working_3-way'!E172)</f>
        <v>2.285502093409705</v>
      </c>
      <c r="I173" s="21">
        <f>IF(OR($A173="",$B173="",$C173=""),"",'MPTO_working_3-way'!F172)</f>
        <v>3.3155385568454232</v>
      </c>
      <c r="J173" s="22">
        <f>IF(OR($A173="",$B173="",$C173=""),"",'MPTO_working_3-way'!G172)</f>
        <v>3.8336317912144384</v>
      </c>
      <c r="K173" s="17">
        <f>IF(OR($A173="",$B173="",$C173=""),"",'OddsRatio_working_3-way'!H172)</f>
        <v>2.2928954944283571</v>
      </c>
      <c r="L173" s="21">
        <f>IF(OR($A173="",$B173="",$C173=""),"",'OddsRatio_working_3-way'!I172)</f>
        <v>3.3124960062946229</v>
      </c>
      <c r="M173" s="22">
        <f>IF(OR($A173="",$B173="",$C173=""),"",'OddsRatio_working_3-way'!J172)</f>
        <v>3.8170405894861767</v>
      </c>
      <c r="N173" s="23">
        <f t="shared" si="42"/>
        <v>43.42439081951737</v>
      </c>
      <c r="O173" s="24">
        <f t="shared" si="43"/>
        <v>30.261372352351167</v>
      </c>
      <c r="P173" s="24">
        <f t="shared" si="44"/>
        <v>26.314236828131456</v>
      </c>
      <c r="Q173" t="s">
        <v>362</v>
      </c>
      <c r="R173" t="s">
        <v>359</v>
      </c>
      <c r="S173" t="s">
        <v>440</v>
      </c>
      <c r="T173" s="35">
        <v>100</v>
      </c>
      <c r="U173" s="35">
        <f t="shared" si="45"/>
        <v>74.874371859296474</v>
      </c>
      <c r="V173" s="35">
        <f t="shared" si="46"/>
        <v>69.879518072289159</v>
      </c>
      <c r="W173" s="35">
        <f t="shared" si="47"/>
        <v>51.92307692307692</v>
      </c>
      <c r="X173" s="35">
        <f t="shared" si="48"/>
        <v>78.197405004633922</v>
      </c>
      <c r="Y173" s="35">
        <f t="shared" si="49"/>
        <v>73.202551217626592</v>
      </c>
      <c r="Z173" s="35">
        <f t="shared" si="50"/>
        <v>55.246110068414353</v>
      </c>
      <c r="AA173" s="35">
        <f t="shared" si="51"/>
        <v>-3.3230331453374475</v>
      </c>
      <c r="AB173" s="35">
        <f t="shared" si="52"/>
        <v>-3.3230331453374333</v>
      </c>
      <c r="AC173" s="35">
        <f t="shared" si="53"/>
        <v>-3.3230331453374333</v>
      </c>
      <c r="AD173" s="36"/>
      <c r="AE173" s="36"/>
      <c r="AF173">
        <v>2.12</v>
      </c>
      <c r="AG173">
        <v>1.77</v>
      </c>
      <c r="AI173" s="36"/>
      <c r="AJ173" t="s">
        <v>415</v>
      </c>
      <c r="AK173" s="35"/>
      <c r="AL173" s="35"/>
    </row>
    <row r="174" spans="1:38" ht="15" x14ac:dyDescent="0.25">
      <c r="A174">
        <v>3.98</v>
      </c>
      <c r="B174">
        <v>3.32</v>
      </c>
      <c r="C174">
        <v>2.08</v>
      </c>
      <c r="D174" s="20">
        <f t="shared" si="41"/>
        <v>3.3230331453374173E-2</v>
      </c>
      <c r="E174" s="17">
        <f>IF(OR($A174="",$B174="",$C174=""),"",A174*'MPTO_working_3-way'!$I173)</f>
        <v>4.1122567191844288</v>
      </c>
      <c r="F174" s="21">
        <f>IF(OR($A174="",$B174="",$C174=""),"",B174*'MPTO_working_3-way'!$I173)</f>
        <v>3.430324700425202</v>
      </c>
      <c r="G174" s="22">
        <f>IF(OR($A174="",$B174="",$C174=""),"",C174*'MPTO_working_3-way'!$I173)</f>
        <v>2.1491190894230185</v>
      </c>
      <c r="H174" s="17">
        <f>IF(OR($A174="",$B174="",$C174=""),"",'MPTO_working_3-way'!E173)</f>
        <v>4.163552602450638</v>
      </c>
      <c r="I174" s="21">
        <f>IF(OR($A174="",$B174="",$C174=""),"",'MPTO_working_3-way'!F173)</f>
        <v>3.4467540354674333</v>
      </c>
      <c r="J174" s="22">
        <f>IF(OR($A174="",$B174="",$C174=""),"",'MPTO_working_3-way'!G173)</f>
        <v>2.1290527286458651</v>
      </c>
      <c r="K174" s="17">
        <f>IF(OR($A174="",$B174="",$C174=""),"",'OddsRatio_working_3-way'!H173)</f>
        <v>4.1379747457845708</v>
      </c>
      <c r="L174" s="21">
        <f>IF(OR($A174="",$B174="",$C174=""),"",'OddsRatio_working_3-way'!I173)</f>
        <v>3.4429870504094637</v>
      </c>
      <c r="M174" s="22">
        <f>IF(OR($A174="",$B174="",$C174=""),"",'OddsRatio_working_3-way'!J173)</f>
        <v>2.1372525924319921</v>
      </c>
      <c r="N174" s="23">
        <f t="shared" si="42"/>
        <v>24.317547961799598</v>
      </c>
      <c r="O174" s="24">
        <f t="shared" si="43"/>
        <v>29.151759303603132</v>
      </c>
      <c r="P174" s="24">
        <f t="shared" si="44"/>
        <v>46.530692734597295</v>
      </c>
      <c r="Q174" t="s">
        <v>296</v>
      </c>
      <c r="R174" t="s">
        <v>177</v>
      </c>
      <c r="S174" t="s">
        <v>440</v>
      </c>
      <c r="T174" s="35">
        <v>100</v>
      </c>
      <c r="U174" s="35">
        <f t="shared" si="45"/>
        <v>18.699186991869919</v>
      </c>
      <c r="V174" s="35">
        <f t="shared" si="46"/>
        <v>85.250737463126839</v>
      </c>
      <c r="W174" s="35">
        <f t="shared" si="47"/>
        <v>93.265993265993259</v>
      </c>
      <c r="X174" s="35">
        <f t="shared" si="48"/>
        <v>21.483269270879891</v>
      </c>
      <c r="Y174" s="35">
        <f t="shared" si="49"/>
        <v>88.034819742136818</v>
      </c>
      <c r="Z174" s="35">
        <f t="shared" si="50"/>
        <v>96.050075545003239</v>
      </c>
      <c r="AA174" s="35">
        <f t="shared" si="51"/>
        <v>-2.7840822790099722</v>
      </c>
      <c r="AB174" s="35">
        <f t="shared" si="52"/>
        <v>-2.7840822790099793</v>
      </c>
      <c r="AC174" s="35">
        <f t="shared" si="53"/>
        <v>-2.7840822790099793</v>
      </c>
      <c r="AD174" s="36"/>
      <c r="AE174" s="36"/>
      <c r="AF174">
        <v>2.12</v>
      </c>
      <c r="AG174">
        <v>1.76</v>
      </c>
      <c r="AI174" s="36"/>
      <c r="AJ174" t="s">
        <v>409</v>
      </c>
      <c r="AK174" s="35"/>
      <c r="AL174" s="35"/>
    </row>
    <row r="175" spans="1:38" ht="15" x14ac:dyDescent="0.25">
      <c r="A175">
        <v>1.23</v>
      </c>
      <c r="B175">
        <v>6.78</v>
      </c>
      <c r="C175">
        <v>14.85</v>
      </c>
      <c r="D175" s="20">
        <f t="shared" si="41"/>
        <v>2.7840822790099695E-2</v>
      </c>
      <c r="E175" s="17">
        <f>IF(OR($A175="",$B175="",$C175=""),"",A175*'MPTO_working_3-way'!$I174)</f>
        <v>1.2642442120318227</v>
      </c>
      <c r="F175" s="21">
        <f>IF(OR($A175="",$B175="",$C175=""),"",B175*'MPTO_working_3-way'!$I174)</f>
        <v>6.9687607785168764</v>
      </c>
      <c r="G175" s="22">
        <f>IF(OR($A175="",$B175="",$C175=""),"",C175*'MPTO_working_3-way'!$I174)</f>
        <v>15.263436218432981</v>
      </c>
      <c r="H175" s="17">
        <f>IF(OR($A175="",$B175="",$C175=""),"",'MPTO_working_3-way'!E174)</f>
        <v>1.2442022417928071</v>
      </c>
      <c r="I175" s="21">
        <f>IF(OR($A175="",$B175="",$C175=""),"",'MPTO_working_3-way'!F174)</f>
        <v>7.2352433917983108</v>
      </c>
      <c r="J175" s="22">
        <f>IF(OR($A175="",$B175="",$C175=""),"",'MPTO_working_3-way'!G174)</f>
        <v>17.223623216826397</v>
      </c>
      <c r="K175" s="17">
        <f>IF(OR($A175="",$B175="",$C175=""),"",'OddsRatio_working_3-way'!H174)</f>
        <v>1.2497047196674729</v>
      </c>
      <c r="L175" s="21">
        <f>IF(OR($A175="",$B175="",$C175=""),"",'OddsRatio_working_3-way'!I174)</f>
        <v>7.2751881725130172</v>
      </c>
      <c r="M175" s="22">
        <f>IF(OR($A175="",$B175="",$C175=""),"",'OddsRatio_working_3-way'!J174)</f>
        <v>16.036566814758697</v>
      </c>
      <c r="N175" s="23">
        <f t="shared" si="42"/>
        <v>79.098641740495367</v>
      </c>
      <c r="O175" s="24">
        <f t="shared" si="43"/>
        <v>14.349753590089867</v>
      </c>
      <c r="P175" s="24">
        <f t="shared" si="44"/>
        <v>6.5516046694147683</v>
      </c>
      <c r="Q175" t="s">
        <v>381</v>
      </c>
      <c r="R175" t="s">
        <v>380</v>
      </c>
      <c r="S175" t="s">
        <v>440</v>
      </c>
      <c r="T175" s="35">
        <v>100</v>
      </c>
      <c r="U175" s="35">
        <f t="shared" si="45"/>
        <v>37.888198757763973</v>
      </c>
      <c r="V175" s="35">
        <f t="shared" si="46"/>
        <v>74.358974358974365</v>
      </c>
      <c r="W175" s="35">
        <f t="shared" si="47"/>
        <v>83.4983498349835</v>
      </c>
      <c r="X175" s="35">
        <f t="shared" si="48"/>
        <v>42.142675806042149</v>
      </c>
      <c r="Y175" s="35">
        <f t="shared" si="49"/>
        <v>78.613451407252526</v>
      </c>
      <c r="Z175" s="35">
        <f t="shared" si="50"/>
        <v>87.752826883261676</v>
      </c>
      <c r="AA175" s="35">
        <f t="shared" si="51"/>
        <v>-4.2544770482781757</v>
      </c>
      <c r="AB175" s="35">
        <f t="shared" si="52"/>
        <v>-4.2544770482781615</v>
      </c>
      <c r="AC175" s="35">
        <f t="shared" si="53"/>
        <v>-4.2544770482781757</v>
      </c>
      <c r="AD175" s="36"/>
      <c r="AE175" s="36"/>
      <c r="AF175">
        <v>1.58</v>
      </c>
      <c r="AG175">
        <v>2.5</v>
      </c>
      <c r="AI175" s="36"/>
      <c r="AJ175" t="s">
        <v>417</v>
      </c>
      <c r="AK175" s="35"/>
      <c r="AL175" s="35"/>
    </row>
    <row r="176" spans="1:38" ht="15" x14ac:dyDescent="0.25">
      <c r="A176">
        <v>1.61</v>
      </c>
      <c r="B176">
        <v>3.9</v>
      </c>
      <c r="C176">
        <v>6.06</v>
      </c>
      <c r="D176" s="20">
        <f t="shared" si="41"/>
        <v>4.2544770482781713E-2</v>
      </c>
      <c r="E176" s="17">
        <f>IF(OR($A176="",$B176="",$C176=""),"",A176*'MPTO_working_3-way'!$I175)</f>
        <v>1.6784970804772787</v>
      </c>
      <c r="F176" s="21">
        <f>IF(OR($A176="",$B176="",$C176=""),"",B176*'MPTO_working_3-way'!$I175)</f>
        <v>4.0659246048828486</v>
      </c>
      <c r="G176" s="22">
        <f>IF(OR($A176="",$B176="",$C176=""),"",C176*'MPTO_working_3-way'!$I175)</f>
        <v>6.317821309125657</v>
      </c>
      <c r="H176" s="17">
        <f>IF(OR($A176="",$B176="",$C176=""),"",'MPTO_working_3-way'!E175)</f>
        <v>1.6476190311235894</v>
      </c>
      <c r="I176" s="21">
        <f>IF(OR($A176="",$B176="",$C176=""),"",'MPTO_working_3-way'!F175)</f>
        <v>4.1283305377683366</v>
      </c>
      <c r="J176" s="22">
        <f>IF(OR($A176="",$B176="",$C176=""),"",'MPTO_working_3-way'!G175)</f>
        <v>6.6297648874965596</v>
      </c>
      <c r="K176" s="17">
        <f>IF(OR($A176="",$B176="",$C176=""),"",'OddsRatio_working_3-way'!H175)</f>
        <v>1.658256231772274</v>
      </c>
      <c r="L176" s="21">
        <f>IF(OR($A176="",$B176="",$C176=""),"",'OddsRatio_working_3-way'!I175)</f>
        <v>4.1294148723599884</v>
      </c>
      <c r="M176" s="22">
        <f>IF(OR($A176="",$B176="",$C176=""),"",'OddsRatio_working_3-way'!J175)</f>
        <v>6.4602893979798424</v>
      </c>
      <c r="N176" s="23">
        <f t="shared" si="42"/>
        <v>59.57710690301893</v>
      </c>
      <c r="O176" s="24">
        <f t="shared" si="43"/>
        <v>24.594651824066791</v>
      </c>
      <c r="P176" s="24">
        <f t="shared" si="44"/>
        <v>15.828241272914273</v>
      </c>
      <c r="Q176" t="s">
        <v>156</v>
      </c>
      <c r="R176" t="s">
        <v>146</v>
      </c>
      <c r="S176" t="s">
        <v>440</v>
      </c>
      <c r="T176" s="35">
        <v>100</v>
      </c>
      <c r="U176" s="35">
        <f t="shared" si="45"/>
        <v>23.664122137404579</v>
      </c>
      <c r="V176" s="35">
        <f t="shared" si="46"/>
        <v>81.238273921200744</v>
      </c>
      <c r="W176" s="35">
        <f t="shared" si="47"/>
        <v>91.460290350128091</v>
      </c>
      <c r="X176" s="35">
        <f t="shared" si="48"/>
        <v>27.301435728671152</v>
      </c>
      <c r="Y176" s="35">
        <f t="shared" si="49"/>
        <v>84.87558751246732</v>
      </c>
      <c r="Z176" s="35">
        <f t="shared" si="50"/>
        <v>95.097603941394652</v>
      </c>
      <c r="AA176" s="35">
        <f t="shared" si="51"/>
        <v>-3.6373135912665724</v>
      </c>
      <c r="AB176" s="35">
        <f t="shared" si="52"/>
        <v>-3.6373135912665759</v>
      </c>
      <c r="AC176" s="35">
        <f t="shared" si="53"/>
        <v>-3.6373135912665617</v>
      </c>
      <c r="AD176" s="36"/>
      <c r="AE176" s="36"/>
      <c r="AF176">
        <v>1.96</v>
      </c>
      <c r="AG176">
        <v>1.89</v>
      </c>
      <c r="AI176" s="36"/>
      <c r="AJ176" t="s">
        <v>167</v>
      </c>
      <c r="AK176" s="35"/>
      <c r="AL176" s="35"/>
    </row>
    <row r="177" spans="1:38" ht="15" x14ac:dyDescent="0.25">
      <c r="A177">
        <v>1.31</v>
      </c>
      <c r="B177">
        <v>5.33</v>
      </c>
      <c r="C177">
        <v>11.71</v>
      </c>
      <c r="D177" s="20">
        <f t="shared" si="41"/>
        <v>3.6373135912665555E-2</v>
      </c>
      <c r="E177" s="17">
        <f>IF(OR($A177="",$B177="",$C177=""),"",A177*'MPTO_working_3-way'!$I176)</f>
        <v>1.357648808045592</v>
      </c>
      <c r="F177" s="21">
        <f>IF(OR($A177="",$B177="",$C177=""),"",B177*'MPTO_working_3-way'!$I176)</f>
        <v>5.5238688144145076</v>
      </c>
      <c r="G177" s="22">
        <f>IF(OR($A177="",$B177="",$C177=""),"",C177*'MPTO_working_3-way'!$I176)</f>
        <v>12.135929421537314</v>
      </c>
      <c r="H177" s="17">
        <f>IF(OR($A177="",$B177="",$C177=""),"",'MPTO_working_3-way'!E176)</f>
        <v>1.3311424503662805</v>
      </c>
      <c r="I177" s="21">
        <f>IF(OR($A177="",$B177="",$C177=""),"",'MPTO_working_3-way'!F176)</f>
        <v>5.6982368045147984</v>
      </c>
      <c r="J177" s="22">
        <f>IF(OR($A177="",$B177="",$C177=""),"",'MPTO_working_3-way'!G176)</f>
        <v>13.647644432881366</v>
      </c>
      <c r="K177" s="17">
        <f>IF(OR($A177="",$B177="",$C177=""),"",'OddsRatio_working_3-way'!H176)</f>
        <v>1.3388816261407201</v>
      </c>
      <c r="L177" s="21">
        <f>IF(OR($A177="",$B177="",$C177=""),"",'OddsRatio_working_3-way'!I176)</f>
        <v>5.7334111006107022</v>
      </c>
      <c r="M177" s="22">
        <f>IF(OR($A177="",$B177="",$C177=""),"",'OddsRatio_working_3-way'!J176)</f>
        <v>12.70781359989391</v>
      </c>
      <c r="N177" s="23">
        <f t="shared" si="42"/>
        <v>73.656750852936227</v>
      </c>
      <c r="O177" s="24">
        <f t="shared" si="43"/>
        <v>18.103253961978698</v>
      </c>
      <c r="P177" s="24">
        <f t="shared" si="44"/>
        <v>8.2399951850850943</v>
      </c>
      <c r="Q177" t="s">
        <v>314</v>
      </c>
      <c r="R177" t="s">
        <v>403</v>
      </c>
      <c r="S177" t="s">
        <v>440</v>
      </c>
      <c r="T177" s="35">
        <v>100</v>
      </c>
      <c r="U177" s="35" t="e">
        <f t="shared" si="45"/>
        <v>#DIV/0!</v>
      </c>
      <c r="V177" s="35" t="e">
        <f t="shared" si="46"/>
        <v>#DIV/0!</v>
      </c>
      <c r="W177" s="35" t="e">
        <f t="shared" si="47"/>
        <v>#DIV/0!</v>
      </c>
      <c r="X177" s="35" t="e">
        <f t="shared" si="48"/>
        <v>#DIV/0!</v>
      </c>
      <c r="Y177" s="35" t="e">
        <f t="shared" si="49"/>
        <v>#DIV/0!</v>
      </c>
      <c r="Z177" s="35" t="e">
        <f t="shared" si="50"/>
        <v>#DIV/0!</v>
      </c>
      <c r="AA177" s="35" t="e">
        <f t="shared" si="51"/>
        <v>#DIV/0!</v>
      </c>
      <c r="AB177" s="35" t="e">
        <f t="shared" si="52"/>
        <v>#DIV/0!</v>
      </c>
      <c r="AC177" s="35" t="e">
        <f t="shared" si="53"/>
        <v>#DIV/0!</v>
      </c>
      <c r="AD177" s="36"/>
      <c r="AE177" s="36"/>
      <c r="AF177">
        <v>1.66</v>
      </c>
      <c r="AG177">
        <v>2.2999999999999998</v>
      </c>
      <c r="AI177" s="36"/>
      <c r="AJ177" t="s">
        <v>418</v>
      </c>
      <c r="AK177" s="35"/>
      <c r="AL177" s="35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50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51"/>
      <c r="AE194" s="51"/>
      <c r="AF194"/>
      <c r="AG194"/>
      <c r="AH194" s="52"/>
      <c r="AI194" s="51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50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51"/>
      <c r="AE196" s="51"/>
      <c r="AF196"/>
      <c r="AG196"/>
      <c r="AH196" s="52"/>
      <c r="AI196" s="51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2022-04-15T04:53:22Z</dcterms:modified>
</cp:coreProperties>
</file>